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65" tabRatio="603"/>
  </bookViews>
  <sheets>
    <sheet name="کانسیپت نوت پروژه ها" sheetId="4" r:id="rId1"/>
    <sheet name="جدول هزینه پروژه " sheetId="5" r:id="rId2"/>
    <sheet name="فارمت تحلیل " sheetId="6" r:id="rId3"/>
  </sheets>
  <definedNames>
    <definedName name="_xlnm.Print_Area" localSheetId="2">'فارمت تحلیل '!$A$1:$W$124</definedName>
    <definedName name="_xlnm.Print_Area" localSheetId="0">'کانسیپت نوت پروژه ها'!$A$1:$F$183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0" i="6" l="1"/>
  <c r="C89" i="6"/>
  <c r="C88" i="6"/>
  <c r="C82" i="6"/>
  <c r="C81" i="6"/>
  <c r="C80" i="6"/>
  <c r="C74" i="6"/>
  <c r="C69" i="6"/>
  <c r="C62" i="6"/>
  <c r="C54" i="6"/>
  <c r="I69" i="5"/>
  <c r="C57" i="6" s="1"/>
  <c r="I73" i="5"/>
  <c r="C61" i="6" s="1"/>
  <c r="I81" i="5"/>
  <c r="E80" i="5"/>
  <c r="I80" i="5" s="1"/>
  <c r="C68" i="6" s="1"/>
  <c r="E79" i="5"/>
  <c r="I79" i="5" s="1"/>
  <c r="C67" i="6" s="1"/>
  <c r="E78" i="5"/>
  <c r="I78" i="5" s="1"/>
  <c r="C66" i="6" s="1"/>
  <c r="E77" i="5"/>
  <c r="I77" i="5" s="1"/>
  <c r="C65" i="6" s="1"/>
  <c r="E76" i="5"/>
  <c r="I76" i="5" s="1"/>
  <c r="C64" i="6" s="1"/>
  <c r="E75" i="5"/>
  <c r="I75" i="5" s="1"/>
  <c r="C63" i="6" s="1"/>
  <c r="E74" i="5"/>
  <c r="I74" i="5" s="1"/>
  <c r="E73" i="5"/>
  <c r="E72" i="5"/>
  <c r="I72" i="5" s="1"/>
  <c r="C60" i="6" s="1"/>
  <c r="E71" i="5"/>
  <c r="I71" i="5" s="1"/>
  <c r="C59" i="6" s="1"/>
  <c r="E70" i="5"/>
  <c r="I70" i="5" s="1"/>
  <c r="C58" i="6" s="1"/>
  <c r="E69" i="5"/>
  <c r="E68" i="5"/>
  <c r="I68" i="5" s="1"/>
  <c r="C56" i="6" s="1"/>
  <c r="E67" i="5"/>
  <c r="I67" i="5" s="1"/>
  <c r="C55" i="6" s="1"/>
  <c r="E66" i="5"/>
  <c r="I66" i="5" s="1"/>
  <c r="I83" i="5"/>
  <c r="C71" i="6" s="1"/>
  <c r="E105" i="5"/>
  <c r="I105" i="5" s="1"/>
  <c r="C93" i="6" s="1"/>
  <c r="E107" i="5"/>
  <c r="I107" i="5" s="1"/>
  <c r="C95" i="6" s="1"/>
  <c r="E106" i="5"/>
  <c r="I106" i="5" s="1"/>
  <c r="C94" i="6" s="1"/>
  <c r="E104" i="5"/>
  <c r="I104" i="5" s="1"/>
  <c r="C92" i="6" s="1"/>
  <c r="E103" i="5"/>
  <c r="I103" i="5" s="1"/>
  <c r="C91" i="6" s="1"/>
  <c r="E102" i="5"/>
  <c r="I102" i="5" s="1"/>
  <c r="E101" i="5"/>
  <c r="I101" i="5" s="1"/>
  <c r="E100" i="5"/>
  <c r="I100" i="5" s="1"/>
  <c r="E99" i="5"/>
  <c r="I99" i="5" s="1"/>
  <c r="C87" i="6" s="1"/>
  <c r="E98" i="5"/>
  <c r="I98" i="5" s="1"/>
  <c r="C86" i="6" s="1"/>
  <c r="E97" i="5"/>
  <c r="I97" i="5" s="1"/>
  <c r="C85" i="6" s="1"/>
  <c r="E96" i="5"/>
  <c r="I96" i="5" s="1"/>
  <c r="C84" i="6" s="1"/>
  <c r="E95" i="5"/>
  <c r="I95" i="5" s="1"/>
  <c r="C83" i="6" s="1"/>
  <c r="E94" i="5"/>
  <c r="I94" i="5" s="1"/>
  <c r="E93" i="5"/>
  <c r="I93" i="5" s="1"/>
  <c r="E92" i="5"/>
  <c r="I92" i="5" s="1"/>
  <c r="E91" i="5"/>
  <c r="I91" i="5" s="1"/>
  <c r="C79" i="6" s="1"/>
  <c r="E90" i="5"/>
  <c r="I90" i="5" s="1"/>
  <c r="C78" i="6" s="1"/>
  <c r="E89" i="5"/>
  <c r="I89" i="5" s="1"/>
  <c r="C77" i="6" s="1"/>
  <c r="E88" i="5"/>
  <c r="I88" i="5" s="1"/>
  <c r="C76" i="6" s="1"/>
  <c r="E87" i="5"/>
  <c r="I87" i="5" s="1"/>
  <c r="C75" i="6" s="1"/>
  <c r="E86" i="5"/>
  <c r="I86" i="5" s="1"/>
  <c r="C52" i="6" l="1"/>
  <c r="I65" i="5"/>
  <c r="C50" i="6"/>
  <c r="C49" i="6"/>
  <c r="C48" i="6"/>
  <c r="C47" i="6"/>
  <c r="C46" i="6"/>
  <c r="C45" i="6"/>
  <c r="C42" i="6"/>
  <c r="C41" i="6"/>
  <c r="C40" i="6"/>
  <c r="C39" i="6"/>
  <c r="C38" i="6"/>
  <c r="C37" i="6"/>
  <c r="C34" i="6"/>
  <c r="C33" i="6"/>
  <c r="C32" i="6"/>
  <c r="C31" i="6"/>
  <c r="C29" i="6"/>
  <c r="I35" i="5"/>
  <c r="C30" i="6" s="1"/>
  <c r="I36" i="5"/>
  <c r="C23" i="6" s="1"/>
  <c r="I37" i="5"/>
  <c r="C24" i="6" s="1"/>
  <c r="I38" i="5"/>
  <c r="C25" i="6" s="1"/>
  <c r="I39" i="5"/>
  <c r="C26" i="6" s="1"/>
  <c r="I40" i="5"/>
  <c r="C27" i="6" s="1"/>
  <c r="E34" i="5"/>
  <c r="I34" i="5" s="1"/>
  <c r="C21" i="6" s="1"/>
  <c r="I27" i="5"/>
  <c r="C14" i="6" s="1"/>
  <c r="I28" i="5"/>
  <c r="C15" i="6" s="1"/>
  <c r="I29" i="5"/>
  <c r="C16" i="6" s="1"/>
  <c r="I30" i="5"/>
  <c r="C17" i="6" s="1"/>
  <c r="I31" i="5"/>
  <c r="C18" i="6" s="1"/>
  <c r="C22" i="6" l="1"/>
  <c r="C20" i="6" s="1"/>
  <c r="I33" i="5"/>
  <c r="E25" i="5"/>
  <c r="I25" i="5" s="1"/>
  <c r="C12" i="6" s="1"/>
  <c r="E24" i="5"/>
  <c r="I24" i="5" s="1"/>
  <c r="C11" i="6" s="1"/>
  <c r="E23" i="5"/>
  <c r="E22" i="5"/>
  <c r="I22" i="5" s="1"/>
  <c r="C9" i="6" s="1"/>
  <c r="E21" i="5"/>
  <c r="I21" i="5" s="1"/>
  <c r="C8" i="6" s="1"/>
  <c r="E20" i="5"/>
  <c r="I20" i="5" s="1"/>
  <c r="C7" i="6" s="1"/>
  <c r="I23" i="5"/>
  <c r="C10" i="6" s="1"/>
  <c r="I26" i="5"/>
  <c r="C13" i="6" s="1"/>
  <c r="E19" i="5"/>
  <c r="I19" i="5" s="1"/>
  <c r="C6" i="6" s="1"/>
  <c r="I48" i="5" l="1"/>
  <c r="C35" i="6" s="1"/>
  <c r="C28" i="6" s="1"/>
  <c r="I56" i="5"/>
  <c r="I64" i="5"/>
  <c r="I84" i="5"/>
  <c r="I108" i="5"/>
  <c r="C72" i="6" l="1"/>
  <c r="I82" i="5"/>
  <c r="I85" i="5"/>
  <c r="C96" i="6"/>
  <c r="C73" i="6" s="1"/>
  <c r="I57" i="5"/>
  <c r="C51" i="6"/>
  <c r="C44" i="6" s="1"/>
  <c r="I49" i="5"/>
  <c r="C43" i="6"/>
  <c r="C36" i="6" s="1"/>
  <c r="I41" i="5"/>
  <c r="J178" i="5"/>
  <c r="J177" i="5"/>
  <c r="J149" i="5"/>
  <c r="C103" i="6"/>
  <c r="C105" i="6"/>
  <c r="J151" i="5" l="1"/>
  <c r="E32" i="5"/>
  <c r="I32" i="5" s="1"/>
  <c r="I18" i="5" l="1"/>
  <c r="I112" i="5" s="1"/>
  <c r="C19" i="6"/>
  <c r="C5" i="6" s="1"/>
  <c r="C3" i="6" l="1"/>
  <c r="C4" i="6" s="1"/>
  <c r="C70" i="6"/>
  <c r="W118" i="6" l="1"/>
  <c r="W52" i="6" s="1"/>
  <c r="V118" i="6"/>
  <c r="V52" i="6" s="1"/>
  <c r="U118" i="6"/>
  <c r="U52" i="6" s="1"/>
  <c r="T118" i="6"/>
  <c r="T52" i="6" s="1"/>
  <c r="S118" i="6"/>
  <c r="S52" i="6" s="1"/>
  <c r="R118" i="6"/>
  <c r="R52" i="6" s="1"/>
  <c r="Q118" i="6"/>
  <c r="Q52" i="6" s="1"/>
  <c r="P118" i="6"/>
  <c r="P52" i="6" s="1"/>
  <c r="O118" i="6"/>
  <c r="O52" i="6" s="1"/>
  <c r="N118" i="6"/>
  <c r="N52" i="6" s="1"/>
  <c r="M118" i="6"/>
  <c r="M52" i="6" s="1"/>
  <c r="L118" i="6"/>
  <c r="L52" i="6" s="1"/>
  <c r="K118" i="6"/>
  <c r="K52" i="6" s="1"/>
  <c r="J118" i="6"/>
  <c r="J52" i="6" s="1"/>
  <c r="I118" i="6"/>
  <c r="I52" i="6" s="1"/>
  <c r="H118" i="6"/>
  <c r="G118" i="6"/>
  <c r="F118" i="6"/>
  <c r="E118" i="6"/>
  <c r="D118" i="6"/>
  <c r="C118" i="6"/>
  <c r="W106" i="6"/>
  <c r="V106" i="6"/>
  <c r="U106" i="6"/>
  <c r="T106" i="6"/>
  <c r="S106" i="6"/>
  <c r="R106" i="6"/>
  <c r="Q106" i="6"/>
  <c r="P106" i="6"/>
  <c r="O106" i="6"/>
  <c r="N106" i="6"/>
  <c r="M106" i="6"/>
  <c r="L106" i="6"/>
  <c r="K106" i="6"/>
  <c r="J106" i="6"/>
  <c r="I106" i="6"/>
  <c r="H106" i="6"/>
  <c r="G106" i="6"/>
  <c r="F106" i="6"/>
  <c r="E106" i="6"/>
  <c r="D106" i="6"/>
  <c r="D6" i="4" l="1"/>
  <c r="C150" i="6"/>
  <c r="G52" i="6"/>
  <c r="G73" i="6"/>
  <c r="D52" i="6"/>
  <c r="D73" i="6"/>
  <c r="H52" i="6"/>
  <c r="H73" i="6"/>
  <c r="E52" i="6"/>
  <c r="E73" i="6"/>
  <c r="F52" i="6"/>
  <c r="F73" i="6"/>
  <c r="H151" i="6"/>
  <c r="H70" i="6"/>
  <c r="P151" i="6"/>
  <c r="P70" i="6"/>
  <c r="T151" i="6"/>
  <c r="T70" i="6"/>
  <c r="E151" i="6"/>
  <c r="E70" i="6"/>
  <c r="M151" i="6"/>
  <c r="M70" i="6"/>
  <c r="F151" i="6"/>
  <c r="F70" i="6"/>
  <c r="J151" i="6"/>
  <c r="J70" i="6"/>
  <c r="N151" i="6"/>
  <c r="N70" i="6"/>
  <c r="R151" i="6"/>
  <c r="R70" i="6"/>
  <c r="V151" i="6"/>
  <c r="V70" i="6"/>
  <c r="D151" i="6"/>
  <c r="D70" i="6"/>
  <c r="L151" i="6"/>
  <c r="L70" i="6"/>
  <c r="I151" i="6"/>
  <c r="I70" i="6"/>
  <c r="Q151" i="6"/>
  <c r="Q70" i="6"/>
  <c r="U151" i="6"/>
  <c r="U70" i="6"/>
  <c r="C151" i="6"/>
  <c r="G151" i="6"/>
  <c r="G70" i="6"/>
  <c r="K151" i="6"/>
  <c r="K70" i="6"/>
  <c r="O151" i="6"/>
  <c r="O70" i="6"/>
  <c r="S151" i="6"/>
  <c r="S70" i="6"/>
  <c r="W151" i="6"/>
  <c r="W70" i="6"/>
  <c r="C152" i="6" l="1"/>
  <c r="C153" i="6" s="1"/>
  <c r="C154" i="6" s="1"/>
  <c r="I44" i="6"/>
  <c r="H44" i="6"/>
  <c r="O44" i="6"/>
  <c r="V44" i="6"/>
  <c r="F44" i="6"/>
  <c r="U44" i="6"/>
  <c r="D44" i="6"/>
  <c r="R44" i="6"/>
  <c r="N44" i="6"/>
  <c r="J44" i="6"/>
  <c r="M44" i="6"/>
  <c r="E44" i="6"/>
  <c r="T44" i="6"/>
  <c r="W44" i="6"/>
  <c r="G44" i="6"/>
  <c r="Q44" i="6"/>
  <c r="L44" i="6"/>
  <c r="S44" i="6"/>
  <c r="K44" i="6"/>
  <c r="P44" i="6"/>
  <c r="K36" i="6" l="1"/>
  <c r="M36" i="6"/>
  <c r="D36" i="6"/>
  <c r="D28" i="6" s="1"/>
  <c r="D20" i="6" s="1"/>
  <c r="O36" i="6"/>
  <c r="O28" i="6" s="1"/>
  <c r="O20" i="6" s="1"/>
  <c r="S36" i="6"/>
  <c r="W36" i="6"/>
  <c r="J36" i="6"/>
  <c r="U36" i="6"/>
  <c r="U28" i="6" s="1"/>
  <c r="U20" i="6" s="1"/>
  <c r="H36" i="6"/>
  <c r="T36" i="6"/>
  <c r="T28" i="6" s="1"/>
  <c r="T20" i="6" s="1"/>
  <c r="F36" i="6"/>
  <c r="I36" i="6"/>
  <c r="I28" i="6" s="1"/>
  <c r="I20" i="6" s="1"/>
  <c r="G36" i="6"/>
  <c r="G28" i="6" s="1"/>
  <c r="G20" i="6" s="1"/>
  <c r="L36" i="6"/>
  <c r="L28" i="6" s="1"/>
  <c r="L20" i="6" s="1"/>
  <c r="N36" i="6"/>
  <c r="N28" i="6" s="1"/>
  <c r="N20" i="6" s="1"/>
  <c r="P36" i="6"/>
  <c r="P28" i="6" s="1"/>
  <c r="P20" i="6" s="1"/>
  <c r="Q36" i="6"/>
  <c r="E36" i="6"/>
  <c r="E28" i="6" s="1"/>
  <c r="E20" i="6" s="1"/>
  <c r="R36" i="6"/>
  <c r="R28" i="6" s="1"/>
  <c r="R20" i="6" s="1"/>
  <c r="V36" i="6"/>
  <c r="V28" i="6" s="1"/>
  <c r="V20" i="6" s="1"/>
  <c r="G116" i="5"/>
  <c r="O5" i="6" l="1"/>
  <c r="O4" i="6" s="1"/>
  <c r="O3" i="6" s="1"/>
  <c r="O150" i="6" s="1"/>
  <c r="O152" i="6" s="1"/>
  <c r="O153" i="6" s="1"/>
  <c r="E5" i="6"/>
  <c r="E4" i="6" s="1"/>
  <c r="E3" i="6" s="1"/>
  <c r="E150" i="6" s="1"/>
  <c r="E152" i="6" s="1"/>
  <c r="E153" i="6" s="1"/>
  <c r="U5" i="6"/>
  <c r="U4" i="6" s="1"/>
  <c r="U3" i="6" s="1"/>
  <c r="U150" i="6" s="1"/>
  <c r="U152" i="6" s="1"/>
  <c r="U153" i="6" s="1"/>
  <c r="D5" i="6"/>
  <c r="V5" i="6"/>
  <c r="V4" i="6" s="1"/>
  <c r="V3" i="6" s="1"/>
  <c r="V150" i="6" s="1"/>
  <c r="V152" i="6" s="1"/>
  <c r="V153" i="6" s="1"/>
  <c r="P5" i="6"/>
  <c r="P4" i="6" s="1"/>
  <c r="P3" i="6" s="1"/>
  <c r="P150" i="6" s="1"/>
  <c r="P152" i="6" s="1"/>
  <c r="P153" i="6" s="1"/>
  <c r="W28" i="6"/>
  <c r="W20" i="6" s="1"/>
  <c r="W5" i="6" s="1"/>
  <c r="W4" i="6" s="1"/>
  <c r="W3" i="6" s="1"/>
  <c r="W150" i="6" s="1"/>
  <c r="W152" i="6" s="1"/>
  <c r="W153" i="6" s="1"/>
  <c r="M28" i="6"/>
  <c r="M20" i="6" s="1"/>
  <c r="N5" i="6" s="1"/>
  <c r="N4" i="6" s="1"/>
  <c r="N3" i="6" s="1"/>
  <c r="N150" i="6" s="1"/>
  <c r="N152" i="6" s="1"/>
  <c r="N153" i="6" s="1"/>
  <c r="F28" i="6"/>
  <c r="F20" i="6" s="1"/>
  <c r="G5" i="6" s="1"/>
  <c r="G4" i="6" s="1"/>
  <c r="G3" i="6" s="1"/>
  <c r="G150" i="6" s="1"/>
  <c r="G152" i="6" s="1"/>
  <c r="G153" i="6" s="1"/>
  <c r="J28" i="6"/>
  <c r="J20" i="6" s="1"/>
  <c r="S28" i="6"/>
  <c r="S20" i="6" s="1"/>
  <c r="T5" i="6" s="1"/>
  <c r="T4" i="6" s="1"/>
  <c r="T3" i="6" s="1"/>
  <c r="T150" i="6" s="1"/>
  <c r="T152" i="6" s="1"/>
  <c r="T153" i="6" s="1"/>
  <c r="K28" i="6"/>
  <c r="K20" i="6" s="1"/>
  <c r="L5" i="6" s="1"/>
  <c r="L4" i="6" s="1"/>
  <c r="L3" i="6" s="1"/>
  <c r="L150" i="6" s="1"/>
  <c r="L152" i="6" s="1"/>
  <c r="L153" i="6" s="1"/>
  <c r="Q28" i="6"/>
  <c r="Q20" i="6" s="1"/>
  <c r="R5" i="6" s="1"/>
  <c r="R4" i="6" s="1"/>
  <c r="R3" i="6" s="1"/>
  <c r="R150" i="6" s="1"/>
  <c r="R152" i="6" s="1"/>
  <c r="R153" i="6" s="1"/>
  <c r="H28" i="6"/>
  <c r="H20" i="6" s="1"/>
  <c r="I5" i="6" s="1"/>
  <c r="I4" i="6" s="1"/>
  <c r="I3" i="6" s="1"/>
  <c r="I150" i="6" s="1"/>
  <c r="I152" i="6" s="1"/>
  <c r="I153" i="6" s="1"/>
  <c r="D4" i="6"/>
  <c r="D3" i="6" s="1"/>
  <c r="D150" i="6" s="1"/>
  <c r="J158" i="5"/>
  <c r="J145" i="5"/>
  <c r="J139" i="5"/>
  <c r="Q5" i="6" l="1"/>
  <c r="Q4" i="6" s="1"/>
  <c r="Q3" i="6" s="1"/>
  <c r="Q150" i="6" s="1"/>
  <c r="Q152" i="6" s="1"/>
  <c r="Q153" i="6" s="1"/>
  <c r="K5" i="6"/>
  <c r="K4" i="6" s="1"/>
  <c r="K3" i="6" s="1"/>
  <c r="K150" i="6" s="1"/>
  <c r="K152" i="6" s="1"/>
  <c r="K153" i="6" s="1"/>
  <c r="M5" i="6"/>
  <c r="M4" i="6" s="1"/>
  <c r="M3" i="6" s="1"/>
  <c r="M150" i="6" s="1"/>
  <c r="M152" i="6" s="1"/>
  <c r="M153" i="6" s="1"/>
  <c r="H5" i="6"/>
  <c r="H4" i="6" s="1"/>
  <c r="H3" i="6" s="1"/>
  <c r="H150" i="6" s="1"/>
  <c r="H152" i="6" s="1"/>
  <c r="H153" i="6" s="1"/>
  <c r="F5" i="6"/>
  <c r="F4" i="6" s="1"/>
  <c r="F3" i="6" s="1"/>
  <c r="F150" i="6" s="1"/>
  <c r="F152" i="6" s="1"/>
  <c r="F153" i="6" s="1"/>
  <c r="J5" i="6"/>
  <c r="J4" i="6" s="1"/>
  <c r="J3" i="6" s="1"/>
  <c r="J150" i="6" s="1"/>
  <c r="J152" i="6" s="1"/>
  <c r="J153" i="6" s="1"/>
  <c r="S5" i="6"/>
  <c r="S4" i="6" s="1"/>
  <c r="S3" i="6" s="1"/>
  <c r="S150" i="6" s="1"/>
  <c r="S152" i="6" s="1"/>
  <c r="S153" i="6" s="1"/>
  <c r="D152" i="6"/>
  <c r="C159" i="6" s="1"/>
  <c r="C161" i="6"/>
  <c r="G120" i="5"/>
  <c r="G119" i="5"/>
  <c r="G118" i="5"/>
  <c r="G117" i="5"/>
  <c r="D153" i="6" l="1"/>
  <c r="D154" i="6" s="1"/>
  <c r="E154" i="6" s="1"/>
  <c r="F154" i="6" s="1"/>
  <c r="G154" i="6" s="1"/>
  <c r="H154" i="6" s="1"/>
  <c r="I154" i="6" s="1"/>
  <c r="J154" i="6" s="1"/>
  <c r="K154" i="6" s="1"/>
  <c r="L154" i="6" s="1"/>
  <c r="M154" i="6" s="1"/>
  <c r="N154" i="6" s="1"/>
  <c r="O154" i="6" s="1"/>
  <c r="P154" i="6" s="1"/>
  <c r="Q154" i="6" s="1"/>
  <c r="R154" i="6" s="1"/>
  <c r="S154" i="6" s="1"/>
  <c r="T154" i="6" s="1"/>
  <c r="U154" i="6" s="1"/>
  <c r="V154" i="6" s="1"/>
  <c r="W154" i="6" s="1"/>
  <c r="C160" i="6"/>
  <c r="G121" i="5"/>
</calcChain>
</file>

<file path=xl/sharedStrings.xml><?xml version="1.0" encoding="utf-8"?>
<sst xmlns="http://schemas.openxmlformats.org/spreadsheetml/2006/main" count="856" uniqueCount="638">
  <si>
    <t>3.2.1</t>
  </si>
  <si>
    <t>3.2.2</t>
  </si>
  <si>
    <t>3.2.3</t>
  </si>
  <si>
    <t>3.2.4</t>
  </si>
  <si>
    <t>منطق پروژه</t>
  </si>
  <si>
    <t>توجیه پروژه</t>
  </si>
  <si>
    <t>4.1.1</t>
  </si>
  <si>
    <t>4.1.2</t>
  </si>
  <si>
    <t>4.1.3</t>
  </si>
  <si>
    <t>4.1.4</t>
  </si>
  <si>
    <t>4.1.5</t>
  </si>
  <si>
    <t>4.2.1</t>
  </si>
  <si>
    <t>4.2.2</t>
  </si>
  <si>
    <t>4.2.3</t>
  </si>
  <si>
    <t>4.2.4</t>
  </si>
  <si>
    <t>4.2.5</t>
  </si>
  <si>
    <t>4.2.6</t>
  </si>
  <si>
    <t>4.2.7</t>
  </si>
  <si>
    <t>4.3.1</t>
  </si>
  <si>
    <t>4.4.1</t>
  </si>
  <si>
    <t>4.4.2</t>
  </si>
  <si>
    <t>4.4.3</t>
  </si>
  <si>
    <t>4.4.4</t>
  </si>
  <si>
    <t>4.4.5</t>
  </si>
  <si>
    <t>4.5.2</t>
  </si>
  <si>
    <t>4.6.1</t>
  </si>
  <si>
    <t>4.6.2</t>
  </si>
  <si>
    <t>4.6.3</t>
  </si>
  <si>
    <t>4.6.4</t>
  </si>
  <si>
    <t>4.6.5</t>
  </si>
  <si>
    <t>نیاز سنجی</t>
  </si>
  <si>
    <t>5.1.1</t>
  </si>
  <si>
    <t>5.1.2</t>
  </si>
  <si>
    <t>تاثیرات جغرافیایی پروژه</t>
  </si>
  <si>
    <t>5.2.1</t>
  </si>
  <si>
    <t>5.2.2</t>
  </si>
  <si>
    <t>5.3.1</t>
  </si>
  <si>
    <t>5.3.2</t>
  </si>
  <si>
    <t>5.3.3</t>
  </si>
  <si>
    <t>5.3.4</t>
  </si>
  <si>
    <t>تحلیل مالی واقتصادی</t>
  </si>
  <si>
    <t>5.4.1</t>
  </si>
  <si>
    <t>5.4.2</t>
  </si>
  <si>
    <t>5.4.3</t>
  </si>
  <si>
    <t>5.4.4</t>
  </si>
  <si>
    <t>5.5.1</t>
  </si>
  <si>
    <t>5.5.2</t>
  </si>
  <si>
    <t>5.5.3</t>
  </si>
  <si>
    <t>6.1.1</t>
  </si>
  <si>
    <t>6.1.2</t>
  </si>
  <si>
    <t>6.1.3</t>
  </si>
  <si>
    <t>6.1.4</t>
  </si>
  <si>
    <t>6.2.1</t>
  </si>
  <si>
    <t>6.2.2</t>
  </si>
  <si>
    <t>6.2.3</t>
  </si>
  <si>
    <t>5.6.1</t>
  </si>
  <si>
    <t>5.6.2</t>
  </si>
  <si>
    <t>4.5.1</t>
  </si>
  <si>
    <t>3.3.1</t>
  </si>
  <si>
    <t>3.3.2</t>
  </si>
  <si>
    <t>3.3.3</t>
  </si>
  <si>
    <t>3.3.4</t>
  </si>
  <si>
    <t>توضیح دهید که پروژه و محصول آن چگونه یک راه حل جامع را برای نیازمندی های منطقه مورد هدف ارایه می کنند</t>
  </si>
  <si>
    <t>سروی بیزلاین</t>
  </si>
  <si>
    <t>تاثیر روی فقر</t>
  </si>
  <si>
    <t>تأثیر روی ایجاد شغل</t>
  </si>
  <si>
    <t>تاثیر روی رشد اقتصادی</t>
  </si>
  <si>
    <t xml:space="preserve">تاثیر روی تغییرات اقلیمی </t>
  </si>
  <si>
    <t>تأثیر روی فساد</t>
  </si>
  <si>
    <t>تاثیر روی مبارزه با مواد مخدر</t>
  </si>
  <si>
    <t xml:space="preserve">تاثیر روی مهاجرت ها و بیجا شدگان داخلی </t>
  </si>
  <si>
    <t>خطرات باقیمانده پس از اقدامتی که جهت کاهش خطرات انجام می شود، کدام ها اند؟</t>
  </si>
  <si>
    <t xml:space="preserve">نیاز به مشوره های اضافی </t>
  </si>
  <si>
    <t xml:space="preserve">آیا قبل از هر نوع تصمیم گیری در خصوص ارزیابی این طرح و کانسپ نوت، نیاز به کدام مشوره اضافی (رسمی و یا غیر رسمی) وجود دارد؟ لطفاً توضیح دهید. </t>
  </si>
  <si>
    <t>خطرات احتمالی پروژه</t>
  </si>
  <si>
    <t xml:space="preserve">معلومات عمومی و کلی </t>
  </si>
  <si>
    <t xml:space="preserve">تشریح خلاصه پروژه </t>
  </si>
  <si>
    <t>تشریح و توضیح مشکلی که این پروژه به آن رسیده گی خواهد نمود</t>
  </si>
  <si>
    <t>این مشکل تا کدام اندازه جدی و شدید است؟ تاثیرات و پیامد ها از اثر تاخیر در رسیده گی به این مشکل، چی خواهد بود؟</t>
  </si>
  <si>
    <t xml:space="preserve">فعالیت های پیشنهادی این پروژه کدام ها اند، و چگونه این فعالیت ها به دست یابی به محاصل پروژه کمک خواهند کرد؟ </t>
  </si>
  <si>
    <t>این پروژه با پروژه ها و برنامه های موجوده چه نوع ربطی دارد؟</t>
  </si>
  <si>
    <t>شریک سازی زیربناء</t>
  </si>
  <si>
    <t>آیا شما پلان کاری / پلان عمل این پروژه را به آن ادارات مربوطه شریک ساخته اید تا هزینه های سرمایه وی و هزینه های حفظ و مراقبت، کاهش یابند؟</t>
  </si>
  <si>
    <t>این شریک سازی، چگونه از آسیب های احتمالی به پروژه (بلاثر هماهنگی و برنامه ریزی ضعیف) جلوی گیری خواهد کرد؟</t>
  </si>
  <si>
    <t>تحلیل گزینه های بدیل ها (گزینه های دیگری که به مشکل متذکره نیز رسیده گی کرده می توانند)</t>
  </si>
  <si>
    <t>در این بخش، توضیح نمائید که روش یا راهکرد پیشنهادی این پروژه برای حل مشکل موجود کدام است و این که چرا این روش یا راهکرد به نظر شما بهترین راهکرد است؟ همچنین، توضیح دهید که این روش یا راهکرد پیشنهادی شما چگونه به دست یابی به هدف پروژه کمک خواهد کرد.</t>
  </si>
  <si>
    <t>در بخش های زیر، بررسی و ارزیابی گزینه های بدیل که ممکن برای حل مشکل مطروحه نیز کمک کرده بتوانند (ولی توسط شما پیشنهاد نمی شوند) را ارایه نمائید:</t>
  </si>
  <si>
    <t>گزینه های بدیل برای این پروژه پیشنهادی شما که مورد بررسی و ارزیابی قرار گرفته اند، کدام ها اند؟</t>
  </si>
  <si>
    <t xml:space="preserve">زمانی که گزینه های بدیل برای رفع مشکل موجود را مورد ارزیابی قرار دادید، آیا در آن ارزیابی تان اقدمات مربوط به تغییر پالیسی ها، و یا اقدماتی که ممکن نیاز به مصارف سرمایه وی نبوده باشد، را  بررسی کرده اید (به شمول این که هیچ اقدامی برای رفع مشکل موجود اتخاذ نشود) توضیح دهید که آیا گزینه های ذیل به نحوه با این پروژه ارتباط دارند؟ و یا این که  گزینه های ذیل برای این پروژه ممکن است : </t>
  </si>
  <si>
    <t>آیا گزینه های احتمالی برای مشارکت خصوصی و عامه  مورد بررسی قرار گرفته اند؟</t>
  </si>
  <si>
    <t>در این مرحله ای از آماده سازی پروژه، احتمالا هزینه های ارایه شده تخمینی باشند، بنابرین لازم است تا درجه و میزان دقیق بودن این سنجش احتمالی هزینه ها نیز ارایه شوند</t>
  </si>
  <si>
    <t>آیا تطبیق این پروژه بر حکومت مرکزی، بر ولایات، ولسوالی ها، و یا هم شاروالی ها تاثیری خواهد داشت؟</t>
  </si>
  <si>
    <t>به طور تخمینی یا تقریبی چه تعداد نفر در جریان ساخت یا تطبیق این پروژه، صاحب کار و شغل خواهند شد را مشخص سازید. لازم است تا این معلومات را به تفکیک جنسیت (مرد و زن) ارایه نمائید (یعنی چه تعداد مرد و یا چه تعداد زن در جریان ساخت و یا تطبیق این پروژه استخدام خواهند شد؟)</t>
  </si>
  <si>
    <t xml:space="preserve"> گروه های که ممکن از تطبیق این پروژه بطور منفی متاثر شوند، را مشخص نمائید</t>
  </si>
  <si>
    <t>آیا گروهی وجود دارد که  از اثرات محیطی پروژه بطور منفی متاثر گردند؟</t>
  </si>
  <si>
    <t xml:space="preserve">واحد و نوعیت استفاده کنندگان (به عنوان مثال تعداد افراد، خانواده ها، تجارت پیشه گان، کار و بار ها، وغیره)، مشخص نمائید؛ آیا در این مرحله از پروژه ممکن است تا به این معلومات دسترسی داشت؟ </t>
  </si>
  <si>
    <t>آیا تطبیق این پروژه (بر علاوه تقاضای موجود برای محاصل این پروژه)،  قادر به ایجاد تقاضاهای جدید (برای فعالیت ها و محاصل پروژه) خواهد بود؟</t>
  </si>
  <si>
    <t>چارچوب منطقی پروژه (زنجیره نتایج)</t>
  </si>
  <si>
    <t>شاخص های عملکرد با تارگیت ها و بیزلاین</t>
  </si>
  <si>
    <t>عرضه یا وضعیت موجود در ساحه که این پروژه در آنجا تطبیق می شود و آن حالت یا وضعیت را بهبود خواهد بخشید</t>
  </si>
  <si>
    <t xml:space="preserve">اثرات دراز مدت دیگر / یا اثرات بیرونی دیگر </t>
  </si>
  <si>
    <t xml:space="preserve">محصول یا محاصلی را که پس از تطبیق این پروژه به دست خواهند آمد را مشخص سازید </t>
  </si>
  <si>
    <t>روند آماده سازی، ارزیابی و تحلیل اثرات پروژه</t>
  </si>
  <si>
    <t xml:space="preserve">آیا این خطرات اجتماعی به اندازه جدی و شدید اند که نیاز به انجام یک ارزیابی اثرات اجتماعی وجود دارد؟ آیا نیاز به تحلیل های داخلی در مورد خطرات اجتماعی و اقتصادی پروژه وجود دارد؟ </t>
  </si>
  <si>
    <t xml:space="preserve">آیا برای مطالعه مقدماتی و یا هم مطالعه کامل امکان سنجی کدام فارمت معیاری وجود دارد که شامل موارد ذیل باشد: </t>
  </si>
  <si>
    <t xml:space="preserve">بررسی فنی و تخنیکی </t>
  </si>
  <si>
    <t xml:space="preserve">اقدمات حفاظتی برای محیط زیست و اسکان مجدد (در صورت بیجا شدن مردم) </t>
  </si>
  <si>
    <t>بررسی تقاضا و بازار</t>
  </si>
  <si>
    <t>فرایند یا روند مشوره خواهی</t>
  </si>
  <si>
    <t xml:space="preserve">پروژه هایی که شامل استملاک زمین باشد - وضعیت و مدت زمان دریافت مجوز برای اعمار و ساخت پروژه </t>
  </si>
  <si>
    <t>آیا مجوزهای لازم تهیه شده اند، و یا کار آن هنوز در جریان می باشد؟</t>
  </si>
  <si>
    <t xml:space="preserve">کار ساخت و ساز این پروژه عملاً به کدام تاریخ آغاز خواهد شد؟ </t>
  </si>
  <si>
    <t xml:space="preserve">هزینه تخمینی برای مطالعه و ارزیابی مقدماتی پروژه، چقدر می باشد؟ </t>
  </si>
  <si>
    <t xml:space="preserve"> گام ها یا اقداماتی بعدی برای مطالعات ذکر شده و تطبیق پروژه کدام ها اند؟ لطفاً مدت زمان و هزینه مورد نیاز برای این مطالعات را مشخص نمائید</t>
  </si>
  <si>
    <t>منابع بالقوه مالی و نوع تطبیق پروژه</t>
  </si>
  <si>
    <t xml:space="preserve">هرگونه منابع سرمایه وی و بالقوه برای این پروژه را مشخص سازید؛  </t>
  </si>
  <si>
    <t>اثرات دیگر و بیرونی</t>
  </si>
  <si>
    <t xml:space="preserve">تحلیل اثرات جانبی </t>
  </si>
  <si>
    <t>از لحاظ تخمین فواید پروژه، فواید قابل پیمایش و فواید غیر قابل پیمایش وجود دارند؛ فواید غیر قابل پیمایش را می تواند در متن توضیح داد؛ اثرات جانبی (مثبت و یا منفی) پروژه را می توان به صورت کیفی در متن نوشته کرد.</t>
  </si>
  <si>
    <t>کدام خطرات داخلی و بیرونی ممکن است تأثیری روی اجرای پروژه داشته باشد؟</t>
  </si>
  <si>
    <t>شما چه تصمیمی در قسمت کاهش تاثیرات این خطرات روی پروژه تان دارید؟</t>
  </si>
  <si>
    <t xml:space="preserve">فرضیه های کلیدی برای تطبیق موفقانه این پروژه کدام ها اند؟ </t>
  </si>
  <si>
    <t xml:space="preserve">آیا این پروژه در ساحه یا منطقه حساسی قرار دارد؟ از جمله ساحه مرزی، مناطق امنیتی، و غیره؟ </t>
  </si>
  <si>
    <t>ارتباط این پروژه با کدام یک از شاخص های اهداف انکشافی پایدار افغانستان مرتبط است.</t>
  </si>
  <si>
    <t>این پروژه مشخصاً به کدام مسئله یا مشکل رسیده گی خواهد کرد؟ توضیح نمائید.</t>
  </si>
  <si>
    <t>دلایل یا علل اصلی بروز این مشکل  چیست؟ لیست نموده و توضیح دهید.</t>
  </si>
  <si>
    <t>تاثیرات یا پیامد های اصلی این مشکل کدام ها اند؟ توضیح دهید.</t>
  </si>
  <si>
    <t>آیا این پروژه (در صورتی که تطبیق شود) به تمام علل یا دلایل اصلی بروز مشکل رسیده گی خواهد کرد و یا تنها برخی از آن عوامل و دلایل را حل خواهد نمود؟ توضیح دهید.</t>
  </si>
  <si>
    <t>روش و یا راهکرد پیشنهادی شما در این پروژه، چگونه مشکل موجود را رفع خواهد نمود؟ آیا این روش یک راهکرد معیاری واستندرد و یا جدید است؟توضیح دهید.</t>
  </si>
  <si>
    <t>دستآورد این پروژه چیست؟ توضیح دهید.</t>
  </si>
  <si>
    <t>چگونه محاصل پیشنهادی این پروژه به دست یابی به پیامد های پیشنهادی پروژه کمک می کنند؟ توضیح دهید.</t>
  </si>
  <si>
    <t>اقدامات یا تدابیر لازم جهت تغیر تدابیر اداری، حقوقی و پالیسی</t>
  </si>
  <si>
    <t>هماهنگی با پروژه ها و برنامه های موجود و مرتبط</t>
  </si>
  <si>
    <t>آیا این پروژه بخشی از کدام پروژه ای دیگری است؟ توضیح نمائید.</t>
  </si>
  <si>
    <t xml:space="preserve">آیا زمینه و فرصت برای هماهنگی و انسجام میان این پروژه و آن پروژه های موجود وجود دارد یا خیر؟ توضیح دهید. </t>
  </si>
  <si>
    <t>4.5.3</t>
  </si>
  <si>
    <t>4.5.4</t>
  </si>
  <si>
    <t>آیا در مورد احتمال و امکان شریک سازی زیربناء با سایر وزارتخانه ها و ادارات مربوطه بحث و موافقه صورت  گرفته است؟ بلی یا نخیر - اگر بلی، روی چه ترتیباتی با اداره و یا نهاد های مربوطه بحث و توافق صورت گرفته است؟ - اگر نخیر، توضیح دهید که چرا هیچ فرصت و زمینه ای برای شریک سازی زیربناء وجود نداشته و پلان شما در این زمینه چیست؟</t>
  </si>
  <si>
    <t>شریک سازی زیربناء چگونه هزینه این پروژه را کاهش خواهد داد؟ شریک سازی زیربناء چگونه کیفیت این پروژه را افزایش داده و ارائه خدمات را بهبود خواهد بخشید؟</t>
  </si>
  <si>
    <t>4.5.5</t>
  </si>
  <si>
    <t>در صورتی که زمینه شریک سازی زیربناء وجود دارد؛ احتمال چه مقدار صرفه جویی و کارائی در تطبیق پروژه، وجود خواهد داشت؟</t>
  </si>
  <si>
    <t>گزینه های بدیل از نظر کرایه گرفتن، اعمارکردن و یا خریداری وسایل.</t>
  </si>
  <si>
    <t>ترمیم، اعمار و استعمال مجدد وسایل  و امکانات موجود ویا گزینه های متنوع از نظر زمان و از نظر مقیاس و اندازه.</t>
  </si>
  <si>
    <t xml:space="preserve"> همکاری با دیگر بخش ها و ساحات حکومت و گزینه های بدیل از نظر ساحه و موقعیت پروژه، و یا گزینه استفاده از عین تسهیلات با دیگر ادارات و نهاد های اقتصادی؛</t>
  </si>
  <si>
    <t>برآورد هزینه ها و جدول زمانی گزینه های بدیل را ارایه نمائید. و دلیل برای انتخاب نکردن گزینه های بدیل رای ارائه نماید.</t>
  </si>
  <si>
    <t>هزینه ابتدائی و مجموعی  و مدت زمان تطبیق یا عملی سازی آن گزینه ها را ارایه نمائید.</t>
  </si>
  <si>
    <t>تصمیم خود را برای انتخاب پروژه پیشنهادی (بهترین گزینه ای را که در فوق پیشنهاد و انتخاب نموده اید) از نظر فنی، تخنیکی و خطرات احتمالی، توجیه نمائید.</t>
  </si>
  <si>
    <t>هزینه عادی  یا عملیاتی (مصارف جاری) بعد از تکمیل و بهره برداری پروژه را، مشخص سازید.</t>
  </si>
  <si>
    <t>آن مناطق یا حوزه جغرافیایی را که از تطبیق این پروژه بطور مستقیم متاثر خواهند شد را شرح دهید (سطح ملی، منطقه وی، ولایتی، و یا ولسوالی).</t>
  </si>
  <si>
    <t>گروه مشخصی که از تطبیق این پروژه مستفید می گردند را مشخص نمایید.</t>
  </si>
  <si>
    <t>5.3.5</t>
  </si>
  <si>
    <t>گروه های را که از تطبیق این پروژه بطور منفی  متاثر (متضرر) خواهند شد را معرفی نمائید.</t>
  </si>
  <si>
    <t>اسکان مجدد کوتاه مدت و طولانی مدت برای  کسانی که مجبور می شوند به جبر از خانه های شان انتقال داده شوند - تعداد قابل توجهی از خانوارها / افراد و  دیگر گروه ها را که ممکن است در مرحله ساخت و ساز (تطبیق) پروژه  تحت تاثیر قرار دهد و زیان ببینند را مشخص نماید  - چگونه این پروژه، به آن اثرات منفی رسیده گی خواهد کرد.</t>
  </si>
  <si>
    <t>آیا یک پلان برای  اسکان مجدد نیاز است؟ اگر چنین است، توضیح نمائید که چنین پلان در کدام سطح ساخته شود، و یک طرح کلی آن پلان را ارایه بدارید.</t>
  </si>
  <si>
    <t>آیا (قبل از تطبیق پروزه) نیازی برای یک بررسی ابتدائی محیطی وجود دارد؟ اگر بلی، توضیح دهید که در کدام سطح و در صورت امکان طرح کلی از آن بررسی را ارایه نمائید.</t>
  </si>
  <si>
    <t>تقاضایی که این پروژه آن را برآورده خواهد ساخت را نشان دهید. تعداد افرادی را که از تطبیق این پروژه، بهره مند خواهند شد، را مشخص سازید.</t>
  </si>
  <si>
    <t>چه نوع افرادی / بازار های از این پروژه نفع خواهند برد.</t>
  </si>
  <si>
    <t>تقاضای فعلی برای محصولی را که این پروژه عرضه خواهد کرد، توضیح دهید.</t>
  </si>
  <si>
    <t>مشخصا کدام نوع تقاضای فعلی را این پروژه برآورده خواهد ساخت (دسترسی به خدمات تعلیم و تربیه، خدمات صحی، سیستم  حمل و نقل، آب، برق، دسترسی به بازارهای جدید، بلند بردن میزان صادرات، و غیره).</t>
  </si>
  <si>
    <t>وضعیت موجود چگونه بوده و بعد از  از تکمیل شدن و تطبیق این پروژه، بطور تقریبی میزان تقاضا برای خدماتی را که این پروژه ارایه خواهد کرد، چقدر خواهد بود. به طور تخمینی این مقدار تقاضا به کدام سرعت و پیمانه افزایش خواهد یافت؟</t>
  </si>
  <si>
    <t>واحدهای اندازه گیری برای تقاضای موجود از خدمات پروژه را مشخص نماید (بطور مثال: متر مکعب آب در یک روز، تعداد وسایل حمل و نقل در یک روز، تعداد مشتریان در یک روز، و غیره).</t>
  </si>
  <si>
    <t xml:space="preserve">وضعیت فعلی (قبل از این که پروژه تطبیق شود) چی است؟ </t>
  </si>
  <si>
    <t>تشریح نمائید که این پروژه و محاصل آن چگونه به پیامد ها و اثرات درازمدت پروژه دست خواهد یافت.</t>
  </si>
  <si>
    <t>تارگیت ها (مربوط به پیامد ها)، شاخص ها، و ماخذ تائیدی آن شاخص ها را در خصوص هر یک از پیامد های متوقعه پروژه، مشخص سازید.</t>
  </si>
  <si>
    <t>تارگیت ها (مربوط به اثرات درازمدت)، شاخص ها، و ماخذ تائیدی آن شاخص ها را در خصوص هر یک از اثرات دراز مدت پروژه را مشخص سازید.</t>
  </si>
  <si>
    <t>واحد اندازه گیری پیآمد ها و اثرات دراز مدت پروژه را واضیح سازید.</t>
  </si>
  <si>
    <t>خطرات اجتماعی پروژه را شناسائی و معرفی نمائید.</t>
  </si>
  <si>
    <t>آیا قبل از تطبیق این پروژه لازم است تا مطالعه مقدماتی امکان سنجی و مطالعات کامل امکان سنجی صورت گیرد؟</t>
  </si>
  <si>
    <t>چه تعداد مجوز برای دریافت زمین لازم است؟ و اخذ این مجوز ها تا چه اندبازه آسان یا دشوار بوده و چه مدت زمان را در بر خو اهد گرفت؟</t>
  </si>
  <si>
    <t xml:space="preserve">قبل از این که تصمیمی در مورد ارزیابی این کانسیپ نوت اتخاذ گردد، آیا نیازی برای مشورت رسمی و یا غیر رسمی با اشخاص و یا نهادی وجود دارد؟ توضیح نمائید  </t>
  </si>
  <si>
    <t>تحلیل فرایند تدارکاتی پروژه را توضیح دهید.</t>
  </si>
  <si>
    <t>تحلیل خطرات پروژه را توضیح دهید.</t>
  </si>
  <si>
    <t>براساس میزان اطلاعات و آگاهی کنونی در مورد پروژه، لطفا در مورد خطرات که در قسمت تطبیق، بهره برداری، منابع مالی، موضوعات سیاسی، موضوعات امنیتی، شُرکای پروژه و مشارکت مردم در این پروژه است، توضیح دهید.</t>
  </si>
  <si>
    <t xml:space="preserve">هزینه های احتمالی برای تخفیف یا کاهش این خطرات احتمالی به چه اندازه می باشد؟ </t>
  </si>
  <si>
    <t>9.1.2</t>
  </si>
  <si>
    <t>9.1.3</t>
  </si>
  <si>
    <t>9.1.4</t>
  </si>
  <si>
    <t>10.1.1</t>
  </si>
  <si>
    <t xml:space="preserve">بررسی اجتماعی </t>
  </si>
  <si>
    <t>4.6.6</t>
  </si>
  <si>
    <t>4.6.7</t>
  </si>
  <si>
    <t>4.6.8</t>
  </si>
  <si>
    <t>4.6.9</t>
  </si>
  <si>
    <t>4.6.10</t>
  </si>
  <si>
    <t xml:space="preserve">شماره </t>
  </si>
  <si>
    <t>واحد اندازه گیری (ماه٬‌کیلومتر٬ وات٬‌لیتر و غیره)</t>
  </si>
  <si>
    <t>تعداد (واحد)</t>
  </si>
  <si>
    <t>هزینه/قیمت هر واحد</t>
  </si>
  <si>
    <t xml:space="preserve">تعداد دفعات </t>
  </si>
  <si>
    <t xml:space="preserve">هزینه کل </t>
  </si>
  <si>
    <t xml:space="preserve">مجموع هزینه پروژه </t>
  </si>
  <si>
    <t xml:space="preserve">فعالیت عامل افزودی در بودجه عادی اداره محترم بعد از تطبیق این پروژه مطابق کود های بودجوی </t>
  </si>
  <si>
    <t xml:space="preserve">تشریح فعالیت ها و هزینه یابی پروژه </t>
  </si>
  <si>
    <t>فعالیت های حفظ و مراقبت پروژه در صورت تطبیق و مقدار هزینه سالانه آن</t>
  </si>
  <si>
    <t>4.6.11</t>
  </si>
  <si>
    <t>4.6.12</t>
  </si>
  <si>
    <t>4.6.13</t>
  </si>
  <si>
    <t>4.6.14</t>
  </si>
  <si>
    <t>4.6.15</t>
  </si>
  <si>
    <t>وسعت  و حالت استراتیژیک پروژه ( وابسته به چارچوب منطقی پروژه)</t>
  </si>
  <si>
    <t>اجزای پروژه را شرح  و توضیح دهید که چگونه این اجزا یک راه حل جامع را نشان می دهند.</t>
  </si>
  <si>
    <t>توضیح دهید که چگونه این پروژه برای رسیدن به اهداف استراتژیک دولت کمک خواهد کرد. شرح نقاط عطف پروژه.</t>
  </si>
  <si>
    <t>5.6.3</t>
  </si>
  <si>
    <t>5.6.4</t>
  </si>
  <si>
    <t>5.7.1</t>
  </si>
  <si>
    <t>5.7.2</t>
  </si>
  <si>
    <t>تخمین مزایای پروژه (در کدام محل امکان پذیر است)</t>
  </si>
  <si>
    <t>5.8.1</t>
  </si>
  <si>
    <t>شناسایی مزایای پروژه (شناسایی مفاد اصلی برای استفاده کننده گان که توسط پروژه ایجاد می شود).</t>
  </si>
  <si>
    <t>5.8.2</t>
  </si>
  <si>
    <t>5.8.3</t>
  </si>
  <si>
    <t>ارزیابی مزایای پروژه (تخمین مزایا در شرایط پولی)</t>
  </si>
  <si>
    <t>5.9.1</t>
  </si>
  <si>
    <t>6.2.4</t>
  </si>
  <si>
    <t>6.2.5</t>
  </si>
  <si>
    <t>6.2.6</t>
  </si>
  <si>
    <t xml:space="preserve">تجزیه و تحلیل  محیطی </t>
  </si>
  <si>
    <t>تاثیر مستقیم یا خطر (به صورت کافی در صورت امکان) (به عنوان مثال مقدار در انتشار هوا و کیفیت هوا، فاضلاب و کیفیت آب، استفاده از مواد خطرناک، آلودگی زمین / استفاده از زمین، آب بندی خاک، امکان مستقیم / غیر مستقیم تجمعی / کوتاه مدت، تاثیرات دراز مدت و غیره).</t>
  </si>
  <si>
    <t>تعدیل پیشنهاد شده یا افزایش اندازه گیری (اگر وجود داشته باشد) ((به عنوان مثال اندازه گیری میزان انتشار هوا و کیفیت هوا، کیفیت فاضلاب و آب، استفاده از مواد خطرناک، آلودگی زمین / استفاده از زمین، انجماد خاک، تداخل مستقیم / غیر مستقیم تجمعی / کوتاه مدت،تاثیرات دراز مدت و غیره).</t>
  </si>
  <si>
    <t>خطر/ اثر باقی مانده و یا افزایش تاثیرات (به عنوان مثال تأثیر بر انتشار هوا و کیفیت هوا، کیفیت فاضلاب و آب، استفاده از مواد خطرناک، آلودگی زمین / استفاده از زمین، انعکاس خاک، تاثیر مستقیم / غیر مستقیم تجمعی / کوتاه مدت، درازمدت و غیره).</t>
  </si>
  <si>
    <t>9.1.1</t>
  </si>
  <si>
    <t>9.1.5</t>
  </si>
  <si>
    <t>9.1.6</t>
  </si>
  <si>
    <t>9.1.7</t>
  </si>
  <si>
    <t>10.1.3</t>
  </si>
  <si>
    <t>11.1.1</t>
  </si>
  <si>
    <t>مسائل پایداری و محدودیت های بالقوه. خلاصه طرح های پیشنهادی برای نظارت و / یا اجرای پروژه.</t>
  </si>
  <si>
    <t xml:space="preserve">برنامه فرعی: </t>
  </si>
  <si>
    <t xml:space="preserve">اگر این پروژه مربوط به"چندین سکتور" است، هر یک از ادارات دخیل در تطبیق پروژه باید "موافقت نامه" خود را تهیه و تسلیم نمایند؛ به طور مثال: </t>
  </si>
  <si>
    <t xml:space="preserve">نام واحد بودجوی: </t>
  </si>
  <si>
    <t>اسم پروژه:</t>
  </si>
  <si>
    <t xml:space="preserve">برنامه: </t>
  </si>
  <si>
    <t>مدت زمان پروژه :</t>
  </si>
  <si>
    <t xml:space="preserve">نوع بودجه:  </t>
  </si>
  <si>
    <t xml:space="preserve">منبع تمویل:   </t>
  </si>
  <si>
    <t>آیا تطبیق این پروژه نیاز به اصلاحات یا اقدامات اصلاحی از نظر پالیسی، اداری و حقوقی دارد؟ توضیح نمائید؛ در ضمن تشریح کنید که این اقدامات اصلاحی چگونه با اصلاحات کلی دولت در سکتور مربوطه، ربط دارد.</t>
  </si>
  <si>
    <t>ساختمان های اساسی:</t>
  </si>
  <si>
    <t xml:space="preserve"> ساختمان های کمکی و مؤقتی:</t>
  </si>
  <si>
    <t>عمر مفیده پروژه:</t>
  </si>
  <si>
    <t>:میعاد  اعمار پروژ</t>
  </si>
  <si>
    <t xml:space="preserve">تفصیلات  و نوعیت  فعالیت پروژه </t>
  </si>
  <si>
    <t>ملاحظات</t>
  </si>
  <si>
    <t>به رقم</t>
  </si>
  <si>
    <t>به تحریر</t>
  </si>
  <si>
    <t>توزیع هزینه مجموعی به تفکیک سال های تطبیق پروژه</t>
  </si>
  <si>
    <t>شماره</t>
  </si>
  <si>
    <t xml:space="preserve">سال </t>
  </si>
  <si>
    <t>سال شمسی</t>
  </si>
  <si>
    <t xml:space="preserve">فیصدی هزینه سالانه </t>
  </si>
  <si>
    <t>مبلغ هزینه سالانه</t>
  </si>
  <si>
    <t xml:space="preserve">هزینه سال اول </t>
  </si>
  <si>
    <t>هزینه سال دوم</t>
  </si>
  <si>
    <t>هزینه سال سوم</t>
  </si>
  <si>
    <t>هزینه سال چهارم</t>
  </si>
  <si>
    <t>هزینه سال پنجم</t>
  </si>
  <si>
    <t>هزینه مجموعی پروژه</t>
  </si>
  <si>
    <t>مبلغ سالانه</t>
  </si>
  <si>
    <t xml:space="preserve">مجموع عامل افزودی در بودجه اداره </t>
  </si>
  <si>
    <t xml:space="preserve">مجموع </t>
  </si>
  <si>
    <t xml:space="preserve">مجموع هزینه حفظ و مراقبت </t>
  </si>
  <si>
    <t>سایر هزینه های عملیاتی</t>
  </si>
  <si>
    <t>مجموع سایر هزینه های عملیاتی</t>
  </si>
  <si>
    <t>عواید حاصل شده از تطبیق پروژه</t>
  </si>
  <si>
    <t>جزییات عواید حاصل شده در زمان بهره برداری از پروژه در سال</t>
  </si>
  <si>
    <t xml:space="preserve">مبلغ </t>
  </si>
  <si>
    <t>اشتغالزایی</t>
  </si>
  <si>
    <t xml:space="preserve">نوعیت شغل </t>
  </si>
  <si>
    <t>تعداد شغل</t>
  </si>
  <si>
    <t>در زمان اعمار</t>
  </si>
  <si>
    <t xml:space="preserve">تعداد شغل ایجاد شده دایمی </t>
  </si>
  <si>
    <t>تعداد شغل ایجاد شده موقتی</t>
  </si>
  <si>
    <t>در زمان بهره برداری</t>
  </si>
  <si>
    <t xml:space="preserve">هزینه عملیاتی پروژه در زمان بهره برداری </t>
  </si>
  <si>
    <t>شریک سازی پروژه</t>
  </si>
  <si>
    <t>تحلیل اثرات پروژه</t>
  </si>
  <si>
    <t>اسم اداره درخواست کننده (نهاد یا اداره ای که این کانسپ نوت را تهیه می کند).</t>
  </si>
  <si>
    <t>اسم پروژه/ عنوان پروژه.</t>
  </si>
  <si>
    <t>نمبر تشخیصیه پروژه یا نمبر ریجستریشن (این بخش مربوط ریاست سرمایه گذاری عامه میباشد).</t>
  </si>
  <si>
    <t>(این هزینه ای تخمینی پروژه را به تفکیک محاصل (Outputs) پروژه ارایه بدارید.</t>
  </si>
  <si>
    <t>مدت زمان (تقریبی) برای تطبیق پروژه (به ماه و سال).</t>
  </si>
  <si>
    <t>مدت زمان (تقریبی) برای استفاده از پروژه (به ماه و سال).</t>
  </si>
  <si>
    <t>مبلغ درخواستی برای آماده گی پروژه (مبلغ مورد ضرورت برای مطالعات امکان سنجی).</t>
  </si>
  <si>
    <t>اسم، شماره تماس و ایمیل آدرس مقام مسوول پروژه در اداره درخواست کننده پروژه.</t>
  </si>
  <si>
    <t>پس منظر، هدف، حدود و قابلیت اجرای پروژه؛ اسناد مرتبط (مطالعه ابتدائی، مطالعه امکان سنجی، طرح و دیزاین تخنیکی و فنی).</t>
  </si>
  <si>
    <t>اگر زیادتر از یک اداره یا نهاد این پروژه را درخواست کرده و در زمینه تطبیق آن همکاری می کنند، نام آن اداره / ادارات را لیست نمائید.</t>
  </si>
  <si>
    <r>
      <t xml:space="preserve">اگر یک اداره یا نهادی در تطبیق این پروژه از طریق تهیه قطعه زمینی دخیل خواهد بود، آن اداره </t>
    </r>
    <r>
      <rPr>
        <b/>
        <sz val="11"/>
        <rFont val="B Nazanin"/>
        <charset val="178"/>
      </rPr>
      <t>باید</t>
    </r>
    <r>
      <rPr>
        <sz val="11"/>
        <rFont val="B Nazanin"/>
        <charset val="178"/>
      </rPr>
      <t xml:space="preserve"> ذریعه مکتوب یا نامه ای رسمی، این سهم گیری و توافق اش را تائید نماید.</t>
    </r>
  </si>
  <si>
    <t>اگر یک اداره یا نهاد دیگری در تطبیق این پروژه از طریق ارایه خدمات فنی و مسلکی اش دخیل خواهد بود، آن اداره باید این توافق اش را نیز از طریق نامه ای رسمی ابراز نماید.</t>
  </si>
  <si>
    <t>اگر اداره / واحد بودجوی دیگر مسئولیت استفاده و یا بکار گیری پروژه را بر عهده داشته باشد، لازم است این تعهد آن اداره نیز رسماً ذریعه نامه یا مکتوب اعلان گردد.</t>
  </si>
  <si>
    <t>چرا و چگونه این پروژه، یک اولویت می باشد؟ توضیح نمائید.</t>
  </si>
  <si>
    <t>این پروژه با کدام بخش از پلان استراتیژیک پنج ساله اداره مربوطه در ارتباط است توضیح نماید.</t>
  </si>
  <si>
    <t>محاصل (Outputs) متوقعه این پروژه که برای دست یابی به هدف پروژه (پیامد ها - Outcomes و یا اثرات دراز مدت Impacts) کمک می کنند، کدام ها اند؟ توضیح دهید.</t>
  </si>
  <si>
    <t>چگونه پیامد های این پروژه روی اثرات دراز مدت سکتور مربوطه، موثر واقع خواهد شد؟ توضیح دهید.</t>
  </si>
  <si>
    <t>آیا احتمال این خطر وجود دارد که این پروژه، تکرار پروژه ای دیگری باشد؟ و یا فعالیت های آن با فعالیت های پروژه های دیگر همزمان اتفاق بیافتد؟</t>
  </si>
  <si>
    <t xml:space="preserve">پس از تکمیل این  پروژه و آغاز بهره برداری از آن، به طور تخمینی یا تقریبی سطح معیشت چه تعداد نفر از مستفید شونده گان این پروژه بهبود خواهد یافت (مزایای اجتماعی به شمول دسترسی به خدمات عامه) و یا  سطح درآمد و عاید آنان بلند خواهد رفت (مزایای اقتصادی). لازم است تا این معلومات را به تفکیک جنسیت (مرد و زن) ارایه نمائید. </t>
  </si>
  <si>
    <t>ارزش، قیمت ها، عواید، و دیگر مفادی را که قابل پیمایش باشند را ذکر نمائید.</t>
  </si>
  <si>
    <t>واحد اندازه گیری (برای ظرفیت های موجود) را مشخص نماید (بطور مثال: متر مکعب آب در یک روز، تعداد وسایل حمل و نقل در یک روز، تعداد مشتریان/مستفید شونده گان در یک روز، متر مربع، و غیره).</t>
  </si>
  <si>
    <t xml:space="preserve"> محصول یا محاصلی را که انتظار می رود پس از اتمام این پروژه به دست آیند، تشریح نمائید.</t>
  </si>
  <si>
    <t xml:space="preserve">چگونه این محصول یا محاصل و در نتیجه، پیامد های متوقعه این پروژه، تقاضای مستفید شونده گان (از کالا یا خدماتی که این پروژه پس از اتمام عرضه خواهد کرد) را برآورده خواهد ساخت؟ توضیح دهید. </t>
  </si>
  <si>
    <t xml:space="preserve">تارگیت ها (مربوطه به محاصل) شاخص ها، و ماخذ تائیدی آن شاخص ها را در خصوص هر یک از محاصل متوقعه پروژه، مشخص سازید. </t>
  </si>
  <si>
    <t>واحد اندازه گیری محصول را مشخص سازید (بطور مثال: متر مکعب آب در یک روز، تعداد وسایل حمل و نقل در یک روز، تعداد مشتری / مستفید شونده گان در هر یک روز، وغیره).</t>
  </si>
  <si>
    <t>لطفاً در ذیل پیشنهادی خود را خلاصه نمائید و در مورد شاخص های مورد هدف که باید به دست بیایند جزئیات ارایه نمایید. همچنان در مورد جگونگی اندازه گیری شاخص ها، و این که این شاخص ها چگونه برای محاصل، پیامد ها، و اثرات دراز مدت پروژه سنجش می شوند، و همچنین در مورد فرضیات در خصوص خطرات احتمالی، به تفصیل توضیحات لازم ارایه نمائید.</t>
  </si>
  <si>
    <t>عواملی را که از وسعت یا حدود این پروژه  بیرون است، و لیکن می توانند روی  محاصل و پیآمد های پروژه تاثیر بگذارند، را تشریح نمائید.</t>
  </si>
  <si>
    <t>3.3.5</t>
  </si>
  <si>
    <t>ظرفیت فزیکی موجود و تسهیلات فعلی را توضیح دهید (بطور مثال: میزان یا سطح تحصیلات/تعلیم و تربیه، صحت، آبرسانی، آبیاری، سرک و جاده، زراعت، و انرژی، وغیره).</t>
  </si>
  <si>
    <t>آیا برای تطبیق این پروژه، به کدام موافقتنامه یا "نامه عدم اعتراض" ضرورت است؟</t>
  </si>
  <si>
    <t>در صورتی که این پروژه بخش از برنامه های ملی باشد، و یا با استراتیژی کشور مرتبط است، و یا هم با پلان و استراتیژی اداره درخواست کننده ارتباط دارد، چگونگی و نوع ارتباط پروژه را با اسناد متذکره در بخش های ذیل معرفی نمائید</t>
  </si>
  <si>
    <t>این پروژه با کدام برنامه ملی مرتبط است؟ مشخص ساخته و معرفی نمائید.</t>
  </si>
  <si>
    <t>مشکلات اولویت بندی شده سکتور مربوطه را بطور خلاصه ارایه نمایید.</t>
  </si>
  <si>
    <t>هدف این پروژه چیست؟ و چگونه این پروژه به آن هدف خواهد رسید؟ توضیح نمائید.</t>
  </si>
  <si>
    <t>برای پروژه های کوچک ارایه نګردد</t>
  </si>
  <si>
    <t>مودل های دیگر برای سرمایه گذاری ویا  گزینه ای استفاده از سکتور خصوصی و مشارکت عامه برای تامین تطبیق / خدمات پروژه وجود دارد؟</t>
  </si>
  <si>
    <t>آیا کدام بخش پروژه قابلیت مشارکت عامه وخصوصی  در این سرمایه گذاری  دارد بیان نماید.</t>
  </si>
  <si>
    <t>هزینه برای هریک از گزینه های بدیل:</t>
  </si>
  <si>
    <t>آیا پیش بینی تقاضا وجود دارد که اساس باشد برای تعیین کمی مفاد مالی و اقتصادی پروژه؟میزان تقاضا برای این پروزه را بیان نموده و مفاد مالی و اقتصادی پروزه را ارائه نماید.</t>
  </si>
  <si>
    <t xml:space="preserve"> مزایای پروژه (تخمین مزایا در شرایط کمی)</t>
  </si>
  <si>
    <t>مفیدیت اقتصادی پروژه (در کدام محل امکان پذیر است)</t>
  </si>
  <si>
    <t>آیا مسایل و یا موضوعاتی در رابطه به گروه های قومی و یا قبیلوی وجود دارد که باید به آن ها رسیده صورت گیرد؟</t>
  </si>
  <si>
    <t>در صورتی که شیوه تدارکاتی (سرمایه گذاری مشترک عامه و خصوصی) تثبیت شده باشد، به این پرسش پاسخ داده شود:
تصمیم روی انتخاب شیوه تدارکاتی (شیوه تدارکات پروژه های زیر بنائی به شکل معمول، و یا هم به شکل مشارکت عامه و خصوصی) در مراحل بعدی، پس از مرحله ارزیابی کانسپ نوت و براساس تحلیل ارزش پولی، انجام خواهد شد. در این جا هدف این کار فقط مشخص ساختن پروژه های است که یک سلسله ویژه گی هایی دارند که می توانند به شکل مشارکت عامه و خصوصی تطبیق شوند.</t>
  </si>
  <si>
    <t xml:space="preserve">عوامل مهم برای تطبیق موثر پروژه </t>
  </si>
  <si>
    <t>آیا در آن ساحه ای که این پروژه تطبیق خواهد شد، پروژه های مشابه دیگر موجود اند (و یا هم پروژه های تحت پلان اند) که این پروژه در هنگام تطبیق با آن پروژه ها منسجم و هماهنگ خواهد ساخته شد؟ توضیح دهید.</t>
  </si>
  <si>
    <t>شاخص های مفیدیت پروژه ( ارزش جاری خالص، قیمت جاری خالص)</t>
  </si>
  <si>
    <t>4.6.16</t>
  </si>
  <si>
    <t>4.6.17</t>
  </si>
  <si>
    <t>7.1.2</t>
  </si>
  <si>
    <t>7.1.3</t>
  </si>
  <si>
    <t>8.1.1</t>
  </si>
  <si>
    <t>8.1.2</t>
  </si>
  <si>
    <t>8.1.3</t>
  </si>
  <si>
    <t>8.1.4</t>
  </si>
  <si>
    <t>8.1.5</t>
  </si>
  <si>
    <t>8.1.6</t>
  </si>
  <si>
    <t>8.1.7</t>
  </si>
  <si>
    <t>8.1.8</t>
  </si>
  <si>
    <t>8.1.9</t>
  </si>
  <si>
    <t>8.1.10</t>
  </si>
  <si>
    <t>8.1.11</t>
  </si>
  <si>
    <t>8.1.12</t>
  </si>
  <si>
    <t>10.1.2</t>
  </si>
  <si>
    <t>10.1.4</t>
  </si>
  <si>
    <t>10.1.5</t>
  </si>
  <si>
    <t>10.1.6</t>
  </si>
  <si>
    <t>11.1.2</t>
  </si>
  <si>
    <t>11.1.3</t>
  </si>
  <si>
    <t>12.1.2</t>
  </si>
  <si>
    <t>13.1.1</t>
  </si>
  <si>
    <t>13.1.2</t>
  </si>
  <si>
    <t>13.1.3</t>
  </si>
  <si>
    <t>13.1.4</t>
  </si>
  <si>
    <t>14.1.2</t>
  </si>
  <si>
    <t>14.1.3</t>
  </si>
  <si>
    <t>14.1.4</t>
  </si>
  <si>
    <t>14.1.5</t>
  </si>
  <si>
    <t>14.1.6</t>
  </si>
  <si>
    <t>15.1.2</t>
  </si>
  <si>
    <t>ریاست توسعه باغداری</t>
  </si>
  <si>
    <t>نخیر</t>
  </si>
  <si>
    <t>برنامه دوم تولید حاصلخیزی زراعتی</t>
  </si>
  <si>
    <t>پروژه متذکره مربوط برنامه دوم یعنی برنامه تولید و حاصل خیزه زراعتی میگردد.</t>
  </si>
  <si>
    <t>این پروژه جز پروزه ملی انکشاف باغداری می باشد.</t>
  </si>
  <si>
    <t>بلی در آینده وجود خواهد داشت.</t>
  </si>
  <si>
    <t>از نظر زمانی بخاطر دیزاین نیاز به وقت خواهد داشت .</t>
  </si>
  <si>
    <t>با سنجش دقیق از نظر ساختمانی و براورد باعت بلند رفتن کیفیت و جلوگیری ازضیایع منابع و زمان خواهد گردید.</t>
  </si>
  <si>
    <t xml:space="preserve">بلی </t>
  </si>
  <si>
    <t>بلی دقیقاً از لحاظ اجتماعی، افتصادی در ولایات و ولسوالی های نامبرده تغیرات زیادی بوجود خواهد آورد.</t>
  </si>
  <si>
    <t>کسی متضرر نخواهد شد.</t>
  </si>
  <si>
    <t>چهت تطبیق پروژه در آغاز پروژه نیاز به سروی و امکان سنجی مقداماتی بخاط انتخاب ساحه میباشد.</t>
  </si>
  <si>
    <t>با سنجش دقیق از نظر ساختمانی و براورد باعت بلند رفتن کیفیت و جلوگیری از ضیاع منابع و زمان خواهد گردید.</t>
  </si>
  <si>
    <t xml:space="preserve">در تطبیق این پروژه احتمالاً بروز بعضی از عوامل آتی وجود داشته که تطبیق پروژه را به مخاطره انداخته و مانع پیشرفت یا متوقف شدن پروژه میگردد.
• اجرا نشدن تخصیص (وجوه مالی) به وقت و زمان معین.
• احتمال تأخیر توافق در منظوری پروژه.
• حوادث ناگوار طبيعي. 
همچنان برای جلوگیری و کاهش خطرات مخرب باد های تند، سیل و یا زلزله از سوی ریاست زراعت ولایات مربوطه در ارتباط  مستقیم با دهاقین که پروژه برایشان تطبیق می گردد ساحات انتخاب گردد.
</t>
  </si>
  <si>
    <t>با تطبیق این پروژه برای هزاران نفر زمینه کار دایمی مساعد گردیده و سطح تولید محصولات بالا میرود.</t>
  </si>
  <si>
    <t>نیاز ندارد</t>
  </si>
  <si>
    <t>؟</t>
  </si>
  <si>
    <t>AFG/390771</t>
  </si>
  <si>
    <t>نگرفته</t>
  </si>
  <si>
    <t>فیصدی عواید و بازدهی آن از 35 الی 45 فیصد میباشد.</t>
  </si>
  <si>
    <t xml:space="preserve">دهاقین، باغداران، پروسس کنندگان و تجاران و مردم عام </t>
  </si>
  <si>
    <t>بلی</t>
  </si>
  <si>
    <t>با تطبیق این پروژه عواید باغداران، پروسس کننده گان و تجار  افزایش یافته که در نتیجه پروژه متذکره سالانه در حدود 35 الی 45 فیصد بازدهی خواهد داشت.</t>
  </si>
  <si>
    <t>افزایش تولید، کاهش واردات، آموزش باغداران ، اشتغال زای، افزایش صادرات، کاهش ضائعات، پروسس محصولات، بلندرفتن سطح اقتصاد دهاقین.</t>
  </si>
  <si>
    <t>از طریق اشتغالزای و بلند بردن سطح درآمد دهاقین همچنان ارزش افزای محصول بعد از جمع اوری و عرضه آن به مارکیت های ملی و بین المللی.</t>
  </si>
  <si>
    <t> افزایش تولید ، سطح حاصلدھی  ازدیاد صادرات  میکانیزه ساختن جمع اوری حاصل، پروسس ، درجھ بندی ، بستھ بندی و ذخیره  بازاریابی  ارتقاء ظرفیت</t>
  </si>
  <si>
    <t>این پروژه کدام نوع خطرات احتمالی در قبال ندارد.</t>
  </si>
  <si>
    <t>بر علاوه که کدام خطر احتمالی از تطبیق این پروژه متوجه اقلیم نمیباشد بلکه باعث کاهش آلوده گی در محیط و مناطق تطبیق این پروژه گردیده و از خطرات آلوده گی محیطی را جلوگیری مینماید.</t>
  </si>
  <si>
    <t xml:space="preserve">خطرات احتمالی اجتماعی این پروژه قرار ذیل است
1 کمبود عوامل تولید 
2 کمبود متخصصین
3 پاین بودن سطح آگاهی دهاقین
4 نوسانات گسترده قیمت عوامل تولید
5 موجودیت امراض و آفات
6 نبود بیمه زراعتی
7 فقر
8 عدم تدارک منابع کافی مالی
</t>
  </si>
  <si>
    <t>اثرات دراز مدت این پروژه در بخش های ذیل خلاصه گردیده است.
 افزایش تولید، بلند رفتن سطح حاصلدھی، ازدیاد صادرات، میکانیزه ساختن، جمع اوری حاصل، پروسس ، درجه بندی ، بسته بندی و ذخیره، بازاریابی، ارتقاء ظرفیت.</t>
  </si>
  <si>
    <t>تطبیق این پروژه نقش بسزای در بلند بردن سطح در آمد دهاقین و رشد اقتصاد ملی  بلند رفتن سطح صادرات میوه جات تازه وخشک و همچنان هزاران نفر بشکل مستقیم و غیر مستقیم از آن بهره مند میگردند که این عمل تاثیرات بسزای روی قساد خواهد داشت.</t>
  </si>
  <si>
    <t>تاثیرات عمده این پروژه روی افزایش تولید، کاهش واردات، آموزش باغداران ، اشتغال زای، افزایش صادرات، کاهش ضائعات، پروسس محصولات، بلندرفتن سطح اقتصاد دهاقین بوده که در رشد اقتصادی کمک میکند و باعث کاهش فقر و  مهاجرت ها میگردد.</t>
  </si>
  <si>
    <t xml:space="preserve">این بخش با مشوره با واحد های دومی تکمیل میگردد البته در مرحله امکان سنجی </t>
  </si>
  <si>
    <t>ندارد</t>
  </si>
  <si>
    <t>30 سال</t>
  </si>
  <si>
    <t>تعداد شغل ایجاد شده دایمی بشکل غیر مستقیم</t>
  </si>
  <si>
    <t>تعداد شغل ایجاد شده دایمی بشکل مستقیم</t>
  </si>
  <si>
    <t>تطبیق این پروژه در کاهش فقر رول عمده و اساسی دارد چون با تطبیق این طرح میزان تولیدات محصولات باغداری خصوصاً محصولات خرما نقش بسزای در بلند بردن سطح در آمد دهاقین و رشد اقتصاد ملی و همچنان بلند رفتن سطح صادرات میوه جات تازه وخشک خواهد گردید. همچنان هزاران نفر بشکل مستقیم و غیر مستقیم از آن بهره مند میگردند.</t>
  </si>
  <si>
    <t>هزینه ای تخمینی/تقریبی برای تطبیق پروژه به افغانی</t>
  </si>
  <si>
    <t>سال</t>
  </si>
  <si>
    <t>هزینه سرمایوی پروژه</t>
  </si>
  <si>
    <t>هزینه عملیاتی پروژه (سایر هزینه های که در جریان بهره برداری صورت میرگید)</t>
  </si>
  <si>
    <t>1.2.1</t>
  </si>
  <si>
    <t>هزینه کشت</t>
  </si>
  <si>
    <t>1.2.2</t>
  </si>
  <si>
    <t>هزینه آبیاری</t>
  </si>
  <si>
    <t>1.2.3</t>
  </si>
  <si>
    <t xml:space="preserve">هزینه کود کیمیاوی </t>
  </si>
  <si>
    <t>1.2.4</t>
  </si>
  <si>
    <t>هزینه ادویه جات</t>
  </si>
  <si>
    <t>1.2.5</t>
  </si>
  <si>
    <t>هزینه جمع آوری حاصل</t>
  </si>
  <si>
    <t>1.2.6</t>
  </si>
  <si>
    <t>هزینه پروسس و بسته بندی</t>
  </si>
  <si>
    <t>1.2.7</t>
  </si>
  <si>
    <t>هزینه فروش</t>
  </si>
  <si>
    <t>1.2.8</t>
  </si>
  <si>
    <t>سایر هزینه ها</t>
  </si>
  <si>
    <t>1.2.9</t>
  </si>
  <si>
    <t>عواید پروژه</t>
  </si>
  <si>
    <t>میزان تولید فی هکتار(به کیلو گرام)</t>
  </si>
  <si>
    <t>قیمت فروش فی کیلو گرام (به افغانی)</t>
  </si>
  <si>
    <t>سهم دولت در عواید خالص(به فیصدی)</t>
  </si>
  <si>
    <t>تحلیل پروژه</t>
  </si>
  <si>
    <t xml:space="preserve">عواید مجموعی پروژه   </t>
  </si>
  <si>
    <t>عواید خالص پروژه</t>
  </si>
  <si>
    <t>ارزش خالص فعلی عواید خالص پروژه</t>
  </si>
  <si>
    <t>ارزش خالص فعلی تجموعی عواید خالص</t>
  </si>
  <si>
    <t>دوره برگشت سرمایه</t>
  </si>
  <si>
    <t>نتیجه تحلیل</t>
  </si>
  <si>
    <t>نرخ تنزیل</t>
  </si>
  <si>
    <t>نرخ بازده داخلی پروژهIRR</t>
  </si>
  <si>
    <t>ارزش خالص فعلی پروژه NPV</t>
  </si>
  <si>
    <t>نسبت مفاد بر هزینه پروژه B/C</t>
  </si>
  <si>
    <t>جدول تحلیل مالی پروژه احداث باغات تجارتی خرما در ولایات (             )</t>
  </si>
  <si>
    <t>پروژه ملی انکشاف باغداری</t>
  </si>
  <si>
    <t xml:space="preserve"> امارت اسلامی افغانستان</t>
  </si>
  <si>
    <t>یکسال</t>
  </si>
  <si>
    <t>نفر</t>
  </si>
  <si>
    <t>نهال</t>
  </si>
  <si>
    <t>آموزش تخنیکی ومسلکی باغداران جهت احداث باغات  تجارتی املوک</t>
  </si>
  <si>
    <t>باب</t>
  </si>
  <si>
    <t>آموزش تخنیکی ومسلکی باغداران جهت احداث باغات  تجارتی انجیر</t>
  </si>
  <si>
    <t>آموزش تخنیکی ومسلکی باغداران جهت احداث باغات  تجارتی بادام</t>
  </si>
  <si>
    <t>پول احتیاطی</t>
  </si>
  <si>
    <t>پول روغنیات</t>
  </si>
  <si>
    <t>پول عملیاتی</t>
  </si>
  <si>
    <t>جریب</t>
  </si>
  <si>
    <t>آموزش تخنیکی ومسلکی باغداران جهت احداث باغات  تجارتی پسته</t>
  </si>
  <si>
    <t>آموزش تخنیکی ومسلکی باغداران (آموزش باغداران در مورد تربیه و استفاده از سیستم احداث باغ انگور به شکل T و جزیات تمام فعالیت های خوب زراعتی یا GAP)</t>
  </si>
  <si>
    <t>آموزش تخنیکی ومسلکی مستفید شونده گان درمورد طرز استفاده از آفتاب خشک کن</t>
  </si>
  <si>
    <t>پایه</t>
  </si>
  <si>
    <t>ساحه مجموعی احداث باغات تجارتی(به هکتار)</t>
  </si>
  <si>
    <t>سهم دهقان در عواید خالص(به فیصدی)</t>
  </si>
  <si>
    <t xml:space="preserve"> مسئولیت تطبیق این پروژه را  در مرکز ریاست توسعه باغداری وزارت، زراعت آبیاری و مالداری داشته در ولایات ریاست زراعت ولایت مربوطه و سکتور خصوصی به عهده دارد.</t>
  </si>
  <si>
    <t xml:space="preserve"> استراتیژی ملی ، برنامه دوم تولید حاصلخیزی زراعتی</t>
  </si>
  <si>
    <t>1 . محو فقر
2. از بین بردن گرسنه‌گی
3. اشتغالزایی
4. بلند رفتن عواید کشور</t>
  </si>
  <si>
    <t xml:space="preserve">پیامد های منفی مشکلات فوق قرار ذیل است
  استفاده از ورایتی های خسک ،کم حاصل و ملوث به امراض نباتی 
  انجام عملیات زراعتی به شکل غیر معیاری و عنعنوی
  افزایش ضایعات باغداری  بعد از رفع حاصل
   فروش محصولات باغداری به قیمت نازل در مارکت های محلی 
 . کاهش حاصل در فی و احد زمین
 . عدم آگاهی باغداران در مورت عملیات قبل و بعداز رفع حاصل
 . عدم رشد اقتصادی باغدران ، سکتور خصوصی و دولت 
</t>
  </si>
  <si>
    <t>پیامد های تاخیر در رسیدگی به مشکلات فوق قرار ذیل است:
  ترویج ورایتی های وارداتی تصدیق ناشده ملوث به امراض و آفات که باعث پائین آمدن سطح حاصلدهی میشود.
  انجام عملیات زراعتی بشکل عنعنوی و بدوی 
  راه نیافتن محصولات باغداری به مارکیت های ملی و بین المللی
  عدم خودکفای باغداران 
 . کاهش حاصلات  در فی و احد زمین
 . افزایش ضایعات بعداز رفع حاصل 
 . عدم علاقه مندی باغداران و تجار  جهت سرمایه گذاری در سکتورباغداری
 . افزایش واردات محصولات باغداری 
 . فرار سرمایه از کشور به دلیل خرید محصولات باغی از کشورهای خارجی</t>
  </si>
  <si>
    <t>با تطبیق این پروزه اکثریت از مشکلات ذکر شده حل  گردید که تاثیر مثبت طویل المدت را در پی نیز خواهد داشت .</t>
  </si>
  <si>
    <t xml:space="preserve">برای رفع مشکلات روش های معیاری ذیل را  در  قالب یک راهکرد  پیش خواهیم برد.
1- احداث باغات تجارتی مختلف النوع در سطح کشور
2-  معرفی ورایتی های اصلاح شده تجارتی میوه جات با ارزش  با درنظرداشت توافق با شرایط اقلیمی و تکنالوژی عصری زراعتی
3- تعویض واردات، جلوگیری از فرار سرمایه و افزایش عواید ملی کشور
4- تشویق و حمایه سکتور خصوصی جهت سرمایه گذاری در بخش باغداری
5- کاهش ضایعات بعد از رفع حاصل
6- آموزش تخنیکی ومسلکی باغداران  در مورد عملیات خوب زراعتی 
</t>
  </si>
  <si>
    <t xml:space="preserve">آموزش تخنیکی ومسلکی  مستفید شونده گان </t>
  </si>
  <si>
    <t>بودجه  احتیاطی</t>
  </si>
  <si>
    <t xml:space="preserve">مصارف عملیاتی </t>
  </si>
  <si>
    <t>مصارف روغنیات</t>
  </si>
  <si>
    <t xml:space="preserve">مشخصاً این پروژه به مشکلات ذیل رسیدگی خواهد نمود.
  پائین بودن سطح آگاهی باغداران  درساحات تطبیق پروژه 
   ارزش افزایی محصولات باغداری در ساحات تطبیق پروژه 
  عدم اطلاعات مارکیت برای باغداران در ساحات مورد نظر
 .کشت عنعنوی و تغیر ان به شیوه های جدید  زراعتی در ساحات در نظرگرفته شده 
کمبود نهال های ورایتی های اصلاح شده میوه جات  در ساحات تطبیق پروژه 
 .  تغیر باغات عنعنوی به شکل تجارتی
 .  ضایعات بعد از رفع حاصل
</t>
  </si>
  <si>
    <t xml:space="preserve">1 ) ازدیاد تولید محصولات باغداری  در نتیجه احداث باغات تجارتی مختلف النوع
2 ) در آوردن زمین های لا مزروع و دشت ها تحت کشت باغداری از طریق احداث باغات 
3 ) تکثیر نهال های ورایتی های اصلاح شده از طریق خرید نهالهای تصدیق شده از مراجع معتبر
4 ) تولید محصولات با کیفیت برای مارکیت های داخلی و خارجی با افزایش باغات تجارتی 
5 ) اشتغالزای در سکتور باغداری در اثر احداث باغات، اعمار کشمش خانه ها  و توزیع آفتاب خشک کن
6 ) فرصت های سرمایه گذاری برای سکتور خصوصی از طریق تطبیق پروژه به  روش  دواطلبی 
7 ) ازدیاد عواید باغداران و تجار  از طریق احداث باغات مختلف النوع، اعمار کشمش خانه ها  و توزیع آفتاب خشک کن 
8) افزایش تولید و  ازدیاد سطح حاصلدهی  ازطریق احداث باغات تجارتی 
9 )  ميکانيزه ساختن جمع آوری حاصل، پروسس، سورت، درجه بندی، بسته بندی و ذخيره محصولات باغداری ازطریق دایرنمودن برنامه های اموزشی برای باغداران در ساحات مورد نظر
10)  بازاریابی و ازدیاد صادرات محصولات باغداری از طریق ارزش افزایی محصولات باغداری 
12) ایجاد زمینه اشتغالزاي ازطریق  تطبیق این پروژه 
13)  خدمات ترویجی و ارتقاء ظرفیت باغداران  از طریق دایرنمودن برنامه های آموزشی 
14) بلند بردن سطح  عوايد و  زندگی باغداران  از طریق تطبیق این پروژه 
15)  افزایش عواید ملی از طریق تطبیق فعالیت های این پروژه </t>
  </si>
  <si>
    <t xml:space="preserve">1..افزایش محصولات  با ارزش و کاهش واردات محصولات باغی  از سایر کشورها
2.اافزایش عواید دولت  ازطریق اخذ مالیات از درک احداث باغات تجارتی و اعمار زیر ساختها بشکل غیرمستقیم
3.  آموزش تخنکی و مسلکی باغداران در راستای عمليات قبل و بعداز برداشت حاصل
4. بلند بردن عوايد و سطح  زندگی باغداران
5.- افزایش باغ های تجارتی
6.  اشتغالزای برای هزاران نفر بشکل مستقیم و غیر مستقیم .
7. کاهش ضایعات بعداز رفع حاصل
8. احداث باغات تجارتی، اعمار کشمش خانه ها  و توزیع آفتاب خشک کن 
</t>
  </si>
  <si>
    <t xml:space="preserve">1- ازدیاد محصولات باغی  در نتیجه  احداث باغات تجارتی 
 2-تحت کشت قرار دادن زمین های لامرزوع در نیتجه احداث باغات تجارتی
 3-ارزش افزایی محصولات باغداری در نتیجه اعمارکشمش خانه ها و توزیع افتاب خشک کن برای پروسیس و خشک نمودن محصولات باغی
 4-تولید محصولات باکیفیت در نتیجه احداث باغات تجارتی، آموزش تخنیکی ومسلکی باغداران و توزیع بسته های تشویقی برای آنها
 5-اشتغالزایی  در نیتجه احداث باغات تجارتی، اعمار کشمش خانه ها ،توزیع آفتاب خشک وسایر فعالیت های مربوطه 
 6-تحت کشت قرار دادن زمین های لامرزوع در نیتجه احداث باغات تجارتی
7-  ایجاد فرصت سرمایه گذاری برای سکتور خصوصی در اثر تطبیق  فعالیت های ذکرشده
8-  افزایش عواید باغداران  و دولت در نتیجه تطبیق این پروژه (احداث باغات و اعمار تاسیسات)
9-  بلند بردن سطح آگاهی باغداران مورد  نظر در نتیجه تطبیق برنامه های آموزش تخنیکی و مسلکی </t>
  </si>
  <si>
    <t>از آدرس وزارت زراعت  در آن مناطق پروژه در بخش سکتور باغداری وجود ندارد که مشابه این پروزه باشد.</t>
  </si>
  <si>
    <t>بلی فقط در بخش دیزان ساختمان کشمش خانه ها  از ریاست زیر بنای وزارت زراعت آبیاری و مالداری کمک خواسته خواهد شد.</t>
  </si>
  <si>
    <t>از اینکه محصولات باغداری هرکدام جای گاه خاصی در بین متقاضیان دارد مخصوصاً محصولات که هنوز از کشورهای خارج وارد میگردد  باید دربخش تولید آن اقدامات لازم صورت گیرد  تا ازیکطرف از فرار سرمایه در بیرون از کشور جلوگیری شده و از جانبی  به اندازه کافی تولید گردد  و بدیل برای آنها وجود ندارد . گزینه های بدیل در حل این مشکلات میتواند تطبیق پروژه های باغداری بشکل سبسایدی با سهم 50 فیصد سهم سکتور خصوصی و 50 فیصد سهم دولت  باشد و تغیر سیستم تطبیق پروژه های باغداری بشکل سبسایدی در ساحات مشخص تا از یکطرف تطبیق آن به گونه بهتر گردد و هم تغیر بزرگ در ای سکتور بوجود آید.</t>
  </si>
  <si>
    <t>نبود طرز العمل واضح، هزینه گزاف و طولانی بودن آن باعث انتخاب نشدن آن گردیده است.</t>
  </si>
  <si>
    <t>فعلا روی طرزالعمل  تطبیق پروژه های ملی انکشاف باغداری بشکل سبسایدی  بامشارکت سکتور خصوصی کار جریان دارد در صورت تکمیل شدن آن روند تطبیق پروژهای باغداری به گونه مکمل تغیر خواهد کرد که در  طرزالعمل متذکره سهم سکتور خصوصی غرض سرمایه گذاری  در تطبیق پروژها عایدسرمایه گذار  وهم چنان سهم دولت و  عاید سالانه دولت، مکلفیتها ومسولیتهای هر بخش مشخص خواهد گردید.</t>
  </si>
  <si>
    <t>تطبیق پروژه های ملی انکشاف باغداری با مشارکت سکتور خصوصی بشکل سبساید 50 فیصد</t>
  </si>
  <si>
    <t>بلی ترتیب طرز العمل در این مورد غرض مشارکت سکتور خصوصی  میتواند گزینه احتمالی برای تطبیق پروژه های ملی انکشاف باغداری باشد.</t>
  </si>
  <si>
    <t>به دلیل هزینه گزاف سرمایه گذاری ونبود طرز العمل دراین مورد فعلاً از گزینه های بدیل صرف نظر میگردد</t>
  </si>
  <si>
    <t>تطبیق این پروژه در کاهش فقر رول عمده و اساسی دارد چون با تطبیق این پروژه میزان تولیدات محصولات باغداری افزایش یافته که نقش بسزای در بلند بردن سطح در آمد باغداران  داشته وسبب و شد اقتصاد ملی و همچنان بلند رفتن سطح صادرات میوه جات تازه و خشک خواهد گردید. همچنان هزاران نفر بشکل مستقیم و غیر مستقیم از آن بهره مند میگردند.</t>
  </si>
  <si>
    <t>فعلا برای میوه جات انگور، پسته، انجیر، بادام و  املوک  که دراین پروژه در نظر گرفته شد در سطح ملی وبین المللی  حدود 80 فیصد تقاضاد وجود داشته  با تطبیق این پروژه میزان تقاضا بیشترخواهد شد.</t>
  </si>
  <si>
    <t xml:space="preserve">بطور فیصدی </t>
  </si>
  <si>
    <t>پروژه متذکره بازدهی بلند هم براي باغداران و هم براي دولت دارد. دولت امارت اسلامی سالانه 4 فیصد از فروش میوه جات متذکره مالیات وضع می نماید و 20 %از عاید خالص مالیات اخذ خواهد نمود. وقتی پروژه به تولید آغاز نماید در ظرف سه سال میتواند پول دولت را به طور غیر مستقیم بازدهی نماید چون یکی از اهداف امارت اسلامی  افغانستان رسیدن به خود کفایی بوده و پروژه متذکره میتواند در این مورد موثر واقع گردد</t>
  </si>
  <si>
    <t>احداث  باغات تجارتی، اعمار کشمش خانه، توزیع آفتاب خشک کن  و ایجاد اشتغالزایی</t>
  </si>
  <si>
    <t xml:space="preserve">افزایش تولید، کاهش واردات، آموزش باغداران ، اشتغال زای، افزایش صادرات، کاهش ضائعات بعد از رفع حاصل، پروسس محصولات، بلندرفتن سطح اقتصاد باغداران و عواید ملی </t>
  </si>
  <si>
    <t>در تطبیق این پروژه کو شش بعمل می آید تا از مواد های آلوده کننده میحط زیستی استفاده نگردد.</t>
  </si>
  <si>
    <t>پروژه متذکره بخش از فعالیت های طرح های موجوده این ریاست بوده که قبلاً  امکان سنجی گردیده و ازطریق شورای عالی اقتصادی کشور تائید و مرعی الاجرا میابشد</t>
  </si>
  <si>
    <t>فعالیت های این پروژه قبلا امکان سنجی گردیده کدام مسایل و موضوعات  قومی و گروهی در آن وجود ندارد که مانع تطبیق ان گردد</t>
  </si>
  <si>
    <t>پروژه متذکره بخش از فعالیت های طرح های موجوده این ریاست بوده که قبلاً  امکان سنجی گردیده و ازطریق شورای عالی اقتصادی کشور تائید و مرعی الاجرا میابشد ضرورت به مطالعات امکان سنجی آن وجود ندارد</t>
  </si>
  <si>
    <t>تطبیق این پروژه در کاهش فقر رول عمده و اساسی دارد چون با تطبیق این طرح میزان تولیدات محصولات باغداری زیاد گردیده و در سطح در آمد دهاقین و رشد اقتصاد ملی و همچنان بلند رفتن سطح صادرات میوه جات تازه وخشک خواهد  رول عمده دارد. همچنان هزاران نفر بشکل مستقیم و غیر مستقیم از آن بهره مند میگردند.</t>
  </si>
  <si>
    <t>تاثیرات عمده این پروژه روی افزایش تولید، کاهش واردات، آموزش باغداران ، اشتغال زای، افزایش صادرات، کاهش ضائعات، پروسس محصولات، بلندرفتن سطح اقتصاد دهاقین بوده که در رشد اقتصادی کمک میکند وازطرفی امارت اسلامی افغانستان با اخذ مالیات  از سکتور خصوصی و باغدار میتواند میزان عایدات دولت را بلند ببرد.</t>
  </si>
  <si>
    <t>تطبیق این پروژه روی مبازره با مواد مخدر رول عمده و اساسی دارد چون  بدیل مناسب برای کشت مواد مخدر میباشد</t>
  </si>
  <si>
    <t>ازبودجه انکشافی امارت اسلامی افغانستان تمویل خواهد گردید</t>
  </si>
  <si>
    <t>تمام مراحل تدارکاتی این پروژه از طریق ریاست تدارکات وزارت زراعت آبیاری و مالداری و همچنان ریاست زراعت ولایات تحت پوشش پروژه  با  مشارکت سکتور خصوصی پیشبرده می شود.</t>
  </si>
  <si>
    <t>حوادث ناگوار محیطی مثل سیل،خشکسالی، لغزش زمین و غیره</t>
  </si>
  <si>
    <t xml:space="preserve">بودجه احتیاطی </t>
  </si>
  <si>
    <t>بلند رفتن قیمت اجناس در بازار نسبت به قمیت  و بودجه در نظر گرفته شده برای تطبیق این پروژه ، حوادث ناگوار محیطی مثل سیل،خشکسالی، لغزش زمین و غیره</t>
  </si>
  <si>
    <t>منظوری بودجه از جانب امارت اسلامی افغانستان، ترتیب پلان مالی ،پلان تطبیقی و طی مراحل نمودن مراحل تدارکاتی پروژه از طریق ادارات ذیدخل</t>
  </si>
  <si>
    <t xml:space="preserve">به اندازه کافی  در نظرگرفته شده </t>
  </si>
  <si>
    <t xml:space="preserve"> حوادث ناگوار محیطی مثل سیل،خشکسالی، لغزش زمین و غیره</t>
  </si>
  <si>
    <t>اگر لطف نمائید بعضی از سوالات مشابه را کم نموده  چند تا سوالهای  کلیدی و مهم را درج این کانسپت نموده متباقی تشریحات اضافی  و سوالات گیچ کننده را حذف کنید بهتر خواهد بود تا از یکطرف از ضایع شدن وقت جلوگیری گردد و از طرفی جوابات با دقت بیشتر مطابق به سوالات ارائه شود.</t>
  </si>
  <si>
    <t>سال 1404</t>
  </si>
  <si>
    <t>محدویت بودجوی، نبود کود مستقیل  و فعال برای ریاست توسعه باغداری  و کمبود متخصیصین در واحدهای دومی  از محدودیت های بالقوه این پروژه میباشد.</t>
  </si>
  <si>
    <t>برنامه ملی انکشاف تولید محصولات باغداری</t>
  </si>
  <si>
    <t xml:space="preserve">
 . عدم برگزاری برنامه  های ارتقای ظرفیت برای معرفی شیوه های نوین زراعتی به  باغداران.
 . مشکلات اقتصادی دهاقین و عدم هماهنگی سکتور خصوصی و دولت جهت ایجاد قوریه جات تجارتی
  عدم آگاهی دهاقین در مورد موثریت داشتن اطلاعات در مورد قیمت محصولات باغداری.
 پاین بودن سطح دانش باغداران در مورد عملیات خوب زراعتی
 عدم سرمایه گذاری سکتور خصوصی و دولت غرض ایجاد قوریه ها بخاطر تولید نهال اصلاح شده  ونبود سیستم کنترل کیفیت وتصدیق دهی
</t>
  </si>
  <si>
    <t>با تطبیق این پروژه  با در نظر داشت نیاز مندی در  سکتور مربوطه باعث بهبود در کیفیت و کمیت محصول مورد نظر گردیده که بصورت کلی با اصلاحا ت کلی دولت ربط داشته و برای بهبود آن کمک می نماید.</t>
  </si>
  <si>
    <t>چرا این گزینه های بدیل انتخاب یا پیشنهاد نشده اند. انتخاب نشدن آن گزینه های بدیل به خاطر دلایل امنیتی، تخنیکی و فنی، هزینه  گزاف و یا مدت زمان طولانی، بوده است؟ دلیل پیشنهاد یا انتخاب نشدن آن گزینه های بدیل را توضیح نمائید .</t>
  </si>
  <si>
    <t>وزارت زراعت آبیاری و مالداری</t>
  </si>
  <si>
    <t>برنامه انکشاف باغداری</t>
  </si>
  <si>
    <t>عادی</t>
  </si>
  <si>
    <t>نیاز سنجی صورت گرفته است</t>
  </si>
  <si>
    <t>یک سال 1/1/1404  الی 30/12/1404</t>
  </si>
  <si>
    <t>آغاز سال 1/1/1405 الی ختم سال 30/12/1432</t>
  </si>
  <si>
    <t>گزارش هیئت از روند کار پروژه ، ایجاد وموجودیت (باغات  احداث شده، کشمش خانه ، افتاب خشکن ها ، باغداران آموزش دیده شده و لست بسته های تشویقی خریداری شده ) که  درساحات</t>
  </si>
  <si>
    <t>تحت پلان توسط کارمندان آمریت ترویح ریاست زراعت ولایات تحت پلان</t>
  </si>
  <si>
    <r>
      <rPr>
        <b/>
        <sz val="12"/>
        <rFont val="B Nazanin"/>
        <charset val="178"/>
      </rPr>
      <t xml:space="preserve">
</t>
    </r>
    <r>
      <rPr>
        <sz val="12"/>
        <rFont val="B Nazanin"/>
        <charset val="178"/>
      </rPr>
      <t xml:space="preserve">
گزارش ریاست زراعت ولایات وریاست باغداری ریاست عمومی ترویج</t>
    </r>
  </si>
  <si>
    <r>
      <rPr>
        <b/>
        <sz val="12"/>
        <rFont val="B Nazanin"/>
        <charset val="178"/>
      </rPr>
      <t xml:space="preserve"> 
</t>
    </r>
    <r>
      <rPr>
        <sz val="12"/>
        <rFont val="B Nazanin"/>
        <charset val="178"/>
      </rPr>
      <t xml:space="preserve">
گزارش ریاست زراعت ولایا ت وتیم بررسی ریاست باغداری </t>
    </r>
  </si>
  <si>
    <t xml:space="preserve">با تطبیق این پروژه در دراز مدت روی موارد ذیل سکتور باغداری اثر خواهد داشت.
1- افزایش تولید معیاری و ازدیاد صادرات 
2- اشتغالزای طور دایمی برای باغداران منتخبه 
 4- افزایش عواید باغداران، سکتور خصوصی ودولتی
 5- کاهش واردات و جلوگیری از فرار سرمایه در خارج ازکشور
 6- تشویق سکتور خصوصی غرض سرمایه گذاری بیشتر در سکتور باغداری
 7- جلوگیری از آلوده گی محیط زیست ازطریق احداث باغات تجارتی
8- کمک غرض رسیدن به خودکفایی در سکتور باغداری
9- کاهش ضایعات محصولات باغاداری از طریق اعمار کشمش خانه ها و توزیع آفتاب خشکن ها
10- افزایش سطح اگاهی باغداران از طریق دویر کورسهای آموزشی
 </t>
  </si>
  <si>
    <t xml:space="preserve">
گزارش ریاست زراعت ولایا ت وتیم بررسی ریاست باغداری
</t>
  </si>
  <si>
    <t>• احداث باغات تجارتی مختلف النوع
• اعمار کشمش خانه
• تهیه و خریداری  آفتاب خشک کن برای پروسیس وخشک نمودن محصولات باغداری 
• تعویض باغات عنعنوی انگور به سیستم چیله تی
• آموزش تخنیکی ومسلکی باغداران  انتخاب شده
• توزیع بسته های تشویقی برای باغداران پیشقدم 
• افزایش عواید  باغداران و دولت</t>
  </si>
  <si>
    <t>در اثر احداث باغات تجارتی مختلف النوع، اعمار کشمش خانه ها ، تهیه و خریداری  آفتاب خشک کن برای پروسیس وخشک نمودن محصولات باغداری  ، تعویض باغات عنعنوی انگور به سیستم چیله تی، آموزش تخنیکی و مسلکی باغداران  انتخاب شده سبب  افزایش عواید  باغداران و دولت گردیده هم چنان در قسمت اشتغالزایی، خودکفایی، جلو گیری از آلودگی محیط زیست ، فرار سرمایه وکاهش واردات رول عمده دارد.</t>
  </si>
  <si>
    <t xml:space="preserve">تعویض 400 جریب باغات عنعنوی انگور بشکل چیله تی </t>
  </si>
  <si>
    <t xml:space="preserve">  احداث 400 جریب باغات تجارتی پسته</t>
  </si>
  <si>
    <t xml:space="preserve">  احداث 400 جریب باغات تجارتی  انجیر</t>
  </si>
  <si>
    <t xml:space="preserve">  احداث 400 جریب باغات تجارتی  بادام</t>
  </si>
  <si>
    <t xml:space="preserve">  احداث 80 جریب باغات تجارتی املوک</t>
  </si>
  <si>
    <t>اعمار 100 باب کشمش خانه با تجهیزات آن  به ابعاد (  5.25x5.8x10.8) متر به ترتیب ارتفاع، عرض و طول</t>
  </si>
  <si>
    <t>تهیه وخریداری 1000پایه آفتاب خشک کن برای محصولات باغداری</t>
  </si>
  <si>
    <t xml:space="preserve">تهیه، خریداری وانتقال  1000 پایه  آفتاب خشک کن به ابعاد(2 متر ارتفاع، 105 سانتی متر طول و 72 سانتی مترعرض) برای 1000 نفر باغدار پیشقدم </t>
  </si>
  <si>
    <t xml:space="preserve">اعمار 100 باب کشمش خانه با تجهیزات آن </t>
  </si>
  <si>
    <t xml:space="preserve">اعمار 100 باب سبز خانه با تجهیزات آن </t>
  </si>
  <si>
    <t>پروژه متذکره به سطح ملی در 34 ولایت کشور تطبیق خواهد شد انتخاب ولسوالی ها، ساحات ومستفدین بعداز منظور بودجه آن توسط واحد های دومی در هماهنگی با این ریاست صورت خواهد گرفت</t>
  </si>
  <si>
    <t>در اثر تطبیق این پروژه برای 2930 نفر باغدار طور مستقیم و دایمی شغل ایجاد گردیده و برای 14650 هزار نفر طور غیر مستقیم شغل ایجاد خواهد شد.</t>
  </si>
  <si>
    <t>در اثر تطبیق این پروژه برای 2930 نفر باغدار طور مستقیم و دایمی شغل ایجاد گردیده و برای 14650 هزار نفر طور غیر مستقیم شغل ایجاد خواهد شد وهم چنان سکتور خصوصی که در تطبیق این پروژه سهیم اند از آن بهره مند خواهد شد.</t>
  </si>
  <si>
    <t>• موجودیت تقاضا حدود 85 فیصد  در بازار هاي ملی و بین المللی برای خرید میوه جات افغانستان 
• ارزش افزای محصولات باغداری
• افزایش صادرات 
• ایجاد فرصت سرمایه گذاری برای سکتور خصوصی
• اشتغالزاي برای 2930 نفر طور مستقیم وب رای 14650 نفر طور غیر مستقیم</t>
  </si>
  <si>
    <t>بصورت مستقیم 2930 نفر مصروف کار و شغل خواهد شد.
بصورت غیر مستقیم تقریباً 14650 نفر مستفید خواهد شد.</t>
  </si>
  <si>
    <t xml:space="preserve">1. ازلحاظ  افزايش توليد پايدار و ازدياد صادرات محصولات باغداری
2. باعث اشتغالزای میگردد
3.  ارتقآ ظرفيت باغداران در راستای عمليات قبل و بعداز برداشت حاصل
4. سبب بلند بردن عوايد و سطح  زندگی باغداران میگردد
5. افزایش باغ های تجارتی وکشمش خانه ها
6. باعث بلند رفتن عواید دولت میگردد
7. کاهش ضایعات بعداز رفع حاصل
8. تولید سبزیجات در خارج فصل نمویی
</t>
  </si>
  <si>
    <t>مشکلات عمده 
1 .کشت عنعنوی و پائین بودن حاصلات باغداری.
2 .پائین بودن سطح آگاهی باغداران در مورد عملیات قبل و بعد از رفع حاصل
3 .عدم آگاهی باغداران درمورد بازاریابی محصولات
4 کمبود باغات تجارتی 
 5نبود مارکت مناسب برای محصولات تولید شده.</t>
  </si>
  <si>
    <t>قراراست پروژه نامبرده در ولایات مورد نظر بادر نظرداشت شرایط اقلیمی، میزان تولید  و توانایی واحدهای دومی  تطبیق گردد؛ درسال جاری(1403) پروژه مشابه درده ولایت کشور به ارزش 15 ملیون افغانی درحال تطبیق میباشد و تا اخیرسال جاری به گونه مکمل تکمیل و تطبیق خواهد گردیدکه به اثر تطبیق آن زمینه اشتغالزای برای (169) نفر طور مستقیم و برای 845 نفر طور غیرمستقیم فراهم گردیده و همچنان 135 جریب باغات تجارتی  مختلف النوع ، (22) باب سبزخانه تجارتی ترویج محصولات گلخانه ای و 6 باب سلفرخانه  به اثر تطبیق این پروژه اعمار خواهد گردید. در سال آینده در نظر است به تعداد 1680 جریب باغات تجارتی  مختلف النوع،(100) باب کشمش خانه (1000) پایه آفتاب خشک کن T 100 باب سبزخانه تجارتی برای مستفید شونده گان احداث، اعمار و خریداری گردد. باتطبیق این پروژه زمینه کار دایمی و مستقیم برای 2930 نفر مساعد شده و برای 14650 نفر طور غیرمستقیم فراهم خواهد شد.</t>
  </si>
  <si>
    <t xml:space="preserve">•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
</t>
  </si>
  <si>
    <t xml:space="preserve">احداث باغات تجارتی و متراکم
احداث سبزخانه تجارتی ها
اعمار سلفر خانه
اعمار مراکز ذخیره، سردخانه وپروسیس بشکل عصری با ابعاد بزرگ </t>
  </si>
  <si>
    <t>•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t>
  </si>
  <si>
    <t>با تطبیق این پروژه برای 2930  نفر طور مستقیم و  برای 14650 نفر طور غیر مستقیم  زمینه کار دایمی مساعد گردیده و سطح تولید محصولات بالا میرود وهم چنان
•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t>
  </si>
  <si>
    <t>با تطبیق این پروژه برای 2930   نفر طور مستقیم و  برای 14650 نفر طور غیر مستقیم  زمینه کار دایمی مساعد گردیده و سطح تولید محصولات بالا میرود  و همچنان
 •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t>
  </si>
  <si>
    <t>این پروژه برای 2930   نفر طور مستقیم و  برای 14650 نفر طور غیر مستقیم  زمینه کار دایمی مساعد گردیده و سطح تولید محصولات بالا میرود  و همچنان
 •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t>
  </si>
  <si>
    <t xml:space="preserve">
 •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
خطرات احتمالی
• عدم تدارك منابع کافی مالی 
• عدم همکاري جوانب ذیدخل و سایر ادارات 
• عدم مصونیت غذایی 
• نبود انرژي برق 
• خشک سالی
• شیوع امراض و افات 
• عدم تدارك منابع کافی مالی
• خشک سالی
</t>
  </si>
  <si>
    <t xml:space="preserve">•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
</t>
  </si>
  <si>
    <t xml:space="preserve">در اثر تطبیق این پروژه برای  2930 نفر شغل ایجاد میگردد </t>
  </si>
  <si>
    <t>با تطبیق این پروژه 1680 جریب زمین تحت پوشش باغات تجارتی  قرار میگردد که این عمل خود باعث سرسبزی و در تغیرات افلیمی رول مهم دارد.</t>
  </si>
  <si>
    <r>
      <rPr>
        <sz val="11"/>
        <color theme="1"/>
        <rFont val="Times New Roman"/>
        <family val="1"/>
      </rPr>
      <t>•</t>
    </r>
    <r>
      <rPr>
        <sz val="12.65"/>
        <color theme="1"/>
        <rFont val="Calibri"/>
        <family val="2"/>
      </rPr>
      <t xml:space="preserve"> احداث  و تعویض 1680 جریب باغات تجارتی مختلف النوع
• اعمار 100 باب کشمش خانه  
•  احداث 100 باب سبزخانه تجارتی
• تهیه و خریداری (1000) پایه  آفتاب خشک کن برای پروسیس وخشک نمودن محصولات باغداری 
</t>
    </r>
  </si>
  <si>
    <t>جزییات مختصر پروژه (مساحت ساحه اعمار، تعداد سبز خانه ها،مساحت مجموعی...)</t>
  </si>
  <si>
    <t>اعمار 100 باب کشمش خانه با تجهیزات آن  به ابعاد (  5.25x5.8x10.8) متر به ترتیب ارتفاع، عرض و طول در 10 ولایت کشور</t>
  </si>
  <si>
    <t>احداث 100 باب سبز خانه  تجارتی با تجهیزات آن به ابعاد( 5*45*66) متر به ترتیب ارتفاغ، عرض و طول در 20 ولایت</t>
  </si>
  <si>
    <t>تهیه، خریداری وانتقال  1000 پایه  آفتاب خشک کن به ابعاد(2 متر ارتفاع، 105 سانتی متر طول و 72 سانتی مترعرض) در  34 ولایت</t>
  </si>
  <si>
    <t xml:space="preserve">اسم مسئول: انجنیر غلام فاروق "قاسمی"
 شماره تماس: 0711070305
ایمیل آدرس: gulamfarooq.qasimi1396@gmail.com
</t>
  </si>
  <si>
    <t>• احداث و تعویض باغات تجارتی مختلف النوع
• اعمار کشمش خانه
• احداث سبزخانه تجارتی
• تهیه و خریداری  آفتاب خشک کن برای پروسیس وخشک نمودن محصولات باغداری 
• آموزش تخنیکی ومسلکی باغداران  انتخاب شده
• توزیع بسته های تشویقی برای باغداران پیشقدم 
• افزایش عواید  باغداران و دولت</t>
  </si>
  <si>
    <t xml:space="preserve">• موجودیت 1680 جریب باغات تجارتی مختلف النوع
• موجودیت 100 باب کشمش خانه 
• موجودیت  100 باب سبزخانه تجارتی
• موجودیت (1000) پایه  آفتاب خشک کن برای پروسیس وخشک نمودن محصولات باغداری 
• آموزش 3965 نفر باغدار  انتخاب شده
• توزیع 1280 بسته های تشویق </t>
  </si>
  <si>
    <r>
      <rPr>
        <b/>
        <sz val="11"/>
        <rFont val="B Nazanin"/>
        <charset val="178"/>
      </rPr>
      <t xml:space="preserve">محصول یا محاصل :
</t>
    </r>
    <r>
      <rPr>
        <sz val="11"/>
        <rFont val="B Nazanin"/>
        <charset val="178"/>
      </rPr>
      <t>• احداث  و تعویض 1680 جریب باغات تجارتی مختلف النوع
• اعمار 100 باب کشمش خانه 
• احداث 100 باب سبزخانه تجارتی
• تهیه و خریداری(1000) پایه  آفتاب خشک کن برای پروسیس وخشک نمودن محصولات باغداری 
• آموزش تخنیکی و مسلکی 3965 نفر باغدار  انتخاب شده
• توزیع بسته های تشویق برای 1280 نفرباغدار انتخاب شده</t>
    </r>
  </si>
  <si>
    <t xml:space="preserve">جدول: چارچوب منطقی پروژه </t>
  </si>
  <si>
    <t xml:space="preserve">مأخذ تائید شاخص ها برای دریافت معلومات و اطلاعات در باره شاخص ها </t>
  </si>
  <si>
    <r>
      <rPr>
        <b/>
        <sz val="11"/>
        <rFont val="B Nazanin"/>
        <charset val="178"/>
      </rPr>
      <t>پیامدها :</t>
    </r>
    <r>
      <rPr>
        <sz val="11"/>
        <rFont val="B Nazanin"/>
        <charset val="178"/>
      </rPr>
      <t xml:space="preserve">
 1- ازدیاد محصولات باغی  در نتیجه  احداث باغات تجارتی 
 2-تحت کشت قرار دادن زمین های لامرزوع در نیتجه احداث باغات تجارتی
 3-ارزش افزایی محصولات باغداری در نتیجه اعمارکشمش خانه ها و توزیع افتاب خشک کن برای پروسیس و خشک نمودن محصولات باغی
 4-تولید محصولات باکیفیت در نتیجه احداث باغات تجارتی، آموزش تخنیکی ومسلکی باغداران و توزیع بسته های تشویقی برای آنها
 5-اشتغالزایی  در نیتجه احداث باغات تجارتی، اعمار کشمش خانه ها ،توزیع آفتاب خشک وسایر فعالیت های مربوطه 
 6-تحت کشت قرار دادن زمین های لامرزوع در نیتجه احداث باغات تجارتی
7-  ایجاد فرصت سرمایه گذاری برای سکتور خصوصی در اثر تطبیق  فعالیت های ذکرشده
8-  افزایش عواید باغداران  و دولت در نتیجه تطبیق این پروژه (احداث باغات و اعمار تاسیسات)
9-  بلند بردن سطح آگاهی باغداران مورد  نظر در نتیجه تطبیق برنامه های آموزش تخنیکی و مسلکی </t>
    </r>
  </si>
  <si>
    <r>
      <rPr>
        <b/>
        <sz val="11"/>
        <rFont val="B Nazanin"/>
        <charset val="178"/>
      </rPr>
      <t>تحلیل خطرات:</t>
    </r>
    <r>
      <rPr>
        <sz val="11"/>
        <rFont val="B Nazanin"/>
        <charset val="178"/>
      </rPr>
      <t xml:space="preserve"> (عوامل داخلی و یا بیرونی که روی محصول و یا پیامد های  پروژه تاثیر گذار باشند، کدام ها اند؟ در جدول خلاصه چارچوب منطقی پروژه، ستون آخر مربوط خطرات می شود، آن خطرات در این بخش باید به تفصیل توضیح شوند؛</t>
    </r>
  </si>
  <si>
    <t>اثرات دراز مدت دیگر.</t>
  </si>
  <si>
    <t>پیآمد های  پروژه را که  توسط محصول یا محاصل پروژه بدست خواهند آمد را مشخص سازید.</t>
  </si>
  <si>
    <t xml:space="preserve">فعالیت ها
1- بخش تعویض باغات انگور
- موجودیت 400 بسته  وسایل مورد ضرورت سیستم چیله تی برای تعویض 400 جریب باغات عنعنوی بته ای انگور بشکل چیله تی  شامل (پایه سمنتی، سیم  3 ملی فولادی، کلفت یاقفل، براکت ،رکاب، سپل برای محکم نمودن سیم ها در دو سر قطار و غیره)
- موجدیت 400 نفر دهقان آموزش دیده 
2- بخش پسته:
- موجودیت نهال برای احداث 400 جریب باغات تجارتی پسته
- موجودیت 400  بسته تشویقی (قیجی شاخبری، پمپ دواپاش، اره شاخه بری، بیل معه دسته، متر، رجه ، کراچی ، زینه المونیمی، قیچی میوه چنی، ،  ترپال، سبد میوه چینی وخریطه های جمع آوری )
- موجودیت 400 باغدار  آموزش دیده شده باغات  تجارتی پسته
3 بخش انجیر:
-موجودیت  نهال برای احداث 400 جریب باغات تجارتی انجیر
- موجودیت 400 بسته تشویقی (قیجی شاخبری، پمپ دواپاش، اره شاخه بری، بیل معه دسته، متر، رجه ، کراچی ، زینه المونیمی، قیچی میوه چنی، ،  ترپال، سبد میوه چینی وخریطه های جمع آوری )
- موجودیت 400 باغدارآموزش دیده شده باغات  تجارتی انجیر
4 بخش باغات بادام:
 - موجودیت  نهال برای احداث  400 جریب باغات تجارتی بادام
- موجودیت بسته های تشویقی (دواپاش، اره شاخه بری، قیچی شاخه بری، بیل، کراچی، رجه و متر )
- موجودیت 400 نفر باغدار آموزش دیده شده  احداث باغات  تجارتی بادام
5- باغات تجارتی املوک:
موجودیت  نهال برای احداث 80 جریب  باغات تجارتی املوک
- موجودیت 80 بسته  تشویقی (قیجی شاخبری، پمپ دواپاش، اره شاخه بری، بیل معه دسته، متر، رجه ، کراچی ، زینه المونیمی، قیچی میوه چنی، ،  ترپال، سبد میوه چینی وخریطه های جمع آوری )
-  موجودیت 80 نفر باغدار آموزش دیده شده  احداث باغات  تجارتی انجیر
6 بخش کشمش خانه:
 - موجودیت  100 باب کشمش خانه با تجهیزات آن  به ابعاد (  5.25x5.8x10.8) متر به ترتیب ارتفاع، عرض و طول
7-  بخش آفتاب خشکن:
- موجودیت   1000 پایه  آفتاب خشک کن به ابعاد(2 متر ارتفاع، 105 سانتی متر طول و 72 سانتی مترعرض) برای 100 نفر باغدار پیشقدم 
این گذینه را خانه پوری نمایید
- آموزش تخنیکی ومسلکی برای 100 تفر مستفید شونده گان درمورد طرز استفاده از آفتاب خشک کن
8- احداث 100 باب  سبز خانه  تجارتی </t>
  </si>
  <si>
    <r>
      <rPr>
        <b/>
        <sz val="11"/>
        <rFont val="B Nazanin"/>
        <charset val="178"/>
      </rPr>
      <t>اثر/اثرات دراز مدت :</t>
    </r>
    <r>
      <rPr>
        <sz val="11"/>
        <color theme="1"/>
        <rFont val="B Nazanin"/>
        <charset val="178"/>
      </rPr>
      <t xml:space="preserve">
1- افزایش تولید معیاری و ازدیاد صادرات 
2- اشتغالزای طور دایمی برای باغداران منتخبه 
 4- افزایش عواید باغداران، سکتور خصوصی ودولتی
 5- کاهش واردات و جلوگیری از فرار سرمایه در خارج ازکشور
 6- تشویق سکتور خصوصی غرض سرمایه گذاری بیشتر در سکتور باغداری
 7- جلوگیری از آلوده گی محیط زیست ازطریق احداث باغات تجارتی
8- کمک غرض رسیدن به خودکفایی در سکتور باغداری
9- کاهش ضایعات محصولات باغاداری از طریق اعمار کشمش خانه ها و توزیع آفتاب خشکن ها
10- افزایش سطح اگاهی باغداران از طریق دویر کورسهای آموزشی
11- تولید در خارج از فصل نمویی
 </t>
    </r>
  </si>
  <si>
    <r>
      <t xml:space="preserve">فعالیت ها
1- بخش تعویض باغات انگور
- تهیه وخریداری  وسایل مورد ضرورت سیستم چیله تی برای تعویض 400 جریب باغات عنعنوی بته ای انگور بشکل چیله تی  شامل (پایه سمنتی، سیم  3 ملی فولادی، کلفت یاقفل، براکت ،رکاب، سپل برای محکم نمودن سیمها در دو سر قطار و غیره)
- آموزش تخنیکی ومسلکی باغداران (آموزش باغداران در مورد تربیه و استفاده از سیستم احداث باغ انگور به شکل T و جزیات تمام فعالیت های خوب زراعتی یا GAP)
2- احداث باغات پسته:
- تهیه و خریداری نهال برای احداث باغات تجارتی پسته/ 400 چریب
- توزیع بسته های تشویقی (قیجی شاخبری، پمپ دواپاش، اره شاخه بری، بیل معه دسته، متر، رجه ، کراچی ، زینه المونیمی، قیچی میوه چنی، ،  ترپال، سبد میوه چینی وخریطه های جمع آوری )
- آموزش تخنیکی ومسلکی باغداران جهت احداث باغات  تجارتی پسته
3 بخش انجیر:
- تهیه و خریداری نهال برای احداث باغات تجارتی انجیر/ 400 چریب
- توزیع بسته های تشویقی (قیجی شاخبری، پمپ دواپاش، اره شاخه بری، بیل معه دسته، متر، رجه ، کراچی ، زینه المونیمی، قیچی میوه چنی، ،  ترپال، سبد میوه چینی وخریطه های جمع آوری )
- آموزش تخنیکی ومسلکی باغداران جهت احداث باغات  تجارتی انجیر
4 بخش باغات بادام:
 - تهیه و خریداری نهال برای احداث باغات تجارتی بادام/ 400 چریب
- توزیع بسته های تشویقی (دواپاش، اره شاخه بری، قیچی شاخه بری، بیل، کراچی، رجه و متر )
- آموزش تخنیکی ومسلکی باغداران جهت احداث باغات  تجارتی بادام
5- ا باغتت تجارتی املوک:
تهیه و خریداری نهال برای احداث باغات تجارتی املوک/ 80چریب
- توزیع بسته های تشویقی (قیجی شاخبری، پمپ دواپاش، اره شاخه بری، بیل معه دسته، متر، رجه ، کراچی ، زینه المونیمی، قیچی میوه چنی، ،  ترپال، سبد میوه چینی وخریطه های جمع آوری )
- آموزش تخنیکی ومسلکی باغداران جهت احداث باغات  تجارتی انجیر
6 بخش کشمش خانه:
 - اعمار 20 باب کشمش خانه با تجهیزات آن  به ابعاد (  5.25x5.8x10.8) متر به ترتیب ارتفاع، عرض و طول
7-  بخش آفتاب خشکن:
- تهیه، خریداری وانتقال  100 پایه  آفتاب خشک کن به ابعاد(2 متر ارتفاع، 105 سانتی متر طول و 72 سانتی مترعرض) برای 100 نفر باغدار پیشقدم 
</t>
    </r>
    <r>
      <rPr>
        <sz val="11"/>
        <color rgb="FFFF0000"/>
        <rFont val="B Nazanin"/>
        <charset val="178"/>
      </rPr>
      <t>این گذینه را خانه پوری نمایید
- آموزش تخنیکی ومسلکی مستفید شونده گان درمورد طرز استفاده از آفتاب خشک کن</t>
    </r>
  </si>
  <si>
    <t>.</t>
  </si>
  <si>
    <t>براکت نوع آهن ضد زنگ شده سایز 40X40X5mm</t>
  </si>
  <si>
    <t xml:space="preserve">رکاب نوع  U  با واشل و نت </t>
  </si>
  <si>
    <t>Set</t>
  </si>
  <si>
    <t xml:space="preserve">سیم جستی به قطر سه ملی </t>
  </si>
  <si>
    <t>Kg</t>
  </si>
  <si>
    <t>کلفت غرض محکم گیری اول و آخر سیم ها در پایه ها</t>
  </si>
  <si>
    <t xml:space="preserve">مصارف حمل ونقل وسایل و نصب  سیستم چیله </t>
  </si>
  <si>
    <t>بایه های سمنتی به سایز 270X10X10  سانتی متر</t>
  </si>
  <si>
    <t xml:space="preserve"> پایه های سمنتی سایز 100X10X10  سانتی متر در اخیر هر قطار</t>
  </si>
  <si>
    <t xml:space="preserve">سپل برای  قسمت اول  و آخر پایه های سمنتی </t>
  </si>
  <si>
    <t>سپل</t>
  </si>
  <si>
    <t>عدد</t>
  </si>
  <si>
    <t>تعویض 400 جریب باغات عنعنوی بته ای انگور بشکل چیله تی در 9 ولایات  هرات ، سمنگان سرپل، تخار ، کندهار، لوگر کندز ،کابل و فراه</t>
  </si>
  <si>
    <t>پمپ دواپاش 20 لیتره چینایی</t>
  </si>
  <si>
    <t>قیجی شاخه بری فلکو 2 خورد</t>
  </si>
  <si>
    <t>یل معه دسته وطنی</t>
  </si>
  <si>
    <t>متر 50 متره</t>
  </si>
  <si>
    <t>رجه  100 متره</t>
  </si>
  <si>
    <t xml:space="preserve"> احداث باغات تجارتی پسته/ 400 چریب در 5 ولایات (بادغیس، بدخشان، نورستان، غوور و اروزگان)</t>
  </si>
  <si>
    <t xml:space="preserve">تهیه و خریداری نهال </t>
  </si>
  <si>
    <t xml:space="preserve"> احداث باغات تجارتی بادام/ 400 چریب در 7 ولایات (زابل، دایکندی، غزنی، سمنگان، بلخ ،کندز و پروان)</t>
  </si>
  <si>
    <t>تهیه و خریداری نهال</t>
  </si>
  <si>
    <t xml:space="preserve"> احداث باغات تجارتی املوک/ 80 چریب در ولایات( تخار، کندز، کابل ، پروان ،کاپیسا، پکتیکاو بدخشان) </t>
  </si>
  <si>
    <t>احداث باغات تجارتی انجیر/ 400 چریب در 9 ولایات ( کندهار ، زابل ، هرات، بلخ، فراه ، هلمند، جوزجان، سمنگان و اروگان)</t>
  </si>
  <si>
    <t xml:space="preserve">پاک کاری، لیول کاری ساحه وانتقال مواداضافی  خارج از ساحه کار قبل از آغاز کار با تمام امورات ایجابی آن  تحت نظرانجنیر مراقبت کننده </t>
  </si>
  <si>
    <t>job</t>
  </si>
  <si>
    <t xml:space="preserve"> کندن کاری به عمق 40 سانتی درصورتیکه خاک ساحه مساعد زراعت نباشد پرانه کاری دوباره   ازخاک زارعتی به عمق 40 سانتی تحت نظر شخص مسلکی وانتقال مواد اضافی خارج از ساحه با تمام امورات ایجابی آن  ، درصورتیکه خاک آن مساعد زراعت  باشد باید کندن کاری صورت نگیرد ومجرائی آن صفر میگردد تمام امورات باید تحت نظر انجینر مراقبت کنند صورت گیرد.</t>
  </si>
  <si>
    <t>LS</t>
  </si>
  <si>
    <t xml:space="preserve">کندن کاری درکاری سپل ها وانتقال مواداضافی خارج از ساحه مطابق نقشه  تحت نظرانجنیر مراقبت کننده </t>
  </si>
  <si>
    <t>M3</t>
  </si>
  <si>
    <t xml:space="preserve">کانکریت بدون سیخ  با مصاله مارک 200   درکارسپل ها معه قالب بندی مطابق نقشه  باتمام امورات ایجابی آن تحت نظرانجنیر مراقبت کننده </t>
  </si>
  <si>
    <t xml:space="preserve">تهیه ونصب نل جستی  3 انچ  به ضخامت سه ملی کیفیت عالی   معه ملحقات مطابق نقشه ومشخصات  با کلیه امورایجابی ان تحت نظرانجنیر مراقبت کننده </t>
  </si>
  <si>
    <t>ML</t>
  </si>
  <si>
    <t xml:space="preserve">تهیه ونصب نل  جستی 1.5 انچ به ضخامت سه ملی کیفیت عالی   معه ملحقات مطابق نقشه ومشخصات با کیفیت عالی باکلیه امورایجابی ان تحت نظرانجنیر مراقبت کننده </t>
  </si>
  <si>
    <t xml:space="preserve">تهیه ونصب نل جستی  4 انچ  به ضخامت سه ملی کیفیت عالی   معه ملحقات مطابق نقشه ومشخصات  با کلیه امورایجابی ان تحت نظرانجنیر مراقبت کننده </t>
  </si>
  <si>
    <t xml:space="preserve">تهیه ونصب نل جستی  5 انچ  به ضخامت سه ملی کیفیت عالی   معه ملحقات مطابق نقشه ومشخصات  با کلیه امورایجابی ان تحت نظرانجنیر مراقبت کننده </t>
  </si>
  <si>
    <t xml:space="preserve">تهیه ونصیب نل جستی  2 انچ  به ضخامت   سه ملی   کیفیت عالی معه ملحقات مطابق نقشه ومشخصات  باکلیه امورات ایجابی ان تحت نظرانجنیر مراقبت کننده </t>
  </si>
  <si>
    <t xml:space="preserve">تهیه ونصیب نل جستی 1 انچ  به ضخامت   سه ملی به خاطر هوا کش گرین هوس با بسته بندی قیتک جستی کیفیت عالی معه ملحقات مطابق نقشه ومشخصات  باکلیه امورات ایجابی ان تحت نظرانجنیر مراقبت کننده </t>
  </si>
  <si>
    <t>نت بولت 12 ملی با طول 10سانتی متر جستی با واشل دربست های سه سانتی سه ملی پتره جستی در بسته بندی  سردل، منه ، بیره و زیردل و باکلیه امور ایجابی آن تحت نظر انجنیر مراقبت کننده</t>
  </si>
  <si>
    <t>KG</t>
  </si>
  <si>
    <t xml:space="preserve"> بست های دو طرفه  2 انج و 3انج باکلیه امور ایجابی آن تحت نظر انجنیر مراقبت کننده</t>
  </si>
  <si>
    <t>نت بولت 12 ملی با طول 40 سانتی متر جستی با واشل درنل های جستی 4 انج زیردل و باکلیه امور ایجابی آن تحت نظر انجنیر مراقبت کننده</t>
  </si>
  <si>
    <t xml:space="preserve">عدد </t>
  </si>
  <si>
    <t xml:space="preserve">تهیه ونصب سیمی  از سیم 3 ملی نوع جستی  باکلیه امورایجابی ان مطابق نقشه تحت نظرانجنیر مراقبت کننده </t>
  </si>
  <si>
    <t xml:space="preserve">تهیه ونصب جالی سیمی  از سیم  1.3 ملی نوع جستی ایرانی  با ابعاد   (4*5 ) سانتی متر باکلیه امورایجابی ان مطابق نقشه تحت نظرانجنیر مراقبت کننده </t>
  </si>
  <si>
    <t>M2</t>
  </si>
  <si>
    <t xml:space="preserve">تهیه ونصب تکه مخصوص سبز 30 کیلوئی کیفیت عالی  برای پوشش گرین هاوس  مطابق نقشه  باکلیه امورات ایجابی آن  تحت نظرانجنیر مراقبت کننده </t>
  </si>
  <si>
    <t xml:space="preserve">ناوه سر پایه های گرین هاوس با بست های آهنی یک سانتی در دو ملی با بسته بندی به نل مرکز پایه 13 سانتی متر از پایه اول تفاوت میلان دارد با کلیه امور ایجابی آن تحت نظر انجنیر مراقبت کننده </t>
  </si>
  <si>
    <t xml:space="preserve"> تهیه ونصب پلاستیک مخصوص گرین هوس نوع (UPVC) باضخامت (200) ملی مایکرون تحت نظر انجینر مراقبت کننده با کلیه امورات ایجابی آن </t>
  </si>
  <si>
    <t xml:space="preserve">تهیه ونصب سه باب  دراوزه مطابق نقشه  ازنل جستی 2.5 انچ  به ضخامت دوملی و جالی جستی 10*10 با کلیه امورا ت ایجابی آن تحت نظرانجنیر مراقبت کننده </t>
  </si>
  <si>
    <t>M1</t>
  </si>
  <si>
    <t xml:space="preserve">اسکلیت تاور,همراه ذخیره 8 مترمکعب وبا ملحقات آن مطابق نقشه </t>
  </si>
  <si>
    <t>مترمکعب</t>
  </si>
  <si>
    <t xml:space="preserve">تهیه سیستم آبرسانی داخلی گرین هوس از پایپ های های (PPR) دو انچ درعمق 60 سانتی طوری افقی  ، وهم چنان تهیه ونصب پایپ یک انچ بشکل عمودی به ارتفاع 50 سانتی معه وال برنجی فول تاو ،زانوخم وسایر اجناس ضروری وفتنگ کاری ،بعد از هر 10 متر  آن به امتداد طول گرین هوس همرای کندن کاری وپرانه کاری دوباره با کلیه امورات ایجابی آن مطابق فرمایش انجینر مراقبت کننده </t>
  </si>
  <si>
    <t xml:space="preserve">تهیه ونصب نل های ابراسانی نوعPPR  قطر 2 انچ معه کندن کاری و دفن کاری در عمق 60 سانتی از ذخیره الی گرین هوس با کلیه امورات ایجابی آن مطابق دید ساحه تحت نظر انجینر مراقبت کننده </t>
  </si>
  <si>
    <t>آماده سازی ساحه 1 باب کشمش خاب</t>
  </si>
  <si>
    <t>Ls</t>
  </si>
  <si>
    <t xml:space="preserve">کندن کاری تهداب در ساحه 11.6 </t>
  </si>
  <si>
    <t xml:space="preserve">سنک کاری تهداب در ساحه 34 </t>
  </si>
  <si>
    <t xml:space="preserve">خشت کاری دیوار ها از خشت خام با کیفیت عالی به اندازه 24 </t>
  </si>
  <si>
    <t>ریخت کانکریت سیخ دار به اندازه 19.64</t>
  </si>
  <si>
    <t xml:space="preserve">دوازه فلزی به سایز 4.6 </t>
  </si>
  <si>
    <t>مترمربع</t>
  </si>
  <si>
    <t xml:space="preserve">هنگاف سنگ کاری به اندازه 40 </t>
  </si>
  <si>
    <t xml:space="preserve">پر کاری با تپک کاری توسط خاک در ساحه 78 </t>
  </si>
  <si>
    <t xml:space="preserve">پر کاری با تپک توسط جغل در ساحه 11 </t>
  </si>
  <si>
    <t xml:space="preserve">تهیه و نصب ایزوگام ۴ ملی برای بام در ساخه 82 </t>
  </si>
  <si>
    <t xml:space="preserve">ناودان بام به اندازه ۱۵ در ۱۵ سانتی 2 دانه </t>
  </si>
  <si>
    <t>سیستم جال و قفسه برای آویزان نمودن انگور 4 دانه</t>
  </si>
  <si>
    <t xml:space="preserve">تهیه و نصب جالی مرغی بروی دیوار داخلی pvc باه اندازه 110 </t>
  </si>
  <si>
    <t>ریخت کانکریت فرش در ساحه 5.67</t>
  </si>
  <si>
    <t>کاه گل با ضخامت مناسب در ساحه 249</t>
  </si>
  <si>
    <t>خریداری و توزیع  آفتاب خشک کن</t>
  </si>
  <si>
    <t xml:space="preserve">• احداث و تعویض 1680 جریب باغات تجارتی مختلف النوع 131200850 افغانی
• اعمار 100 باب کشمش خانه 58094300 افغانی
•  احداث 100 باب سبزخانه تجارتی 760483000افغانی 
• تهیه و خریداری (1000) پایه  آفتاب خشک کن برای پروسیس وخشک نمودن محصولات باغداری  60625000 افغانی
• اشتغالزای برای 2930  نفر طور مستقیم 
• اشتغالزای برای 14650 نفر طور غیر مستقیم
</t>
  </si>
  <si>
    <t>توضیحات بیشتر ارایه نمایید: مبلغ متذکره  بخاطر تغیر در نرخ اجناس در بازارهای داخلی  و خارجی در نظرگرفته شده است.</t>
  </si>
  <si>
    <t>توضیحات بیشتر ارایه نمایید: این پول  مصارف عملیاتی پروژه شامل سفریه وکرایه میباشد که بخاطر تطبیق موثر آن سفر کارمندان مرکزی، واحد های دومی وسومی  درساحات تطبییق پروژه لازمی میباشد وکمتر از ده فیصد مجموع بودجه میباشد</t>
  </si>
  <si>
    <t>توضیحات بیشتر ارایه نمایید:  این پول همچنان بخش از مصارف عملیاتی پروژه میباشد ازاینکه درفارمت هذا گزینه برای آن درنظرگرفته شده بود لاگزیر مصارف روغنیات پروژه را طور جداگانه تحریر نمودیم.</t>
  </si>
  <si>
    <t xml:space="preserve">توضیحات بیشتر ارایه نمایید:  طبق فارمت هذا مجموع مصارف عملیاتی پروژه میباشد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</si>
</sst>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_([$AFN]\ * #,##0_);_([$AFN]\ * \(#,##0\);_([$AFN]\ * &quot;-&quot;??_);_(@_)"/>
    <numFmt numFmtId="166" formatCode="[$AFN]\ #,##0"/>
    <numFmt numFmtId="167" formatCode="[$AFN]\ #,##0.00"/>
  </numFmts>
  <fonts count="46">
    <font>
      <sz val="11"/>
      <color theme="1"/>
      <name val="Calibri"/>
      <family val="2"/>
      <scheme val="minor"/>
    </font>
    <font>
      <b/>
      <sz val="11"/>
      <color theme="1"/>
      <name val="Calibri"/>
      <family val="2"/>
      <scheme val="minor"/>
    </font>
    <font>
      <sz val="11"/>
      <color theme="1"/>
      <name val="Calibri"/>
      <family val="2"/>
      <scheme val="minor"/>
    </font>
    <font>
      <b/>
      <sz val="11"/>
      <color theme="1"/>
      <name val="B Nazanin"/>
      <charset val="178"/>
    </font>
    <font>
      <b/>
      <sz val="14"/>
      <name val="B Nazanin"/>
      <charset val="178"/>
    </font>
    <font>
      <sz val="10"/>
      <name val="B Nazanin"/>
      <charset val="178"/>
    </font>
    <font>
      <sz val="11"/>
      <color theme="1"/>
      <name val="B Nazanin"/>
      <charset val="178"/>
    </font>
    <font>
      <b/>
      <sz val="11"/>
      <name val="B Nazanin"/>
      <charset val="178"/>
    </font>
    <font>
      <sz val="11"/>
      <name val="B Nazanin"/>
      <charset val="178"/>
    </font>
    <font>
      <b/>
      <sz val="12"/>
      <color theme="1"/>
      <name val="B Nazanin"/>
      <charset val="178"/>
    </font>
    <font>
      <b/>
      <sz val="12"/>
      <name val="B Nazanin"/>
      <charset val="178"/>
    </font>
    <font>
      <sz val="12"/>
      <name val="B Nazanin"/>
      <charset val="178"/>
    </font>
    <font>
      <sz val="12"/>
      <color theme="1"/>
      <name val="B Nazanin"/>
      <charset val="178"/>
    </font>
    <font>
      <u/>
      <sz val="11"/>
      <color theme="10"/>
      <name val="Calibri"/>
      <family val="2"/>
      <scheme val="minor"/>
    </font>
    <font>
      <b/>
      <sz val="11"/>
      <name val="Calibri"/>
      <family val="2"/>
      <scheme val="minor"/>
    </font>
    <font>
      <sz val="11"/>
      <name val="Calibri"/>
      <family val="2"/>
      <scheme val="minor"/>
    </font>
    <font>
      <i/>
      <sz val="10"/>
      <name val="B Nazanin"/>
      <charset val="178"/>
    </font>
    <font>
      <b/>
      <sz val="12"/>
      <color theme="1"/>
      <name val="Calibri"/>
      <family val="2"/>
      <scheme val="minor"/>
    </font>
    <font>
      <b/>
      <sz val="16"/>
      <color theme="0"/>
      <name val="Calibri"/>
      <family val="2"/>
      <scheme val="minor"/>
    </font>
    <font>
      <b/>
      <sz val="14"/>
      <color theme="1"/>
      <name val="Calibri"/>
      <family val="2"/>
      <scheme val="minor"/>
    </font>
    <font>
      <b/>
      <sz val="18"/>
      <color theme="0"/>
      <name val="Calibri"/>
      <family val="2"/>
      <scheme val="minor"/>
    </font>
    <font>
      <b/>
      <sz val="18"/>
      <color theme="1"/>
      <name val="Calibri"/>
      <family val="2"/>
      <scheme val="minor"/>
    </font>
    <font>
      <sz val="12"/>
      <color theme="1"/>
      <name val="Calibri"/>
      <family val="2"/>
      <scheme val="minor"/>
    </font>
    <font>
      <sz val="10"/>
      <color theme="1"/>
      <name val="B Nazanin"/>
      <charset val="178"/>
    </font>
    <font>
      <sz val="11"/>
      <color rgb="FFFF0000"/>
      <name val="Calibri"/>
      <family val="2"/>
      <scheme val="minor"/>
    </font>
    <font>
      <sz val="16"/>
      <color theme="1"/>
      <name val="Calibri"/>
      <family val="2"/>
      <scheme val="minor"/>
    </font>
    <font>
      <b/>
      <sz val="11"/>
      <color theme="0"/>
      <name val="Calibri"/>
      <family val="2"/>
      <scheme val="minor"/>
    </font>
    <font>
      <sz val="11"/>
      <color rgb="FFFF0000"/>
      <name val="B Nazanin"/>
      <charset val="178"/>
    </font>
    <font>
      <b/>
      <sz val="26"/>
      <color theme="1"/>
      <name val="Bahij Zar"/>
      <family val="1"/>
    </font>
    <font>
      <b/>
      <sz val="14"/>
      <color theme="1"/>
      <name val="Bahij Zar"/>
      <family val="1"/>
    </font>
    <font>
      <b/>
      <sz val="14"/>
      <color theme="0"/>
      <name val="Bahij Zar"/>
      <family val="1"/>
    </font>
    <font>
      <b/>
      <sz val="11"/>
      <color rgb="FFFF0000"/>
      <name val="Calibri"/>
      <family val="2"/>
      <scheme val="minor"/>
    </font>
    <font>
      <sz val="11"/>
      <color theme="1"/>
      <name val="Times New Roman"/>
      <family val="1"/>
    </font>
    <font>
      <sz val="12.65"/>
      <color theme="1"/>
      <name val="Calibri"/>
      <family val="2"/>
    </font>
    <font>
      <sz val="11"/>
      <color theme="1"/>
      <name val="Calibri"/>
      <family val="1"/>
    </font>
    <font>
      <sz val="14"/>
      <color theme="1"/>
      <name val="Calibri"/>
      <family val="2"/>
      <scheme val="minor"/>
    </font>
    <font>
      <sz val="14"/>
      <color rgb="FFFF0000"/>
      <name val="Calibri"/>
      <family val="2"/>
      <scheme val="minor"/>
    </font>
    <font>
      <sz val="11"/>
      <color theme="1"/>
      <name val="B Nazanin"/>
    </font>
    <font>
      <sz val="11"/>
      <name val="B Nazanin"/>
    </font>
    <font>
      <sz val="10"/>
      <name val="B Nazanin"/>
    </font>
    <font>
      <sz val="14"/>
      <name val="Calibri"/>
      <family val="2"/>
      <scheme val="minor"/>
    </font>
    <font>
      <sz val="12"/>
      <name val="Calibri"/>
      <family val="2"/>
      <scheme val="minor"/>
    </font>
    <font>
      <b/>
      <sz val="12"/>
      <name val="Calibri"/>
      <family val="2"/>
      <scheme val="minor"/>
    </font>
    <font>
      <sz val="10"/>
      <name val="Arial"/>
      <family val="2"/>
    </font>
    <font>
      <sz val="14"/>
      <color theme="1"/>
      <name val="Arial"/>
      <family val="2"/>
    </font>
    <font>
      <sz val="12"/>
      <color theme="1"/>
      <name val="Arial"/>
      <family val="2"/>
    </font>
  </fonts>
  <fills count="19">
    <fill>
      <patternFill patternType="none"/>
    </fill>
    <fill>
      <patternFill patternType="gray125"/>
    </fill>
    <fill>
      <patternFill patternType="solid">
        <fgColor theme="4"/>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s>
  <cellStyleXfs count="6">
    <xf numFmtId="0" fontId="0" fillId="0" borderId="0"/>
    <xf numFmtId="44" fontId="2" fillId="0" borderId="0" applyFon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43" fillId="0" borderId="0"/>
  </cellStyleXfs>
  <cellXfs count="394">
    <xf numFmtId="0" fontId="0" fillId="0" borderId="0" xfId="0"/>
    <xf numFmtId="0" fontId="15" fillId="0" borderId="0" xfId="0" applyFont="1" applyAlignment="1">
      <alignment horizontal="right"/>
    </xf>
    <xf numFmtId="0" fontId="15" fillId="5" borderId="0" xfId="0" applyFont="1" applyFill="1" applyAlignment="1">
      <alignment horizontal="right"/>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0" fillId="9" borderId="25" xfId="0" applyFill="1" applyBorder="1" applyAlignment="1">
      <alignment vertical="center"/>
    </xf>
    <xf numFmtId="0" fontId="15" fillId="0" borderId="0" xfId="0" applyFont="1" applyAlignment="1">
      <alignment horizontal="right" vertical="center"/>
    </xf>
    <xf numFmtId="0" fontId="7" fillId="7" borderId="1" xfId="0" applyFont="1" applyFill="1" applyBorder="1" applyAlignment="1">
      <alignment horizontal="right" vertical="center" wrapText="1" readingOrder="2"/>
    </xf>
    <xf numFmtId="0" fontId="15" fillId="0" borderId="0" xfId="0" applyFont="1" applyAlignment="1">
      <alignment horizontal="center" vertical="center" readingOrder="2"/>
    </xf>
    <xf numFmtId="0" fontId="15" fillId="0" borderId="0" xfId="0" applyFont="1" applyAlignment="1">
      <alignment horizontal="right" vertical="center" readingOrder="2"/>
    </xf>
    <xf numFmtId="0" fontId="15" fillId="0" borderId="0" xfId="0" applyFont="1" applyAlignment="1">
      <alignment horizontal="right" readingOrder="2"/>
    </xf>
    <xf numFmtId="0" fontId="4" fillId="3" borderId="27" xfId="0" applyFont="1" applyFill="1" applyBorder="1" applyAlignment="1">
      <alignment horizontal="center" vertical="center" readingOrder="2"/>
    </xf>
    <xf numFmtId="0" fontId="8" fillId="0" borderId="19" xfId="0" applyFont="1" applyBorder="1" applyAlignment="1">
      <alignment horizontal="center" vertical="center" readingOrder="2"/>
    </xf>
    <xf numFmtId="0" fontId="4" fillId="3" borderId="19" xfId="0" applyFont="1" applyFill="1" applyBorder="1" applyAlignment="1">
      <alignment horizontal="center" vertical="center" readingOrder="2"/>
    </xf>
    <xf numFmtId="0" fontId="7" fillId="0" borderId="19" xfId="0" applyFont="1" applyBorder="1" applyAlignment="1">
      <alignment horizontal="center" vertical="center" readingOrder="2"/>
    </xf>
    <xf numFmtId="0" fontId="10" fillId="4" borderId="19" xfId="0" applyFont="1" applyFill="1" applyBorder="1" applyAlignment="1">
      <alignment horizontal="center" vertical="center" readingOrder="2"/>
    </xf>
    <xf numFmtId="0" fontId="10" fillId="4" borderId="19" xfId="0" applyFont="1" applyFill="1" applyBorder="1" applyAlignment="1">
      <alignment horizontal="center" vertical="center" wrapText="1" readingOrder="2"/>
    </xf>
    <xf numFmtId="0" fontId="7" fillId="3" borderId="19" xfId="0" applyFont="1" applyFill="1" applyBorder="1" applyAlignment="1">
      <alignment horizontal="center" vertical="center" readingOrder="2"/>
    </xf>
    <xf numFmtId="0" fontId="8" fillId="5" borderId="19" xfId="0" applyFont="1" applyFill="1" applyBorder="1" applyAlignment="1">
      <alignment horizontal="center" vertical="center" readingOrder="2"/>
    </xf>
    <xf numFmtId="0" fontId="7" fillId="4" borderId="19" xfId="0" applyFont="1" applyFill="1" applyBorder="1" applyAlignment="1">
      <alignment horizontal="center" vertical="center" readingOrder="2"/>
    </xf>
    <xf numFmtId="0" fontId="16" fillId="4" borderId="20" xfId="0" applyFont="1" applyFill="1" applyBorder="1" applyAlignment="1">
      <alignment horizontal="right" vertical="center" wrapText="1" readingOrder="2"/>
    </xf>
    <xf numFmtId="0" fontId="7" fillId="7" borderId="20" xfId="0" applyFont="1" applyFill="1" applyBorder="1" applyAlignment="1">
      <alignment horizontal="right" vertical="center" wrapText="1" readingOrder="2"/>
    </xf>
    <xf numFmtId="0" fontId="8" fillId="4" borderId="19" xfId="0" applyFont="1" applyFill="1" applyBorder="1" applyAlignment="1">
      <alignment horizontal="center" vertical="center" readingOrder="2"/>
    </xf>
    <xf numFmtId="0" fontId="8" fillId="3" borderId="19" xfId="0" applyFont="1" applyFill="1" applyBorder="1" applyAlignment="1">
      <alignment horizontal="center" vertical="center" readingOrder="2"/>
    </xf>
    <xf numFmtId="0" fontId="10" fillId="5" borderId="19" xfId="0" applyFont="1" applyFill="1" applyBorder="1" applyAlignment="1">
      <alignment horizontal="center" vertical="center" readingOrder="2"/>
    </xf>
    <xf numFmtId="0" fontId="11" fillId="5" borderId="19" xfId="0" applyFont="1" applyFill="1" applyBorder="1" applyAlignment="1">
      <alignment horizontal="center" vertical="center" readingOrder="2"/>
    </xf>
    <xf numFmtId="0" fontId="5" fillId="0" borderId="20" xfId="0" applyFont="1" applyBorder="1" applyAlignment="1" applyProtection="1">
      <alignment horizontal="right" vertical="center" wrapText="1" readingOrder="2"/>
      <protection locked="0"/>
    </xf>
    <xf numFmtId="0" fontId="8" fillId="0" borderId="20" xfId="0" applyFont="1" applyBorder="1" applyAlignment="1" applyProtection="1">
      <alignment horizontal="right" vertical="top" wrapText="1" readingOrder="2"/>
      <protection locked="0"/>
    </xf>
    <xf numFmtId="0" fontId="8" fillId="0" borderId="20" xfId="0" applyFont="1" applyBorder="1" applyAlignment="1" applyProtection="1">
      <alignment horizontal="right" vertical="center" wrapText="1" readingOrder="2"/>
      <protection locked="0"/>
    </xf>
    <xf numFmtId="0" fontId="5" fillId="0" borderId="20" xfId="0" applyFont="1" applyBorder="1" applyAlignment="1" applyProtection="1">
      <alignment horizontal="right" vertical="top" wrapText="1" readingOrder="2"/>
      <protection locked="0"/>
    </xf>
    <xf numFmtId="0" fontId="6" fillId="0" borderId="1" xfId="0" applyFont="1" applyBorder="1" applyAlignment="1" applyProtection="1">
      <alignment horizontal="right" vertical="center" wrapText="1" readingOrder="2"/>
      <protection locked="0"/>
    </xf>
    <xf numFmtId="0" fontId="12" fillId="0" borderId="20" xfId="0" applyFont="1" applyBorder="1" applyAlignment="1" applyProtection="1">
      <alignment horizontal="right" vertical="top" wrapText="1" readingOrder="2"/>
      <protection locked="0"/>
    </xf>
    <xf numFmtId="0" fontId="0" fillId="0" borderId="0" xfId="0" applyProtection="1">
      <protection locked="0"/>
    </xf>
    <xf numFmtId="0" fontId="1" fillId="0" borderId="18" xfId="0" applyFont="1" applyBorder="1" applyProtection="1">
      <protection locked="0"/>
    </xf>
    <xf numFmtId="0" fontId="17" fillId="0" borderId="18" xfId="0" applyFont="1" applyBorder="1" applyProtection="1">
      <protection locked="0"/>
    </xf>
    <xf numFmtId="0" fontId="1" fillId="0" borderId="21" xfId="0" applyFont="1" applyBorder="1" applyProtection="1">
      <protection locked="0"/>
    </xf>
    <xf numFmtId="0" fontId="1" fillId="0" borderId="23" xfId="0" applyFont="1" applyBorder="1" applyProtection="1">
      <protection locked="0"/>
    </xf>
    <xf numFmtId="0" fontId="1" fillId="0" borderId="0" xfId="0" applyFont="1" applyProtection="1">
      <protection locked="0"/>
    </xf>
    <xf numFmtId="0" fontId="0" fillId="0" borderId="19" xfId="0" applyBorder="1" applyProtection="1">
      <protection locked="0"/>
    </xf>
    <xf numFmtId="0" fontId="0" fillId="0" borderId="1" xfId="0" applyBorder="1" applyProtection="1">
      <protection locked="0"/>
    </xf>
    <xf numFmtId="0" fontId="0" fillId="0" borderId="20" xfId="0" applyBorder="1" applyProtection="1">
      <protection locked="0"/>
    </xf>
    <xf numFmtId="0" fontId="1" fillId="0" borderId="0" xfId="0" applyFont="1" applyAlignment="1" applyProtection="1">
      <alignment horizontal="center"/>
      <protection locked="0"/>
    </xf>
    <xf numFmtId="0" fontId="0" fillId="0" borderId="0" xfId="0"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3" applyNumberFormat="1" applyFon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 fillId="9" borderId="26" xfId="0" applyFont="1" applyFill="1" applyBorder="1" applyAlignment="1" applyProtection="1">
      <alignment horizontal="center" vertical="center"/>
      <protection locked="0"/>
    </xf>
    <xf numFmtId="0" fontId="0" fillId="11" borderId="9" xfId="0" applyFill="1" applyBorder="1" applyProtection="1">
      <protection locked="0"/>
    </xf>
    <xf numFmtId="0" fontId="0" fillId="11" borderId="33" xfId="0" applyFill="1" applyBorder="1" applyProtection="1">
      <protection locked="0"/>
    </xf>
    <xf numFmtId="0" fontId="0" fillId="0" borderId="19" xfId="0" applyBorder="1" applyAlignment="1" applyProtection="1">
      <alignment horizontal="center" vertical="center"/>
      <protection locked="0"/>
    </xf>
    <xf numFmtId="0" fontId="0" fillId="11" borderId="34" xfId="0" applyFill="1" applyBorder="1" applyProtection="1">
      <protection locked="0"/>
    </xf>
    <xf numFmtId="0" fontId="0" fillId="11" borderId="35" xfId="0" applyFill="1" applyBorder="1" applyAlignment="1" applyProtection="1">
      <alignment horizontal="center"/>
      <protection locked="0"/>
    </xf>
    <xf numFmtId="0" fontId="0" fillId="11" borderId="36" xfId="0" applyFill="1" applyBorder="1" applyProtection="1">
      <protection locked="0"/>
    </xf>
    <xf numFmtId="0" fontId="19" fillId="9" borderId="19" xfId="0" applyFont="1" applyFill="1" applyBorder="1" applyAlignment="1" applyProtection="1">
      <alignment horizontal="center" vertical="center"/>
      <protection locked="0"/>
    </xf>
    <xf numFmtId="0" fontId="19" fillId="9" borderId="20" xfId="0" applyFont="1" applyFill="1"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0" fillId="0" borderId="24"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pplyProtection="1">
      <alignment vertical="center"/>
      <protection locked="0"/>
    </xf>
    <xf numFmtId="0" fontId="21" fillId="9" borderId="19" xfId="0" applyFont="1" applyFill="1" applyBorder="1" applyAlignment="1" applyProtection="1">
      <alignment horizontal="center" vertical="center"/>
      <protection locked="0"/>
    </xf>
    <xf numFmtId="0" fontId="15" fillId="0" borderId="0" xfId="0" applyFont="1" applyAlignment="1" applyProtection="1">
      <alignment horizontal="right"/>
      <protection locked="0"/>
    </xf>
    <xf numFmtId="0" fontId="15" fillId="0" borderId="0" xfId="0" applyFont="1" applyAlignment="1" applyProtection="1">
      <alignment horizontal="right" vertical="center"/>
      <protection locked="0"/>
    </xf>
    <xf numFmtId="0" fontId="15" fillId="5" borderId="0" xfId="0" applyFont="1" applyFill="1" applyAlignment="1" applyProtection="1">
      <alignment horizontal="right"/>
      <protection locked="0"/>
    </xf>
    <xf numFmtId="0" fontId="5" fillId="0" borderId="0" xfId="0" applyFont="1" applyAlignment="1" applyProtection="1">
      <alignment horizontal="right" vertical="center" wrapText="1" readingOrder="2"/>
      <protection locked="0"/>
    </xf>
    <xf numFmtId="0" fontId="6" fillId="0" borderId="19" xfId="0" applyFont="1" applyBorder="1" applyAlignment="1">
      <alignment horizontal="center" vertical="center" readingOrder="2"/>
    </xf>
    <xf numFmtId="0" fontId="0" fillId="0" borderId="0" xfId="0" applyAlignment="1" applyProtection="1">
      <alignment horizontal="right"/>
      <protection locked="0"/>
    </xf>
    <xf numFmtId="0" fontId="0" fillId="0" borderId="0" xfId="0" applyAlignment="1">
      <alignment horizontal="right"/>
    </xf>
    <xf numFmtId="0" fontId="6" fillId="5" borderId="19" xfId="0" applyFont="1" applyFill="1" applyBorder="1" applyAlignment="1">
      <alignment horizontal="center" vertical="center" readingOrder="2"/>
    </xf>
    <xf numFmtId="0" fontId="9" fillId="4" borderId="19" xfId="0" applyFont="1" applyFill="1" applyBorder="1" applyAlignment="1">
      <alignment horizontal="center" vertical="center" readingOrder="2"/>
    </xf>
    <xf numFmtId="0" fontId="9" fillId="4" borderId="20" xfId="0" applyFont="1" applyFill="1" applyBorder="1" applyAlignment="1">
      <alignment horizontal="right" readingOrder="2"/>
    </xf>
    <xf numFmtId="0" fontId="6" fillId="4" borderId="19" xfId="0" applyFont="1" applyFill="1" applyBorder="1" applyAlignment="1">
      <alignment horizontal="center" vertical="center" readingOrder="2"/>
    </xf>
    <xf numFmtId="0" fontId="23" fillId="4" borderId="20" xfId="0" applyFont="1" applyFill="1" applyBorder="1" applyAlignment="1">
      <alignment horizontal="right" vertical="top" wrapText="1" readingOrder="2"/>
    </xf>
    <xf numFmtId="0" fontId="3" fillId="0" borderId="19" xfId="0" applyFont="1" applyBorder="1" applyAlignment="1">
      <alignment horizontal="center" vertical="center" readingOrder="2"/>
    </xf>
    <xf numFmtId="0" fontId="6" fillId="0" borderId="20" xfId="0" applyFont="1" applyBorder="1" applyAlignment="1" applyProtection="1">
      <alignment horizontal="right" vertical="center" wrapText="1" readingOrder="2"/>
      <protection locked="0"/>
    </xf>
    <xf numFmtId="0" fontId="6" fillId="5" borderId="20" xfId="0" applyFont="1" applyFill="1" applyBorder="1" applyAlignment="1" applyProtection="1">
      <alignment horizontal="right" vertical="center" wrapText="1" readingOrder="2"/>
      <protection locked="0"/>
    </xf>
    <xf numFmtId="0" fontId="11" fillId="0" borderId="20" xfId="0" applyFont="1" applyBorder="1" applyAlignment="1" applyProtection="1">
      <alignment horizontal="right" vertical="center" wrapText="1" readingOrder="2"/>
      <protection locked="0"/>
    </xf>
    <xf numFmtId="0" fontId="24" fillId="0" borderId="0" xfId="0" applyFont="1" applyAlignment="1" applyProtection="1">
      <alignment horizontal="right"/>
      <protection locked="0"/>
    </xf>
    <xf numFmtId="9" fontId="6" fillId="0" borderId="20" xfId="3" applyFont="1" applyBorder="1" applyAlignment="1" applyProtection="1">
      <alignment horizontal="right" vertical="top" wrapText="1" readingOrder="2"/>
      <protection locked="0"/>
    </xf>
    <xf numFmtId="0" fontId="6" fillId="5" borderId="20" xfId="0" applyFont="1" applyFill="1" applyBorder="1" applyAlignment="1" applyProtection="1">
      <alignment horizontal="right" vertical="top" wrapText="1" readingOrder="2"/>
      <protection locked="0"/>
    </xf>
    <xf numFmtId="0" fontId="15" fillId="0" borderId="20" xfId="0" applyFont="1" applyBorder="1" applyAlignment="1" applyProtection="1">
      <alignment horizontal="right" wrapText="1" readingOrder="2"/>
      <protection locked="0"/>
    </xf>
    <xf numFmtId="0" fontId="0" fillId="0" borderId="1" xfId="0" applyBorder="1" applyAlignment="1" applyProtection="1">
      <alignment wrapText="1"/>
      <protection locked="0"/>
    </xf>
    <xf numFmtId="0" fontId="24" fillId="0" borderId="0" xfId="0" applyFont="1" applyAlignment="1" applyProtection="1">
      <alignment horizontal="right" wrapText="1"/>
      <protection locked="0"/>
    </xf>
    <xf numFmtId="0" fontId="24" fillId="0" borderId="0" xfId="0" applyFont="1" applyAlignment="1" applyProtection="1">
      <alignment horizontal="right" vertical="center" wrapText="1"/>
      <protection locked="0"/>
    </xf>
    <xf numFmtId="0" fontId="0" fillId="0" borderId="1" xfId="0" applyBorder="1"/>
    <xf numFmtId="0" fontId="29" fillId="0" borderId="1" xfId="0" applyFont="1" applyBorder="1"/>
    <xf numFmtId="0" fontId="26" fillId="14" borderId="1" xfId="0" applyFont="1" applyFill="1" applyBorder="1"/>
    <xf numFmtId="0" fontId="30" fillId="14" borderId="1" xfId="0" applyFont="1" applyFill="1" applyBorder="1"/>
    <xf numFmtId="167" fontId="26" fillId="14" borderId="1" xfId="0" applyNumberFormat="1" applyFont="1" applyFill="1" applyBorder="1"/>
    <xf numFmtId="0" fontId="1" fillId="12" borderId="1" xfId="0" applyFont="1" applyFill="1" applyBorder="1"/>
    <xf numFmtId="0" fontId="29" fillId="12" borderId="1" xfId="0" applyFont="1" applyFill="1" applyBorder="1"/>
    <xf numFmtId="167" fontId="1" fillId="12" borderId="1" xfId="0" applyNumberFormat="1" applyFont="1" applyFill="1" applyBorder="1"/>
    <xf numFmtId="0" fontId="0" fillId="0" borderId="0" xfId="0" applyAlignment="1">
      <alignment horizontal="center" vertical="center" wrapText="1"/>
    </xf>
    <xf numFmtId="167" fontId="0" fillId="0" borderId="1" xfId="0" applyNumberFormat="1" applyBorder="1"/>
    <xf numFmtId="0" fontId="1" fillId="15" borderId="19" xfId="0" applyFont="1" applyFill="1" applyBorder="1" applyProtection="1">
      <protection locked="0"/>
    </xf>
    <xf numFmtId="0" fontId="29" fillId="15" borderId="1" xfId="0" applyFont="1" applyFill="1" applyBorder="1" applyProtection="1">
      <protection locked="0"/>
    </xf>
    <xf numFmtId="167" fontId="1" fillId="15" borderId="1" xfId="0" applyNumberFormat="1" applyFont="1" applyFill="1" applyBorder="1"/>
    <xf numFmtId="0" fontId="1" fillId="12" borderId="1" xfId="0" applyFont="1" applyFill="1" applyBorder="1" applyAlignment="1">
      <alignment vertical="center" wrapText="1"/>
    </xf>
    <xf numFmtId="0" fontId="29" fillId="12" borderId="1" xfId="0" applyFont="1" applyFill="1" applyBorder="1" applyAlignment="1">
      <alignment vertical="center" wrapText="1"/>
    </xf>
    <xf numFmtId="167" fontId="1" fillId="12" borderId="1" xfId="0" applyNumberFormat="1" applyFont="1" applyFill="1" applyBorder="1" applyAlignment="1">
      <alignment vertical="center" wrapText="1"/>
    </xf>
    <xf numFmtId="0" fontId="1" fillId="0" borderId="0" xfId="0" applyFont="1" applyAlignment="1">
      <alignment vertical="center" wrapText="1"/>
    </xf>
    <xf numFmtId="0" fontId="29" fillId="0" borderId="0" xfId="0" applyFont="1"/>
    <xf numFmtId="167" fontId="0" fillId="0" borderId="0" xfId="0" applyNumberFormat="1"/>
    <xf numFmtId="0" fontId="29" fillId="16" borderId="1" xfId="0" applyFont="1" applyFill="1" applyBorder="1"/>
    <xf numFmtId="9" fontId="0" fillId="16" borderId="1" xfId="3" applyFont="1" applyFill="1" applyBorder="1"/>
    <xf numFmtId="0" fontId="29" fillId="5" borderId="1" xfId="0" applyFont="1" applyFill="1" applyBorder="1"/>
    <xf numFmtId="0" fontId="31" fillId="0" borderId="0" xfId="0" applyFont="1" applyProtection="1">
      <protection locked="0"/>
    </xf>
    <xf numFmtId="0" fontId="31" fillId="0" borderId="0" xfId="0" applyFont="1"/>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164" fontId="0" fillId="0" borderId="1" xfId="4" applyNumberFormat="1" applyFont="1" applyBorder="1" applyAlignment="1" applyProtection="1">
      <alignment vertical="center"/>
      <protection locked="0"/>
    </xf>
    <xf numFmtId="0" fontId="17" fillId="9" borderId="40" xfId="0" applyFont="1" applyFill="1" applyBorder="1" applyAlignment="1">
      <alignment horizontal="center" vertical="center"/>
    </xf>
    <xf numFmtId="0" fontId="0" fillId="0" borderId="17" xfId="0" applyBorder="1" applyProtection="1">
      <protection locked="0"/>
    </xf>
    <xf numFmtId="0" fontId="0" fillId="0" borderId="25" xfId="0" applyBorder="1" applyAlignment="1" applyProtection="1">
      <alignment vertical="center"/>
      <protection locked="0"/>
    </xf>
    <xf numFmtId="164" fontId="0" fillId="0" borderId="25" xfId="4" applyNumberFormat="1" applyFont="1" applyBorder="1" applyAlignment="1" applyProtection="1">
      <alignment vertical="center"/>
      <protection locked="0"/>
    </xf>
    <xf numFmtId="0" fontId="0" fillId="0" borderId="25" xfId="0" applyBorder="1" applyProtection="1">
      <protection locked="0"/>
    </xf>
    <xf numFmtId="0" fontId="0" fillId="0" borderId="26" xfId="0" applyBorder="1" applyProtection="1">
      <protection locked="0"/>
    </xf>
    <xf numFmtId="0" fontId="0" fillId="0" borderId="25" xfId="0" applyBorder="1" applyAlignment="1" applyProtection="1">
      <alignment vertical="center" wrapText="1"/>
      <protection locked="0"/>
    </xf>
    <xf numFmtId="0" fontId="0" fillId="0" borderId="40" xfId="0" applyBorder="1" applyAlignment="1" applyProtection="1">
      <alignment vertical="center"/>
      <protection locked="0"/>
    </xf>
    <xf numFmtId="0" fontId="0" fillId="0" borderId="40" xfId="0" applyBorder="1" applyAlignment="1" applyProtection="1">
      <alignment vertical="center" wrapText="1"/>
      <protection locked="0"/>
    </xf>
    <xf numFmtId="164" fontId="0" fillId="0" borderId="40" xfId="4" applyNumberFormat="1" applyFont="1" applyBorder="1" applyAlignment="1" applyProtection="1">
      <alignment vertical="center"/>
      <protection locked="0"/>
    </xf>
    <xf numFmtId="164" fontId="0" fillId="0" borderId="35" xfId="4" applyNumberFormat="1" applyFont="1" applyBorder="1" applyAlignment="1" applyProtection="1">
      <alignment vertical="center"/>
      <protection locked="0"/>
    </xf>
    <xf numFmtId="0" fontId="0" fillId="0" borderId="44" xfId="0" applyBorder="1" applyAlignment="1" applyProtection="1">
      <alignment vertical="center"/>
      <protection locked="0"/>
    </xf>
    <xf numFmtId="0" fontId="0" fillId="0" borderId="44" xfId="0" applyBorder="1" applyProtection="1">
      <protection locked="0"/>
    </xf>
    <xf numFmtId="165" fontId="0" fillId="0" borderId="44" xfId="1" applyNumberFormat="1" applyFont="1" applyBorder="1" applyAlignment="1">
      <alignment horizontal="center" vertical="center"/>
    </xf>
    <xf numFmtId="0" fontId="0" fillId="0" borderId="45" xfId="0" applyBorder="1" applyProtection="1">
      <protection locked="0"/>
    </xf>
    <xf numFmtId="0" fontId="0" fillId="0" borderId="46" xfId="0" applyBorder="1" applyProtection="1">
      <protection locked="0"/>
    </xf>
    <xf numFmtId="165" fontId="0" fillId="0" borderId="46" xfId="1" applyNumberFormat="1" applyFont="1" applyBorder="1" applyAlignment="1">
      <alignment horizontal="center" vertical="center"/>
    </xf>
    <xf numFmtId="0" fontId="0" fillId="0" borderId="47" xfId="0" applyBorder="1" applyProtection="1">
      <protection locked="0"/>
    </xf>
    <xf numFmtId="0" fontId="0" fillId="0" borderId="5" xfId="0" applyBorder="1" applyAlignment="1" applyProtection="1">
      <alignment vertical="center" wrapText="1"/>
      <protection locked="0"/>
    </xf>
    <xf numFmtId="165" fontId="0" fillId="0" borderId="7" xfId="1" applyNumberFormat="1" applyFont="1" applyBorder="1" applyAlignment="1">
      <alignment horizontal="center" vertical="center"/>
    </xf>
    <xf numFmtId="0" fontId="0" fillId="0" borderId="8" xfId="0" applyBorder="1" applyProtection="1">
      <protection locked="0"/>
    </xf>
    <xf numFmtId="165" fontId="0" fillId="0" borderId="1" xfId="1" applyNumberFormat="1" applyFont="1" applyFill="1" applyBorder="1" applyAlignment="1">
      <alignment horizontal="center" vertical="center"/>
    </xf>
    <xf numFmtId="164" fontId="1" fillId="9" borderId="26" xfId="4" applyNumberFormat="1" applyFont="1" applyFill="1" applyBorder="1" applyAlignment="1" applyProtection="1">
      <alignment horizontal="center"/>
      <protection locked="0"/>
    </xf>
    <xf numFmtId="0" fontId="1" fillId="0" borderId="48" xfId="0" applyFont="1" applyBorder="1" applyAlignment="1" applyProtection="1">
      <alignment vertical="center"/>
      <protection locked="0"/>
    </xf>
    <xf numFmtId="0" fontId="29" fillId="15" borderId="1" xfId="0" applyFont="1" applyFill="1" applyBorder="1" applyAlignment="1" applyProtection="1">
      <alignment horizontal="right" vertical="center" wrapText="1"/>
      <protection locked="0"/>
    </xf>
    <xf numFmtId="0" fontId="0" fillId="0" borderId="49" xfId="0" applyBorder="1" applyProtection="1">
      <protection locked="0"/>
    </xf>
    <xf numFmtId="0" fontId="14" fillId="0" borderId="0" xfId="0" applyFont="1" applyProtection="1">
      <protection locked="0"/>
    </xf>
    <xf numFmtId="0" fontId="15" fillId="0" borderId="0" xfId="0" applyFont="1" applyProtection="1">
      <protection locked="0"/>
    </xf>
    <xf numFmtId="0" fontId="15" fillId="0" borderId="0" xfId="0" applyFont="1"/>
    <xf numFmtId="0" fontId="15" fillId="0" borderId="44" xfId="0" applyFont="1" applyBorder="1" applyAlignment="1" applyProtection="1">
      <alignment vertical="center"/>
      <protection locked="0"/>
    </xf>
    <xf numFmtId="0" fontId="0" fillId="0" borderId="1" xfId="0" applyBorder="1" applyAlignment="1" applyProtection="1">
      <alignment horizontal="right" vertical="center" wrapText="1"/>
      <protection locked="0"/>
    </xf>
    <xf numFmtId="164" fontId="0" fillId="0" borderId="1" xfId="4" applyNumberFormat="1" applyFont="1" applyFill="1" applyBorder="1" applyAlignment="1" applyProtection="1">
      <alignment horizontal="right" vertical="center"/>
      <protection locked="0"/>
    </xf>
    <xf numFmtId="165" fontId="0" fillId="0" borderId="1" xfId="0" applyNumberFormat="1" applyBorder="1"/>
    <xf numFmtId="0" fontId="1" fillId="0" borderId="14" xfId="0" applyFont="1" applyBorder="1" applyProtection="1">
      <protection locked="0"/>
    </xf>
    <xf numFmtId="167" fontId="1" fillId="0" borderId="1" xfId="0" applyNumberFormat="1" applyFont="1" applyBorder="1"/>
    <xf numFmtId="165" fontId="1" fillId="0" borderId="1" xfId="0" applyNumberFormat="1" applyFont="1" applyBorder="1"/>
    <xf numFmtId="164" fontId="0" fillId="0" borderId="20" xfId="0" applyNumberFormat="1" applyBorder="1" applyAlignment="1" applyProtection="1">
      <alignment horizontal="center" vertical="center"/>
      <protection locked="0"/>
    </xf>
    <xf numFmtId="166" fontId="26" fillId="14" borderId="1" xfId="0" applyNumberFormat="1" applyFont="1" applyFill="1" applyBorder="1"/>
    <xf numFmtId="166" fontId="1" fillId="15" borderId="1" xfId="0" applyNumberFormat="1" applyFont="1" applyFill="1" applyBorder="1"/>
    <xf numFmtId="165" fontId="1" fillId="9" borderId="1" xfId="1" applyNumberFormat="1" applyFont="1" applyFill="1" applyBorder="1" applyAlignment="1">
      <alignment horizontal="center" vertical="center"/>
    </xf>
    <xf numFmtId="0" fontId="0" fillId="0" borderId="1" xfId="0" applyBorder="1" applyAlignment="1" applyProtection="1">
      <alignment vertical="center" readingOrder="2"/>
      <protection locked="0"/>
    </xf>
    <xf numFmtId="0" fontId="0" fillId="0" borderId="37" xfId="0" applyBorder="1" applyAlignment="1" applyProtection="1">
      <alignment vertical="center" readingOrder="2"/>
      <protection locked="0"/>
    </xf>
    <xf numFmtId="0" fontId="0" fillId="0" borderId="14" xfId="0" applyBorder="1" applyAlignment="1" applyProtection="1">
      <alignment vertical="center" readingOrder="2"/>
      <protection locked="0"/>
    </xf>
    <xf numFmtId="0" fontId="0" fillId="0" borderId="0" xfId="0" applyAlignment="1" applyProtection="1">
      <alignment vertical="center" readingOrder="2"/>
      <protection locked="0"/>
    </xf>
    <xf numFmtId="0" fontId="35" fillId="0" borderId="1" xfId="0" applyFont="1" applyBorder="1" applyAlignment="1" applyProtection="1">
      <alignment horizontal="center" vertical="center"/>
      <protection locked="0"/>
    </xf>
    <xf numFmtId="0" fontId="15" fillId="0" borderId="25" xfId="0" applyFont="1" applyBorder="1" applyAlignment="1" applyProtection="1">
      <alignment vertical="center" wrapText="1"/>
      <protection locked="0"/>
    </xf>
    <xf numFmtId="9" fontId="8" fillId="0" borderId="20" xfId="3" applyFont="1" applyBorder="1" applyAlignment="1" applyProtection="1">
      <alignment horizontal="right" vertical="top" wrapText="1" readingOrder="2"/>
      <protection locked="0"/>
    </xf>
    <xf numFmtId="0" fontId="15" fillId="0" borderId="20" xfId="0" applyFont="1" applyBorder="1" applyAlignment="1" applyProtection="1">
      <alignment horizontal="right" vertical="center" wrapText="1" readingOrder="2"/>
      <protection locked="0"/>
    </xf>
    <xf numFmtId="0" fontId="8" fillId="0" borderId="1" xfId="0" applyFont="1" applyBorder="1" applyAlignment="1" applyProtection="1">
      <alignment horizontal="right" vertical="center" wrapText="1" readingOrder="2"/>
      <protection locked="0"/>
    </xf>
    <xf numFmtId="0" fontId="11" fillId="0" borderId="20" xfId="0" applyFont="1" applyBorder="1" applyAlignment="1" applyProtection="1">
      <alignment horizontal="right" vertical="top" wrapText="1" readingOrder="2"/>
      <protection locked="0"/>
    </xf>
    <xf numFmtId="0" fontId="15" fillId="0" borderId="0" xfId="0" applyFont="1" applyAlignment="1" applyProtection="1">
      <alignment horizontal="right" wrapText="1"/>
      <protection locked="0"/>
    </xf>
    <xf numFmtId="0" fontId="15" fillId="0" borderId="20" xfId="2" applyFont="1" applyBorder="1" applyAlignment="1" applyProtection="1">
      <alignment horizontal="right" vertical="top" wrapText="1" readingOrder="2"/>
      <protection locked="0"/>
    </xf>
    <xf numFmtId="165" fontId="0" fillId="0" borderId="20" xfId="4" applyNumberFormat="1" applyFont="1" applyBorder="1" applyAlignment="1" applyProtection="1">
      <alignment horizontal="center" vertical="center"/>
      <protection locked="0"/>
    </xf>
    <xf numFmtId="0" fontId="37" fillId="0" borderId="20" xfId="0" applyFont="1" applyBorder="1" applyAlignment="1" applyProtection="1">
      <alignment horizontal="right" vertical="center" wrapText="1" readingOrder="2"/>
      <protection locked="0"/>
    </xf>
    <xf numFmtId="0" fontId="6" fillId="0" borderId="20" xfId="0" applyFont="1" applyBorder="1" applyAlignment="1" applyProtection="1">
      <alignment vertical="center" wrapText="1" readingOrder="2"/>
      <protection locked="0"/>
    </xf>
    <xf numFmtId="0" fontId="38" fillId="0" borderId="1" xfId="0" applyFont="1" applyBorder="1" applyAlignment="1" applyProtection="1">
      <alignment horizontal="right" vertical="center" wrapText="1" readingOrder="2"/>
      <protection locked="0"/>
    </xf>
    <xf numFmtId="0" fontId="37" fillId="5" borderId="20" xfId="0" applyFont="1" applyFill="1" applyBorder="1" applyAlignment="1" applyProtection="1">
      <alignment horizontal="right" vertical="top" wrapText="1" readingOrder="2"/>
      <protection locked="0"/>
    </xf>
    <xf numFmtId="0" fontId="38" fillId="0" borderId="20" xfId="0" applyFont="1" applyBorder="1" applyAlignment="1" applyProtection="1">
      <alignment horizontal="right" vertical="center" wrapText="1" readingOrder="2"/>
      <protection locked="0"/>
    </xf>
    <xf numFmtId="0" fontId="39" fillId="0" borderId="20" xfId="0" applyFont="1" applyBorder="1" applyAlignment="1" applyProtection="1">
      <alignment horizontal="right" vertical="center" wrapText="1" readingOrder="2"/>
      <protection locked="0"/>
    </xf>
    <xf numFmtId="0" fontId="33" fillId="0" borderId="1" xfId="0" applyFont="1" applyBorder="1" applyAlignment="1" applyProtection="1">
      <alignment vertical="center" wrapText="1" readingOrder="2"/>
      <protection locked="0"/>
    </xf>
    <xf numFmtId="0" fontId="35" fillId="0" borderId="5" xfId="0" applyFont="1" applyBorder="1" applyAlignment="1" applyProtection="1">
      <alignment horizontal="center" vertical="center"/>
      <protection locked="0"/>
    </xf>
    <xf numFmtId="0" fontId="15" fillId="0" borderId="1" xfId="0" applyFont="1" applyBorder="1" applyAlignment="1" applyProtection="1">
      <alignment vertical="center"/>
      <protection locked="0"/>
    </xf>
    <xf numFmtId="0" fontId="15" fillId="0" borderId="1" xfId="0" applyFont="1" applyBorder="1" applyAlignment="1" applyProtection="1">
      <alignment horizontal="right" vertical="center"/>
      <protection locked="0"/>
    </xf>
    <xf numFmtId="0" fontId="0" fillId="0" borderId="1" xfId="0" applyBorder="1" applyAlignment="1">
      <alignment vertical="center" wrapText="1" readingOrder="2"/>
    </xf>
    <xf numFmtId="0" fontId="8" fillId="5" borderId="20" xfId="0" applyFont="1" applyFill="1" applyBorder="1" applyAlignment="1" applyProtection="1">
      <alignment horizontal="right" vertical="center" wrapText="1" readingOrder="2"/>
      <protection locked="0"/>
    </xf>
    <xf numFmtId="0" fontId="27" fillId="17" borderId="20" xfId="0" applyFont="1" applyFill="1" applyBorder="1" applyAlignment="1" applyProtection="1">
      <alignment horizontal="right" vertical="top" wrapText="1" readingOrder="2"/>
      <protection locked="0"/>
    </xf>
    <xf numFmtId="0" fontId="8" fillId="0" borderId="20" xfId="0" applyFont="1" applyBorder="1" applyAlignment="1" applyProtection="1">
      <alignment horizontal="right" vertical="top" readingOrder="2"/>
      <protection locked="0"/>
    </xf>
    <xf numFmtId="0" fontId="8" fillId="6" borderId="20" xfId="0" applyFont="1" applyFill="1" applyBorder="1" applyAlignment="1" applyProtection="1">
      <alignment horizontal="right" vertical="center" wrapText="1" readingOrder="2"/>
      <protection locked="0"/>
    </xf>
    <xf numFmtId="0" fontId="6" fillId="0" borderId="0" xfId="0" applyFont="1" applyAlignment="1">
      <alignment wrapText="1"/>
    </xf>
    <xf numFmtId="0" fontId="36" fillId="0" borderId="0" xfId="0" applyFont="1" applyProtection="1">
      <protection locked="0"/>
    </xf>
    <xf numFmtId="165" fontId="0" fillId="0" borderId="0" xfId="0" applyNumberFormat="1" applyProtection="1">
      <protection locked="0"/>
    </xf>
    <xf numFmtId="0" fontId="35" fillId="0" borderId="34"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1" fontId="41" fillId="5" borderId="1" xfId="0" applyNumberFormat="1" applyFont="1" applyFill="1" applyBorder="1" applyAlignment="1">
      <alignment horizontal="right" vertical="center"/>
    </xf>
    <xf numFmtId="165" fontId="0" fillId="0" borderId="45" xfId="0" applyNumberFormat="1" applyBorder="1" applyProtection="1">
      <protection locked="0"/>
    </xf>
    <xf numFmtId="165" fontId="0" fillId="0" borderId="36" xfId="0" applyNumberFormat="1" applyBorder="1" applyProtection="1">
      <protection locked="0"/>
    </xf>
    <xf numFmtId="0" fontId="0" fillId="0" borderId="5" xfId="0" applyBorder="1" applyAlignment="1" applyProtection="1">
      <alignment vertical="center"/>
      <protection locked="0"/>
    </xf>
    <xf numFmtId="164" fontId="0" fillId="0" borderId="5" xfId="4" applyNumberFormat="1" applyFont="1" applyBorder="1" applyAlignment="1" applyProtection="1">
      <alignment vertical="center"/>
      <protection locked="0"/>
    </xf>
    <xf numFmtId="0" fontId="0" fillId="0" borderId="5" xfId="0" applyBorder="1" applyProtection="1">
      <protection locked="0"/>
    </xf>
    <xf numFmtId="164" fontId="0" fillId="0" borderId="1" xfId="4" applyNumberFormat="1" applyFont="1" applyFill="1" applyBorder="1" applyAlignment="1" applyProtection="1">
      <alignment vertical="center"/>
      <protection locked="0"/>
    </xf>
    <xf numFmtId="165" fontId="0" fillId="0" borderId="1" xfId="1" applyNumberFormat="1" applyFont="1" applyBorder="1" applyAlignment="1">
      <alignment horizontal="center" vertical="center"/>
    </xf>
    <xf numFmtId="0" fontId="0" fillId="0" borderId="28" xfId="0" applyBorder="1" applyProtection="1">
      <protection locked="0"/>
    </xf>
    <xf numFmtId="0" fontId="0" fillId="0" borderId="40" xfId="0" applyBorder="1" applyAlignment="1" applyProtection="1">
      <alignment wrapText="1"/>
      <protection locked="0"/>
    </xf>
    <xf numFmtId="0" fontId="0" fillId="0" borderId="40" xfId="0" applyBorder="1" applyProtection="1">
      <protection locked="0"/>
    </xf>
    <xf numFmtId="0" fontId="0" fillId="0" borderId="41" xfId="0" applyBorder="1" applyProtection="1">
      <protection locked="0"/>
    </xf>
    <xf numFmtId="0" fontId="17" fillId="0" borderId="7" xfId="0" applyFont="1" applyBorder="1" applyAlignment="1" applyProtection="1">
      <alignment vertical="center" wrapText="1"/>
      <protection locked="0"/>
    </xf>
    <xf numFmtId="0" fontId="17" fillId="0" borderId="7" xfId="0" applyFont="1" applyBorder="1" applyAlignment="1" applyProtection="1">
      <alignment vertical="center"/>
      <protection locked="0"/>
    </xf>
    <xf numFmtId="164" fontId="17" fillId="0" borderId="7" xfId="4" applyNumberFormat="1" applyFont="1" applyBorder="1" applyAlignment="1" applyProtection="1">
      <alignment vertical="center"/>
      <protection locked="0"/>
    </xf>
    <xf numFmtId="0" fontId="17" fillId="0" borderId="7" xfId="0" applyFont="1" applyBorder="1" applyProtection="1">
      <protection locked="0"/>
    </xf>
    <xf numFmtId="165" fontId="17" fillId="0" borderId="7" xfId="1" applyNumberFormat="1" applyFont="1" applyBorder="1" applyAlignment="1">
      <alignment horizontal="center" vertical="center"/>
    </xf>
    <xf numFmtId="0" fontId="17" fillId="0" borderId="1" xfId="0" applyFont="1" applyBorder="1" applyAlignment="1" applyProtection="1">
      <alignment vertical="center"/>
      <protection locked="0"/>
    </xf>
    <xf numFmtId="0" fontId="17" fillId="0" borderId="16" xfId="0" applyFont="1" applyBorder="1" applyAlignment="1" applyProtection="1">
      <alignment vertical="center" wrapText="1"/>
      <protection locked="0"/>
    </xf>
    <xf numFmtId="0" fontId="17" fillId="0" borderId="5" xfId="0" applyFont="1" applyBorder="1" applyAlignment="1" applyProtection="1">
      <alignment vertical="center"/>
      <protection locked="0"/>
    </xf>
    <xf numFmtId="164" fontId="17" fillId="0" borderId="5" xfId="4" applyNumberFormat="1" applyFont="1" applyBorder="1" applyAlignment="1" applyProtection="1">
      <alignment vertical="center"/>
      <protection locked="0"/>
    </xf>
    <xf numFmtId="0" fontId="17" fillId="0" borderId="5" xfId="0" applyFont="1" applyBorder="1" applyProtection="1">
      <protection locked="0"/>
    </xf>
    <xf numFmtId="165" fontId="17" fillId="0" borderId="46" xfId="1" applyNumberFormat="1" applyFont="1" applyBorder="1" applyAlignment="1">
      <alignment horizontal="center" vertical="center"/>
    </xf>
    <xf numFmtId="0" fontId="17" fillId="0" borderId="16" xfId="0" applyFont="1" applyBorder="1" applyAlignment="1" applyProtection="1">
      <alignment vertical="center"/>
      <protection locked="0"/>
    </xf>
    <xf numFmtId="164" fontId="17" fillId="0" borderId="16" xfId="4" applyNumberFormat="1" applyFont="1" applyBorder="1" applyAlignment="1" applyProtection="1">
      <alignment vertical="center"/>
      <protection locked="0"/>
    </xf>
    <xf numFmtId="0" fontId="17" fillId="0" borderId="16" xfId="0" applyFont="1" applyBorder="1" applyProtection="1">
      <protection locked="0"/>
    </xf>
    <xf numFmtId="0" fontId="22" fillId="0" borderId="17" xfId="0" applyFont="1" applyBorder="1" applyProtection="1">
      <protection locked="0"/>
    </xf>
    <xf numFmtId="0" fontId="17" fillId="0" borderId="5" xfId="0" applyFont="1" applyBorder="1" applyAlignment="1" applyProtection="1">
      <alignment vertical="center" wrapText="1"/>
      <protection locked="0"/>
    </xf>
    <xf numFmtId="0" fontId="17" fillId="0" borderId="35" xfId="0" applyFont="1" applyBorder="1" applyAlignment="1" applyProtection="1">
      <alignment vertical="center"/>
      <protection locked="0"/>
    </xf>
    <xf numFmtId="164" fontId="17" fillId="0" borderId="35" xfId="4" applyNumberFormat="1" applyFont="1" applyBorder="1" applyAlignment="1" applyProtection="1">
      <alignment vertical="center"/>
      <protection locked="0"/>
    </xf>
    <xf numFmtId="0" fontId="17" fillId="0" borderId="35" xfId="0" applyFont="1" applyBorder="1" applyProtection="1">
      <protection locked="0"/>
    </xf>
    <xf numFmtId="0" fontId="42" fillId="0" borderId="1" xfId="0" applyFont="1" applyBorder="1" applyAlignment="1" applyProtection="1">
      <alignment vertical="center" wrapText="1"/>
      <protection locked="0"/>
    </xf>
    <xf numFmtId="0" fontId="17" fillId="0" borderId="1" xfId="0" applyFont="1" applyBorder="1" applyProtection="1">
      <protection locked="0"/>
    </xf>
    <xf numFmtId="164" fontId="17" fillId="0" borderId="1" xfId="4" applyNumberFormat="1" applyFont="1" applyBorder="1" applyAlignment="1" applyProtection="1">
      <alignment vertical="center"/>
      <protection locked="0"/>
    </xf>
    <xf numFmtId="165" fontId="17" fillId="0" borderId="1" xfId="1" applyNumberFormat="1" applyFont="1" applyBorder="1" applyAlignment="1">
      <alignment horizontal="center" vertical="center"/>
    </xf>
    <xf numFmtId="0" fontId="42" fillId="0" borderId="1" xfId="0" applyFont="1" applyBorder="1" applyAlignment="1" applyProtection="1">
      <alignment vertical="center"/>
      <protection locked="0"/>
    </xf>
    <xf numFmtId="0" fontId="17" fillId="0" borderId="1" xfId="0" applyFont="1" applyBorder="1" applyAlignment="1" applyProtection="1">
      <alignment vertical="center" wrapText="1"/>
      <protection locked="0"/>
    </xf>
    <xf numFmtId="0" fontId="22" fillId="0" borderId="1" xfId="0" applyFont="1" applyBorder="1" applyProtection="1">
      <protection locked="0"/>
    </xf>
    <xf numFmtId="0" fontId="22" fillId="0" borderId="50" xfId="0" applyFont="1" applyBorder="1" applyProtection="1">
      <protection locked="0"/>
    </xf>
    <xf numFmtId="0" fontId="0" fillId="0" borderId="5" xfId="0" applyBorder="1"/>
    <xf numFmtId="164" fontId="0" fillId="0" borderId="5" xfId="4" applyNumberFormat="1" applyFont="1" applyFill="1" applyBorder="1" applyAlignment="1" applyProtection="1">
      <alignment horizontal="right" vertical="center"/>
      <protection locked="0"/>
    </xf>
    <xf numFmtId="165" fontId="0" fillId="0" borderId="5" xfId="1" applyNumberFormat="1" applyFont="1" applyFill="1" applyBorder="1" applyAlignment="1">
      <alignment horizontal="center" vertical="center"/>
    </xf>
    <xf numFmtId="165" fontId="0" fillId="0" borderId="5" xfId="0" applyNumberFormat="1" applyBorder="1"/>
    <xf numFmtId="0" fontId="15" fillId="0" borderId="1" xfId="0" applyFont="1" applyBorder="1" applyProtection="1">
      <protection locked="0"/>
    </xf>
    <xf numFmtId="164" fontId="15" fillId="0" borderId="1" xfId="4" applyNumberFormat="1" applyFont="1" applyBorder="1" applyAlignment="1" applyProtection="1">
      <alignment vertical="center"/>
      <protection locked="0"/>
    </xf>
    <xf numFmtId="0" fontId="42" fillId="0" borderId="1" xfId="0" applyFont="1" applyBorder="1" applyProtection="1">
      <protection locked="0"/>
    </xf>
    <xf numFmtId="164" fontId="42" fillId="0" borderId="1" xfId="4" applyNumberFormat="1" applyFont="1" applyBorder="1" applyAlignment="1" applyProtection="1">
      <alignment vertical="center"/>
      <protection locked="0"/>
    </xf>
    <xf numFmtId="165" fontId="15" fillId="0" borderId="1" xfId="0" applyNumberFormat="1" applyFont="1" applyBorder="1" applyProtection="1">
      <protection locked="0"/>
    </xf>
    <xf numFmtId="166" fontId="0" fillId="15" borderId="1" xfId="0" applyNumberFormat="1" applyFont="1" applyFill="1" applyBorder="1"/>
    <xf numFmtId="0" fontId="29" fillId="15" borderId="5" xfId="0" applyFont="1" applyFill="1" applyBorder="1" applyAlignment="1" applyProtection="1">
      <alignment horizontal="right" vertical="center" wrapText="1"/>
      <protection locked="0"/>
    </xf>
    <xf numFmtId="0" fontId="0" fillId="0" borderId="50" xfId="0" applyBorder="1" applyProtection="1">
      <protection locked="0"/>
    </xf>
    <xf numFmtId="0" fontId="44" fillId="0" borderId="1" xfId="0" applyFont="1" applyFill="1" applyBorder="1" applyAlignment="1">
      <alignment horizontal="right" vertical="center" wrapText="1" readingOrder="2"/>
    </xf>
    <xf numFmtId="0" fontId="44" fillId="0" borderId="1" xfId="0" applyFont="1" applyFill="1" applyBorder="1" applyAlignment="1">
      <alignment horizontal="center" vertical="center" wrapText="1" readingOrder="2"/>
    </xf>
    <xf numFmtId="3" fontId="35" fillId="0" borderId="1" xfId="5" applyNumberFormat="1" applyFont="1" applyBorder="1" applyAlignment="1">
      <alignment horizontal="center" vertical="center"/>
    </xf>
    <xf numFmtId="0" fontId="41" fillId="0" borderId="1" xfId="0" applyFont="1" applyBorder="1" applyProtection="1">
      <protection locked="0"/>
    </xf>
    <xf numFmtId="165" fontId="22" fillId="0" borderId="1" xfId="1" applyNumberFormat="1" applyFont="1" applyBorder="1" applyAlignment="1">
      <alignment horizontal="center" vertical="center"/>
    </xf>
    <xf numFmtId="0" fontId="40" fillId="0" borderId="1" xfId="5" applyFont="1" applyFill="1" applyBorder="1" applyAlignment="1">
      <alignment horizontal="center" vertical="center"/>
    </xf>
    <xf numFmtId="3" fontId="35" fillId="5" borderId="1" xfId="5" applyNumberFormat="1" applyFont="1" applyFill="1" applyBorder="1" applyAlignment="1">
      <alignment horizontal="center" vertical="center"/>
    </xf>
    <xf numFmtId="1" fontId="40" fillId="0" borderId="1" xfId="5" applyNumberFormat="1" applyFont="1" applyFill="1" applyBorder="1" applyAlignment="1">
      <alignment horizontal="center" vertical="center"/>
    </xf>
    <xf numFmtId="0" fontId="35" fillId="0" borderId="1" xfId="0" applyFont="1" applyBorder="1" applyAlignment="1">
      <alignment horizontal="center" vertical="center" wrapText="1" readingOrder="2"/>
    </xf>
    <xf numFmtId="0" fontId="45" fillId="0" borderId="1" xfId="0" applyFont="1" applyFill="1" applyBorder="1" applyAlignment="1">
      <alignment horizontal="center" vertical="center" wrapText="1" readingOrder="2"/>
    </xf>
    <xf numFmtId="0" fontId="35" fillId="0" borderId="1" xfId="5" applyFont="1" applyBorder="1" applyAlignment="1">
      <alignment horizontal="center" vertical="center" wrapText="1"/>
    </xf>
    <xf numFmtId="3" fontId="35" fillId="0" borderId="1" xfId="5" applyNumberFormat="1" applyFont="1" applyFill="1" applyBorder="1" applyAlignment="1">
      <alignment horizontal="center" vertical="center"/>
    </xf>
    <xf numFmtId="0" fontId="0" fillId="5" borderId="35" xfId="0" applyFont="1" applyFill="1" applyBorder="1" applyAlignment="1">
      <alignment vertical="center" wrapText="1"/>
    </xf>
    <xf numFmtId="0" fontId="0" fillId="5" borderId="5" xfId="0" applyFont="1" applyFill="1" applyBorder="1" applyAlignment="1">
      <alignment horizontal="center" vertical="center" wrapText="1" readingOrder="2"/>
    </xf>
    <xf numFmtId="0" fontId="0" fillId="18" borderId="40" xfId="0" applyFont="1" applyFill="1" applyBorder="1" applyAlignment="1">
      <alignment vertical="center" wrapText="1"/>
    </xf>
    <xf numFmtId="0" fontId="0" fillId="18" borderId="1" xfId="0" applyFont="1" applyFill="1" applyBorder="1" applyAlignment="1">
      <alignment horizontal="center" vertical="center" wrapText="1" readingOrder="2"/>
    </xf>
    <xf numFmtId="0" fontId="0" fillId="5" borderId="40" xfId="0" applyFont="1" applyFill="1" applyBorder="1" applyAlignment="1">
      <alignment vertical="center" wrapText="1"/>
    </xf>
    <xf numFmtId="0" fontId="0" fillId="5" borderId="1" xfId="0" applyFont="1" applyFill="1" applyBorder="1" applyAlignment="1">
      <alignment horizontal="center" vertical="center" wrapText="1" readingOrder="2"/>
    </xf>
    <xf numFmtId="0" fontId="0" fillId="0" borderId="46" xfId="0" applyFont="1" applyBorder="1" applyAlignment="1" applyProtection="1">
      <alignment vertical="center"/>
      <protection locked="0"/>
    </xf>
    <xf numFmtId="0" fontId="0" fillId="0" borderId="46" xfId="0" applyFont="1" applyBorder="1" applyProtection="1">
      <protection locked="0"/>
    </xf>
    <xf numFmtId="0" fontId="0" fillId="5" borderId="1" xfId="0" applyFont="1" applyFill="1" applyBorder="1" applyAlignment="1">
      <alignment vertical="center" wrapText="1"/>
    </xf>
    <xf numFmtId="0" fontId="15" fillId="0" borderId="1" xfId="0" applyFont="1" applyBorder="1" applyAlignment="1" applyProtection="1">
      <alignment vertical="center" wrapText="1"/>
      <protection locked="0"/>
    </xf>
    <xf numFmtId="0" fontId="0" fillId="0" borderId="35" xfId="0" applyFont="1" applyBorder="1" applyProtection="1">
      <protection locked="0"/>
    </xf>
    <xf numFmtId="165" fontId="22" fillId="0" borderId="35" xfId="1" applyNumberFormat="1" applyFont="1" applyBorder="1" applyAlignment="1">
      <alignment horizontal="center" vertical="center"/>
    </xf>
    <xf numFmtId="0" fontId="22" fillId="0" borderId="35" xfId="0" applyFont="1" applyBorder="1" applyProtection="1">
      <protection locked="0"/>
    </xf>
    <xf numFmtId="0" fontId="22" fillId="0" borderId="35" xfId="0" applyFont="1" applyBorder="1" applyAlignment="1" applyProtection="1">
      <alignment vertical="center"/>
      <protection locked="0"/>
    </xf>
    <xf numFmtId="164" fontId="22" fillId="0" borderId="35" xfId="4" applyNumberFormat="1" applyFont="1" applyBorder="1" applyAlignment="1" applyProtection="1">
      <alignment vertical="center"/>
      <protection locked="0"/>
    </xf>
    <xf numFmtId="165" fontId="22" fillId="0" borderId="44" xfId="1" applyNumberFormat="1" applyFont="1" applyBorder="1" applyAlignment="1">
      <alignment horizontal="center" vertical="center"/>
    </xf>
    <xf numFmtId="165" fontId="0" fillId="9" borderId="1" xfId="0" applyNumberFormat="1" applyFill="1" applyBorder="1" applyAlignment="1" applyProtection="1">
      <alignment vertical="center"/>
      <protection locked="0"/>
    </xf>
    <xf numFmtId="165" fontId="0" fillId="17" borderId="20" xfId="4" applyNumberFormat="1" applyFont="1" applyFill="1" applyBorder="1" applyAlignment="1" applyProtection="1">
      <alignment horizontal="center" vertical="center"/>
      <protection locked="0"/>
    </xf>
    <xf numFmtId="0" fontId="7" fillId="7" borderId="21" xfId="0" applyFont="1" applyFill="1" applyBorder="1" applyAlignment="1">
      <alignment horizontal="center" vertical="center" readingOrder="2"/>
    </xf>
    <xf numFmtId="0" fontId="7" fillId="7" borderId="34" xfId="0" applyFont="1" applyFill="1" applyBorder="1" applyAlignment="1">
      <alignment horizontal="center" vertical="center" readingOrder="2"/>
    </xf>
    <xf numFmtId="0" fontId="7" fillId="7" borderId="27" xfId="0" applyFont="1" applyFill="1" applyBorder="1" applyAlignment="1">
      <alignment horizontal="center" vertical="center" readingOrder="2"/>
    </xf>
    <xf numFmtId="0" fontId="8" fillId="0" borderId="1" xfId="0" applyFont="1" applyBorder="1" applyAlignment="1">
      <alignment horizontal="right" vertical="center" wrapText="1" readingOrder="2"/>
    </xf>
    <xf numFmtId="0" fontId="8" fillId="0" borderId="37" xfId="0" applyFont="1" applyBorder="1" applyAlignment="1">
      <alignment horizontal="right" vertical="center" wrapText="1" readingOrder="2"/>
    </xf>
    <xf numFmtId="0" fontId="4" fillId="3" borderId="1" xfId="0" applyFont="1" applyFill="1" applyBorder="1" applyAlignment="1">
      <alignment horizontal="center" vertical="center" readingOrder="2"/>
    </xf>
    <xf numFmtId="0" fontId="4" fillId="3" borderId="20" xfId="0" applyFont="1" applyFill="1" applyBorder="1" applyAlignment="1">
      <alignment horizontal="center" vertical="center" readingOrder="2"/>
    </xf>
    <xf numFmtId="0" fontId="5" fillId="5" borderId="1" xfId="0" applyFont="1" applyFill="1" applyBorder="1" applyAlignment="1">
      <alignment horizontal="right" vertical="center" wrapText="1" readingOrder="2"/>
    </xf>
    <xf numFmtId="0" fontId="4" fillId="3" borderId="5" xfId="0" applyFont="1" applyFill="1" applyBorder="1" applyAlignment="1">
      <alignment horizontal="center" vertical="center" wrapText="1" readingOrder="2"/>
    </xf>
    <xf numFmtId="0" fontId="4" fillId="3" borderId="36" xfId="0" applyFont="1" applyFill="1" applyBorder="1" applyAlignment="1">
      <alignment horizontal="center" vertical="center" wrapText="1" readingOrder="2"/>
    </xf>
    <xf numFmtId="0" fontId="10" fillId="4" borderId="1" xfId="0" applyFont="1" applyFill="1" applyBorder="1" applyAlignment="1">
      <alignment horizontal="right" vertical="top" wrapText="1" readingOrder="2"/>
    </xf>
    <xf numFmtId="0" fontId="10" fillId="4" borderId="20" xfId="0" applyFont="1" applyFill="1" applyBorder="1" applyAlignment="1">
      <alignment horizontal="right" vertical="top" wrapText="1" readingOrder="2"/>
    </xf>
    <xf numFmtId="0" fontId="8" fillId="5" borderId="1" xfId="0" applyFont="1" applyFill="1" applyBorder="1" applyAlignment="1">
      <alignment horizontal="right" vertical="center" wrapText="1" readingOrder="2"/>
    </xf>
    <xf numFmtId="0" fontId="4" fillId="3" borderId="1" xfId="0" applyFont="1" applyFill="1" applyBorder="1" applyAlignment="1">
      <alignment horizontal="center" vertical="top" wrapText="1" readingOrder="2"/>
    </xf>
    <xf numFmtId="0" fontId="4" fillId="3" borderId="20" xfId="0" applyFont="1" applyFill="1" applyBorder="1" applyAlignment="1">
      <alignment horizontal="center" vertical="top" wrapText="1" readingOrder="2"/>
    </xf>
    <xf numFmtId="0" fontId="10" fillId="4" borderId="1" xfId="0" applyFont="1" applyFill="1" applyBorder="1" applyAlignment="1">
      <alignment horizontal="right" vertical="center" wrapText="1" readingOrder="2"/>
    </xf>
    <xf numFmtId="0" fontId="10" fillId="4" borderId="20" xfId="0" applyFont="1" applyFill="1" applyBorder="1" applyAlignment="1">
      <alignment horizontal="right" vertical="center" wrapText="1" readingOrder="2"/>
    </xf>
    <xf numFmtId="0" fontId="14" fillId="2" borderId="2" xfId="0" applyFont="1" applyFill="1" applyBorder="1" applyAlignment="1">
      <alignment horizontal="center" readingOrder="2"/>
    </xf>
    <xf numFmtId="0" fontId="14" fillId="2" borderId="3" xfId="0" applyFont="1" applyFill="1" applyBorder="1" applyAlignment="1">
      <alignment horizontal="center" readingOrder="2"/>
    </xf>
    <xf numFmtId="0" fontId="14" fillId="2" borderId="4" xfId="0" applyFont="1" applyFill="1" applyBorder="1" applyAlignment="1">
      <alignment horizontal="center" readingOrder="2"/>
    </xf>
    <xf numFmtId="0" fontId="9" fillId="4" borderId="1" xfId="0" applyFont="1" applyFill="1" applyBorder="1" applyAlignment="1">
      <alignment horizontal="right" vertical="center" wrapText="1" readingOrder="2"/>
    </xf>
    <xf numFmtId="0" fontId="9" fillId="4" borderId="20" xfId="0" applyFont="1" applyFill="1" applyBorder="1" applyAlignment="1">
      <alignment horizontal="right" vertical="center" wrapText="1" readingOrder="2"/>
    </xf>
    <xf numFmtId="0" fontId="6" fillId="0" borderId="1" xfId="0" applyFont="1" applyBorder="1" applyAlignment="1">
      <alignment horizontal="right" vertical="center" wrapText="1" readingOrder="2"/>
    </xf>
    <xf numFmtId="0" fontId="5" fillId="0" borderId="1" xfId="0" applyFont="1" applyBorder="1" applyAlignment="1">
      <alignment horizontal="right" vertical="center" wrapText="1" readingOrder="2"/>
    </xf>
    <xf numFmtId="0" fontId="25" fillId="0" borderId="1" xfId="0" applyFont="1" applyBorder="1" applyAlignment="1">
      <alignment horizontal="center" vertical="center"/>
    </xf>
    <xf numFmtId="165" fontId="25" fillId="0" borderId="1" xfId="4" applyNumberFormat="1" applyFont="1" applyBorder="1" applyAlignment="1">
      <alignment horizontal="center" vertical="center"/>
    </xf>
    <xf numFmtId="0" fontId="11" fillId="0" borderId="1" xfId="0" applyFont="1" applyBorder="1" applyAlignment="1">
      <alignment horizontal="right" vertical="center" wrapText="1" readingOrder="2"/>
    </xf>
    <xf numFmtId="0" fontId="6" fillId="5" borderId="1" xfId="0" applyFont="1" applyFill="1" applyBorder="1" applyAlignment="1">
      <alignment horizontal="right" vertical="center" wrapText="1" readingOrder="2"/>
    </xf>
    <xf numFmtId="0" fontId="4" fillId="3" borderId="1" xfId="0" applyFont="1" applyFill="1" applyBorder="1" applyAlignment="1">
      <alignment horizontal="center" vertical="center" wrapText="1" readingOrder="2"/>
    </xf>
    <xf numFmtId="0" fontId="4" fillId="3" borderId="20" xfId="0" applyFont="1" applyFill="1" applyBorder="1" applyAlignment="1">
      <alignment horizontal="center" vertical="center" wrapText="1" readingOrder="2"/>
    </xf>
    <xf numFmtId="164" fontId="15" fillId="0" borderId="1" xfId="4" applyNumberFormat="1" applyFont="1" applyBorder="1" applyAlignment="1">
      <alignment horizontal="center" vertical="center"/>
    </xf>
    <xf numFmtId="0" fontId="10" fillId="7" borderId="13" xfId="0" applyFont="1" applyFill="1" applyBorder="1" applyAlignment="1">
      <alignment horizontal="center" vertical="center" wrapText="1" readingOrder="2"/>
    </xf>
    <xf numFmtId="0" fontId="10" fillId="7" borderId="22" xfId="0" applyFont="1" applyFill="1" applyBorder="1" applyAlignment="1">
      <alignment horizontal="center" vertical="center" wrapText="1" readingOrder="2"/>
    </xf>
    <xf numFmtId="0" fontId="9" fillId="4" borderId="1" xfId="0" applyFont="1" applyFill="1" applyBorder="1" applyAlignment="1">
      <alignment horizontal="right" vertical="center" readingOrder="2"/>
    </xf>
    <xf numFmtId="0" fontId="8" fillId="6" borderId="1" xfId="0" applyFont="1" applyFill="1" applyBorder="1" applyAlignment="1">
      <alignment horizontal="right" vertical="center" wrapText="1" readingOrder="2"/>
    </xf>
    <xf numFmtId="0" fontId="9" fillId="3" borderId="1" xfId="0" applyFont="1" applyFill="1" applyBorder="1" applyAlignment="1">
      <alignment horizontal="center" vertical="top" wrapText="1" readingOrder="2"/>
    </xf>
    <xf numFmtId="0" fontId="6" fillId="3" borderId="1" xfId="0" applyFont="1" applyFill="1" applyBorder="1" applyAlignment="1">
      <alignment horizontal="center" vertical="top" wrapText="1" readingOrder="2"/>
    </xf>
    <xf numFmtId="0" fontId="6" fillId="3" borderId="20" xfId="0" applyFont="1" applyFill="1" applyBorder="1" applyAlignment="1">
      <alignment horizontal="center" vertical="top" wrapText="1" readingOrder="2"/>
    </xf>
    <xf numFmtId="0" fontId="15" fillId="0" borderId="11" xfId="0"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readingOrder="2"/>
      <protection locked="0"/>
    </xf>
    <xf numFmtId="0" fontId="4" fillId="3" borderId="20" xfId="0" applyFont="1" applyFill="1" applyBorder="1" applyAlignment="1" applyProtection="1">
      <alignment horizontal="center" vertical="center" wrapText="1" readingOrder="2"/>
      <protection locked="0"/>
    </xf>
    <xf numFmtId="0" fontId="8" fillId="5" borderId="25" xfId="0" applyFont="1" applyFill="1" applyBorder="1" applyAlignment="1">
      <alignment horizontal="right" vertical="center" wrapText="1" readingOrder="2"/>
    </xf>
    <xf numFmtId="0" fontId="0" fillId="0" borderId="1" xfId="0" applyBorder="1" applyAlignment="1" applyProtection="1">
      <alignment horizontal="center" vertical="center"/>
      <protection locked="0"/>
    </xf>
    <xf numFmtId="0" fontId="1" fillId="9" borderId="24" xfId="0" applyFont="1" applyFill="1" applyBorder="1" applyAlignment="1" applyProtection="1">
      <alignment horizontal="center" vertical="center"/>
      <protection locked="0"/>
    </xf>
    <xf numFmtId="0" fontId="1" fillId="9" borderId="25" xfId="0" applyFont="1" applyFill="1" applyBorder="1" applyAlignment="1" applyProtection="1">
      <alignment horizontal="center" vertical="center"/>
      <protection locked="0"/>
    </xf>
    <xf numFmtId="0" fontId="20" fillId="8" borderId="9" xfId="0" applyFont="1" applyFill="1" applyBorder="1" applyAlignment="1" applyProtection="1">
      <alignment horizontal="center" vertical="center"/>
      <protection locked="0"/>
    </xf>
    <xf numFmtId="0" fontId="20" fillId="8" borderId="10" xfId="0" applyFont="1" applyFill="1" applyBorder="1" applyAlignment="1" applyProtection="1">
      <alignment horizontal="center" vertical="center"/>
      <protection locked="0"/>
    </xf>
    <xf numFmtId="0" fontId="20" fillId="8" borderId="33" xfId="0" applyFont="1" applyFill="1" applyBorder="1" applyAlignment="1" applyProtection="1">
      <alignment horizontal="center" vertical="center"/>
      <protection locked="0"/>
    </xf>
    <xf numFmtId="0" fontId="19" fillId="9" borderId="1" xfId="0" applyFont="1" applyFill="1" applyBorder="1" applyAlignment="1" applyProtection="1">
      <alignment horizontal="center" vertical="center"/>
      <protection locked="0"/>
    </xf>
    <xf numFmtId="0" fontId="1" fillId="12" borderId="19" xfId="0" applyFont="1" applyFill="1" applyBorder="1" applyAlignment="1" applyProtection="1">
      <alignment horizontal="center" vertical="center" wrapText="1"/>
      <protection locked="0"/>
    </xf>
    <xf numFmtId="0" fontId="1" fillId="12" borderId="24" xfId="0" applyFont="1" applyFill="1" applyBorder="1" applyAlignment="1" applyProtection="1">
      <alignment horizontal="center" vertical="center" wrapText="1"/>
      <protection locked="0"/>
    </xf>
    <xf numFmtId="0" fontId="22" fillId="0" borderId="1" xfId="0" applyFont="1" applyBorder="1" applyAlignment="1" applyProtection="1">
      <alignment horizontal="right" vertical="center" indent="3"/>
      <protection locked="0"/>
    </xf>
    <xf numFmtId="0" fontId="22" fillId="0" borderId="25" xfId="0" applyFont="1" applyBorder="1" applyAlignment="1" applyProtection="1">
      <alignment horizontal="right" vertical="center" indent="3"/>
      <protection locked="0"/>
    </xf>
    <xf numFmtId="0" fontId="0" fillId="0" borderId="25" xfId="0" applyBorder="1" applyAlignment="1" applyProtection="1">
      <alignment horizontal="center" vertical="center"/>
      <protection locked="0"/>
    </xf>
    <xf numFmtId="0" fontId="20" fillId="8" borderId="15" xfId="0" applyFont="1" applyFill="1" applyBorder="1" applyAlignment="1" applyProtection="1">
      <alignment horizontal="center" vertical="center"/>
      <protection locked="0"/>
    </xf>
    <xf numFmtId="0" fontId="20" fillId="8" borderId="16" xfId="0" applyFont="1" applyFill="1" applyBorder="1" applyAlignment="1" applyProtection="1">
      <alignment horizontal="center" vertical="center"/>
      <protection locked="0"/>
    </xf>
    <xf numFmtId="0" fontId="20" fillId="8" borderId="17" xfId="0" applyFont="1" applyFill="1" applyBorder="1" applyAlignment="1" applyProtection="1">
      <alignment horizontal="center" vertical="center"/>
      <protection locked="0"/>
    </xf>
    <xf numFmtId="0" fontId="19" fillId="9" borderId="1" xfId="0" applyFont="1" applyFill="1" applyBorder="1" applyAlignment="1" applyProtection="1">
      <alignment horizontal="right" vertical="center" indent="3"/>
      <protection locked="0"/>
    </xf>
    <xf numFmtId="0" fontId="1" fillId="12" borderId="19" xfId="0" applyFont="1" applyFill="1" applyBorder="1" applyAlignment="1" applyProtection="1">
      <alignment horizontal="center" vertical="center"/>
      <protection locked="0"/>
    </xf>
    <xf numFmtId="0" fontId="19" fillId="9" borderId="17" xfId="0" applyFont="1" applyFill="1" applyBorder="1" applyAlignment="1" applyProtection="1">
      <alignment horizontal="center" vertical="center"/>
      <protection locked="0"/>
    </xf>
    <xf numFmtId="0" fontId="19" fillId="9" borderId="20" xfId="0" applyFont="1" applyFill="1" applyBorder="1" applyAlignment="1" applyProtection="1">
      <alignment horizontal="center" vertical="center"/>
      <protection locked="0"/>
    </xf>
    <xf numFmtId="0" fontId="19" fillId="9" borderId="15" xfId="0" applyFont="1" applyFill="1" applyBorder="1" applyAlignment="1" applyProtection="1">
      <alignment horizontal="center" vertical="center"/>
      <protection locked="0"/>
    </xf>
    <xf numFmtId="0" fontId="19" fillId="9" borderId="19" xfId="0" applyFont="1" applyFill="1" applyBorder="1" applyAlignment="1" applyProtection="1">
      <alignment horizontal="center" vertical="center"/>
      <protection locked="0"/>
    </xf>
    <xf numFmtId="0" fontId="19" fillId="9" borderId="16"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0" fillId="11" borderId="10" xfId="0" applyFill="1" applyBorder="1" applyAlignment="1" applyProtection="1">
      <alignment horizontal="center"/>
      <protection locked="0"/>
    </xf>
    <xf numFmtId="0" fontId="19" fillId="9" borderId="11" xfId="0" applyFont="1" applyFill="1" applyBorder="1" applyAlignment="1" applyProtection="1">
      <alignment horizontal="center" vertical="center"/>
      <protection locked="0"/>
    </xf>
    <xf numFmtId="0" fontId="19" fillId="9" borderId="0" xfId="0" applyFont="1" applyFill="1" applyAlignment="1" applyProtection="1">
      <alignment horizontal="center" vertical="center"/>
      <protection locked="0"/>
    </xf>
    <xf numFmtId="0" fontId="19" fillId="9" borderId="12" xfId="0" applyFont="1" applyFill="1" applyBorder="1" applyAlignment="1" applyProtection="1">
      <alignment horizontal="center" vertical="center"/>
      <protection locked="0"/>
    </xf>
    <xf numFmtId="9" fontId="1" fillId="0" borderId="13" xfId="3" applyFont="1" applyBorder="1" applyAlignment="1" applyProtection="1">
      <alignment horizontal="center" vertical="center"/>
      <protection locked="0"/>
    </xf>
    <xf numFmtId="9" fontId="1" fillId="0" borderId="14" xfId="3" applyFont="1" applyBorder="1" applyAlignment="1" applyProtection="1">
      <alignment horizontal="center" vertical="center"/>
      <protection locked="0"/>
    </xf>
    <xf numFmtId="166" fontId="1" fillId="0" borderId="1" xfId="1" applyNumberFormat="1" applyFont="1" applyBorder="1" applyAlignment="1">
      <alignment horizontal="center" vertical="center"/>
    </xf>
    <xf numFmtId="166" fontId="1" fillId="0" borderId="20" xfId="1" applyNumberFormat="1" applyFont="1" applyBorder="1" applyAlignment="1">
      <alignment horizontal="center" vertical="center"/>
    </xf>
    <xf numFmtId="0" fontId="20" fillId="10" borderId="2"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4" xfId="0" applyFont="1" applyFill="1" applyBorder="1" applyAlignment="1">
      <alignment horizontal="center" vertical="center"/>
    </xf>
    <xf numFmtId="0" fontId="1" fillId="9" borderId="23" xfId="0" applyFont="1" applyFill="1" applyBorder="1" applyAlignment="1">
      <alignment horizontal="center" vertical="center"/>
    </xf>
    <xf numFmtId="0" fontId="1" fillId="9" borderId="31" xfId="0" applyFont="1" applyFill="1" applyBorder="1" applyAlignment="1">
      <alignment horizontal="center" vertical="center"/>
    </xf>
    <xf numFmtId="9" fontId="1" fillId="9" borderId="32" xfId="3" applyFont="1" applyFill="1" applyBorder="1" applyAlignment="1">
      <alignment horizontal="center" vertical="center"/>
    </xf>
    <xf numFmtId="9" fontId="1" fillId="9" borderId="31" xfId="3" applyFont="1" applyFill="1" applyBorder="1" applyAlignment="1">
      <alignment horizontal="center" vertical="center"/>
    </xf>
    <xf numFmtId="166" fontId="1" fillId="9" borderId="25" xfId="1" applyNumberFormat="1" applyFont="1" applyFill="1" applyBorder="1" applyAlignment="1">
      <alignment horizontal="center" vertical="center"/>
    </xf>
    <xf numFmtId="166" fontId="1" fillId="9" borderId="26" xfId="1" applyNumberFormat="1" applyFont="1" applyFill="1" applyBorder="1" applyAlignment="1">
      <alignment horizontal="center" vertical="center"/>
    </xf>
    <xf numFmtId="0" fontId="1" fillId="9" borderId="1" xfId="0" applyFont="1" applyFill="1" applyBorder="1" applyAlignment="1">
      <alignment horizontal="center" vertical="center"/>
    </xf>
    <xf numFmtId="0" fontId="18" fillId="8" borderId="6"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8" xfId="0" applyFont="1" applyFill="1" applyBorder="1" applyAlignment="1">
      <alignment horizontal="center" vertical="center"/>
    </xf>
    <xf numFmtId="0" fontId="19" fillId="9" borderId="29" xfId="0" applyFont="1" applyFill="1" applyBorder="1" applyAlignment="1">
      <alignment horizontal="center" vertical="center"/>
    </xf>
    <xf numFmtId="0" fontId="19" fillId="9" borderId="30" xfId="0" applyFont="1" applyFill="1" applyBorder="1" applyAlignment="1">
      <alignment horizontal="center" vertical="center"/>
    </xf>
    <xf numFmtId="0" fontId="19" fillId="9" borderId="16" xfId="0" applyFont="1" applyFill="1" applyBorder="1" applyAlignment="1">
      <alignment horizontal="center" vertical="center"/>
    </xf>
    <xf numFmtId="0" fontId="19" fillId="9" borderId="17" xfId="0" applyFont="1" applyFill="1" applyBorder="1" applyAlignment="1">
      <alignment horizontal="center" vertical="center"/>
    </xf>
    <xf numFmtId="0" fontId="35" fillId="0" borderId="34"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17" fillId="9" borderId="5" xfId="0" applyFont="1" applyFill="1" applyBorder="1" applyAlignment="1">
      <alignment horizontal="center" vertical="center"/>
    </xf>
    <xf numFmtId="0" fontId="17" fillId="9" borderId="40" xfId="0" applyFont="1" applyFill="1" applyBorder="1" applyAlignment="1">
      <alignment horizontal="center" vertical="center"/>
    </xf>
    <xf numFmtId="0" fontId="17" fillId="9" borderId="5" xfId="0" applyFont="1" applyFill="1" applyBorder="1" applyAlignment="1">
      <alignment horizontal="center" vertical="center" wrapText="1"/>
    </xf>
    <xf numFmtId="0" fontId="17" fillId="9" borderId="40" xfId="0" applyFont="1" applyFill="1" applyBorder="1" applyAlignment="1">
      <alignment horizontal="center" vertical="center" wrapText="1"/>
    </xf>
    <xf numFmtId="0" fontId="17" fillId="9" borderId="27" xfId="0" applyFont="1" applyFill="1" applyBorder="1" applyAlignment="1">
      <alignment horizontal="center" vertical="center"/>
    </xf>
    <xf numFmtId="0" fontId="17" fillId="9" borderId="39" xfId="0" applyFont="1" applyFill="1" applyBorder="1" applyAlignment="1">
      <alignment horizontal="center" vertical="center"/>
    </xf>
    <xf numFmtId="0" fontId="17" fillId="9" borderId="28" xfId="0" applyFont="1" applyFill="1" applyBorder="1" applyAlignment="1">
      <alignment horizontal="center" vertical="center"/>
    </xf>
    <xf numFmtId="0" fontId="17" fillId="9" borderId="41" xfId="0" applyFont="1" applyFill="1" applyBorder="1" applyAlignment="1">
      <alignment horizontal="center" vertical="center"/>
    </xf>
    <xf numFmtId="0" fontId="1" fillId="0" borderId="15" xfId="0" applyFont="1" applyBorder="1" applyAlignment="1" applyProtection="1">
      <alignment horizontal="right"/>
      <protection locked="0"/>
    </xf>
    <xf numFmtId="0" fontId="1" fillId="0" borderId="16" xfId="0" applyFont="1" applyBorder="1" applyAlignment="1" applyProtection="1">
      <alignment horizontal="right"/>
      <protection locked="0"/>
    </xf>
    <xf numFmtId="0" fontId="1" fillId="0" borderId="19" xfId="0" applyFont="1" applyBorder="1" applyAlignment="1" applyProtection="1">
      <alignment horizontal="right"/>
      <protection locked="0"/>
    </xf>
    <xf numFmtId="0" fontId="1" fillId="0" borderId="1" xfId="0" applyFont="1" applyBorder="1" applyAlignment="1" applyProtection="1">
      <alignment horizontal="right"/>
      <protection locked="0"/>
    </xf>
    <xf numFmtId="0" fontId="1" fillId="0" borderId="24" xfId="0" applyFont="1" applyBorder="1" applyAlignment="1" applyProtection="1">
      <alignment horizontal="right"/>
      <protection locked="0"/>
    </xf>
    <xf numFmtId="0" fontId="1" fillId="0" borderId="25" xfId="0" applyFont="1" applyBorder="1" applyAlignment="1" applyProtection="1">
      <alignment horizontal="right"/>
      <protection locked="0"/>
    </xf>
    <xf numFmtId="0" fontId="0" fillId="0" borderId="1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34" fillId="0" borderId="27" xfId="0" applyFont="1" applyBorder="1" applyAlignment="1" applyProtection="1">
      <alignment vertical="center" wrapText="1" readingOrder="2"/>
      <protection locked="0"/>
    </xf>
    <xf numFmtId="0" fontId="0" fillId="0" borderId="5" xfId="0" applyBorder="1" applyAlignment="1" applyProtection="1">
      <alignment vertical="center" readingOrder="2"/>
      <protection locked="0"/>
    </xf>
    <xf numFmtId="0" fontId="0" fillId="0" borderId="28" xfId="0" applyBorder="1" applyAlignment="1" applyProtection="1">
      <alignment vertical="center" readingOrder="2"/>
      <protection locked="0"/>
    </xf>
    <xf numFmtId="0" fontId="0" fillId="0" borderId="18"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xf>
    <xf numFmtId="0" fontId="28" fillId="13" borderId="38" xfId="0" applyFont="1" applyFill="1" applyBorder="1" applyAlignment="1">
      <alignment horizontal="center" vertical="center"/>
    </xf>
    <xf numFmtId="0" fontId="30" fillId="14" borderId="1" xfId="0" applyFont="1" applyFill="1" applyBorder="1" applyAlignment="1">
      <alignment horizontal="center" vertical="center"/>
    </xf>
    <xf numFmtId="9" fontId="0" fillId="0" borderId="1" xfId="0" applyNumberFormat="1" applyBorder="1" applyAlignment="1">
      <alignment horizontal="center"/>
    </xf>
    <xf numFmtId="2" fontId="0" fillId="0" borderId="1" xfId="0" applyNumberFormat="1" applyBorder="1" applyAlignment="1">
      <alignment horizontal="center"/>
    </xf>
  </cellXfs>
  <cellStyles count="6">
    <cellStyle name="Comma" xfId="4" builtinId="3"/>
    <cellStyle name="Currency" xfId="1" builtinId="4"/>
    <cellStyle name="Hyperlink" xfId="2" builtinId="8"/>
    <cellStyle name="Normal" xfId="0" builtinId="0"/>
    <cellStyle name="Normal 3"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83"/>
  <sheetViews>
    <sheetView rightToLeft="1" tabSelected="1" view="pageBreakPreview" zoomScaleNormal="85" zoomScaleSheetLayoutView="100" workbookViewId="0">
      <selection activeCell="D7" sqref="D7"/>
    </sheetView>
  </sheetViews>
  <sheetFormatPr defaultColWidth="9.28515625" defaultRowHeight="15"/>
  <cols>
    <col min="1" max="1" width="7.7109375" style="8" customWidth="1"/>
    <col min="2" max="2" width="39.7109375" style="9" customWidth="1"/>
    <col min="3" max="3" width="42.7109375" style="9" customWidth="1"/>
    <col min="4" max="4" width="77.28515625" style="10" customWidth="1"/>
    <col min="5" max="5" width="13.7109375" style="63" hidden="1" customWidth="1"/>
    <col min="6" max="6" width="48.5703125" style="84" customWidth="1"/>
    <col min="7" max="13" width="9.28515625" style="63"/>
    <col min="14" max="16384" width="9.28515625" style="1"/>
  </cols>
  <sheetData>
    <row r="1" spans="1:13" ht="22.5" customHeight="1" thickBot="1">
      <c r="A1" s="284"/>
      <c r="B1" s="285"/>
      <c r="C1" s="285"/>
      <c r="D1" s="286"/>
    </row>
    <row r="2" spans="1:13" ht="24">
      <c r="A2" s="11">
        <v>1</v>
      </c>
      <c r="B2" s="275" t="s">
        <v>75</v>
      </c>
      <c r="C2" s="275"/>
      <c r="D2" s="276"/>
    </row>
    <row r="3" spans="1:13" s="6" customFormat="1" ht="22.5" customHeight="1">
      <c r="A3" s="12">
        <v>1.1000000000000001</v>
      </c>
      <c r="B3" s="270" t="s">
        <v>275</v>
      </c>
      <c r="C3" s="270"/>
      <c r="D3" s="161" t="s">
        <v>354</v>
      </c>
      <c r="E3" s="175"/>
      <c r="F3" s="85"/>
      <c r="G3" s="64"/>
      <c r="H3" s="64"/>
      <c r="I3" s="64"/>
      <c r="J3" s="64"/>
      <c r="K3" s="64"/>
      <c r="L3" s="64"/>
      <c r="M3" s="64"/>
    </row>
    <row r="4" spans="1:13" s="6" customFormat="1" ht="32.25" customHeight="1">
      <c r="A4" s="12">
        <v>1.2</v>
      </c>
      <c r="B4" s="270" t="s">
        <v>276</v>
      </c>
      <c r="C4" s="270"/>
      <c r="D4" s="176" t="s">
        <v>429</v>
      </c>
      <c r="E4" s="176"/>
      <c r="F4" s="85"/>
      <c r="G4" s="64"/>
      <c r="H4" s="64"/>
      <c r="I4" s="64"/>
      <c r="J4" s="64"/>
      <c r="K4" s="64"/>
      <c r="L4" s="64"/>
      <c r="M4" s="64"/>
    </row>
    <row r="5" spans="1:13" s="6" customFormat="1" ht="22.5" customHeight="1">
      <c r="A5" s="12">
        <v>1.3</v>
      </c>
      <c r="B5" s="270" t="s">
        <v>277</v>
      </c>
      <c r="C5" s="270"/>
      <c r="D5" s="291" t="s">
        <v>371</v>
      </c>
      <c r="E5" s="291"/>
      <c r="F5" s="85"/>
      <c r="G5" s="64"/>
      <c r="H5" s="64"/>
      <c r="I5" s="64"/>
      <c r="J5" s="64"/>
      <c r="K5" s="64"/>
      <c r="L5" s="64"/>
      <c r="M5" s="64"/>
    </row>
    <row r="6" spans="1:13" s="6" customFormat="1" ht="38.25" customHeight="1">
      <c r="A6" s="12">
        <v>1.4</v>
      </c>
      <c r="B6" s="270" t="s">
        <v>392</v>
      </c>
      <c r="C6" s="270"/>
      <c r="D6" s="292">
        <f>'جدول هزینه پروژه '!I112</f>
        <v>1063993465</v>
      </c>
      <c r="E6" s="292"/>
      <c r="F6" s="85"/>
      <c r="G6" s="64"/>
      <c r="H6" s="64"/>
      <c r="I6" s="64"/>
      <c r="J6" s="64"/>
      <c r="K6" s="64"/>
      <c r="L6" s="64"/>
      <c r="M6" s="64"/>
    </row>
    <row r="7" spans="1:13" s="6" customFormat="1" ht="159" customHeight="1">
      <c r="A7" s="12">
        <v>1.5</v>
      </c>
      <c r="B7" s="270" t="s">
        <v>278</v>
      </c>
      <c r="C7" s="271"/>
      <c r="D7" s="172" t="s">
        <v>633</v>
      </c>
      <c r="E7" s="154"/>
      <c r="F7" s="156"/>
      <c r="G7" s="156"/>
      <c r="H7" s="155"/>
      <c r="I7" s="153"/>
      <c r="J7" s="153"/>
      <c r="K7" s="64"/>
      <c r="L7" s="64"/>
      <c r="M7" s="64"/>
    </row>
    <row r="8" spans="1:13" s="6" customFormat="1" ht="22.5" customHeight="1">
      <c r="A8" s="12">
        <v>1.6</v>
      </c>
      <c r="B8" s="270" t="s">
        <v>281</v>
      </c>
      <c r="C8" s="270"/>
      <c r="D8" s="167" t="s">
        <v>502</v>
      </c>
      <c r="E8" s="64"/>
      <c r="F8" s="85"/>
      <c r="G8" s="64"/>
      <c r="H8" s="64"/>
      <c r="I8" s="64"/>
      <c r="J8" s="64"/>
      <c r="K8" s="64"/>
      <c r="L8" s="64"/>
      <c r="M8" s="64"/>
    </row>
    <row r="9" spans="1:13" s="6" customFormat="1" ht="22.5" customHeight="1">
      <c r="A9" s="12">
        <v>1.7</v>
      </c>
      <c r="B9" s="270" t="s">
        <v>279</v>
      </c>
      <c r="C9" s="270"/>
      <c r="D9" s="28" t="s">
        <v>503</v>
      </c>
      <c r="E9" s="64"/>
      <c r="F9" s="85"/>
      <c r="G9" s="64"/>
      <c r="H9" s="64"/>
      <c r="I9" s="64"/>
      <c r="J9" s="64"/>
      <c r="K9" s="64"/>
      <c r="L9" s="64"/>
      <c r="M9" s="64"/>
    </row>
    <row r="10" spans="1:13" s="6" customFormat="1" ht="22.5" customHeight="1">
      <c r="A10" s="12">
        <v>1.8</v>
      </c>
      <c r="B10" s="270" t="s">
        <v>280</v>
      </c>
      <c r="C10" s="270"/>
      <c r="D10" s="28" t="s">
        <v>504</v>
      </c>
      <c r="E10" s="64"/>
      <c r="F10" s="85"/>
      <c r="G10" s="64"/>
      <c r="H10" s="64"/>
      <c r="I10" s="64"/>
      <c r="J10" s="64"/>
      <c r="K10" s="64"/>
      <c r="L10" s="64"/>
      <c r="M10" s="64"/>
    </row>
    <row r="11" spans="1:13" ht="24">
      <c r="A11" s="13">
        <v>2</v>
      </c>
      <c r="B11" s="272" t="s">
        <v>76</v>
      </c>
      <c r="C11" s="272"/>
      <c r="D11" s="273"/>
    </row>
    <row r="12" spans="1:13" ht="168" customHeight="1">
      <c r="A12" s="14">
        <v>2.1</v>
      </c>
      <c r="B12" s="274" t="s">
        <v>283</v>
      </c>
      <c r="C12" s="274"/>
      <c r="D12" s="27" t="s">
        <v>530</v>
      </c>
    </row>
    <row r="13" spans="1:13" ht="60">
      <c r="A13" s="14">
        <v>2.2000000000000002</v>
      </c>
      <c r="B13" s="290" t="s">
        <v>282</v>
      </c>
      <c r="C13" s="290"/>
      <c r="D13" s="164" t="s">
        <v>546</v>
      </c>
    </row>
    <row r="14" spans="1:13" ht="24">
      <c r="A14" s="13">
        <v>3</v>
      </c>
      <c r="B14" s="272" t="s">
        <v>273</v>
      </c>
      <c r="C14" s="272"/>
      <c r="D14" s="273"/>
    </row>
    <row r="15" spans="1:13" ht="40.5" customHeight="1">
      <c r="A15" s="12">
        <v>3.1</v>
      </c>
      <c r="B15" s="270" t="s">
        <v>284</v>
      </c>
      <c r="C15" s="270"/>
      <c r="D15" s="78" t="s">
        <v>448</v>
      </c>
    </row>
    <row r="16" spans="1:13" ht="27" customHeight="1">
      <c r="A16" s="15">
        <v>3.2</v>
      </c>
      <c r="B16" s="282" t="s">
        <v>228</v>
      </c>
      <c r="C16" s="282"/>
      <c r="D16" s="283"/>
    </row>
    <row r="17" spans="1:14" ht="41.25" customHeight="1">
      <c r="A17" s="14" t="s">
        <v>0</v>
      </c>
      <c r="B17" s="279" t="s">
        <v>285</v>
      </c>
      <c r="C17" s="279"/>
      <c r="D17" s="28" t="s">
        <v>369</v>
      </c>
    </row>
    <row r="18" spans="1:14" ht="43.5" customHeight="1">
      <c r="A18" s="14" t="s">
        <v>1</v>
      </c>
      <c r="B18" s="270" t="s">
        <v>286</v>
      </c>
      <c r="C18" s="270"/>
      <c r="D18" s="28" t="s">
        <v>369</v>
      </c>
    </row>
    <row r="19" spans="1:14" ht="41.25" customHeight="1">
      <c r="A19" s="14" t="s">
        <v>2</v>
      </c>
      <c r="B19" s="270" t="s">
        <v>287</v>
      </c>
      <c r="C19" s="270"/>
      <c r="D19" s="28" t="s">
        <v>369</v>
      </c>
    </row>
    <row r="20" spans="1:14" ht="43.5" customHeight="1">
      <c r="A20" s="14" t="s">
        <v>3</v>
      </c>
      <c r="B20" s="270" t="s">
        <v>304</v>
      </c>
      <c r="C20" s="270"/>
      <c r="D20" s="28" t="s">
        <v>369</v>
      </c>
    </row>
    <row r="21" spans="1:14" s="69" customFormat="1" ht="48" customHeight="1">
      <c r="A21" s="71">
        <v>3.3</v>
      </c>
      <c r="B21" s="287" t="s">
        <v>305</v>
      </c>
      <c r="C21" s="287"/>
      <c r="D21" s="288"/>
      <c r="E21" s="68"/>
      <c r="F21" s="84"/>
      <c r="G21" s="68"/>
      <c r="H21" s="68"/>
      <c r="I21" s="68"/>
      <c r="J21" s="68"/>
      <c r="K21" s="68"/>
      <c r="L21" s="68"/>
      <c r="M21" s="68"/>
    </row>
    <row r="22" spans="1:14" s="69" customFormat="1" ht="39" customHeight="1">
      <c r="A22" s="75" t="s">
        <v>58</v>
      </c>
      <c r="B22" s="289" t="s">
        <v>306</v>
      </c>
      <c r="C22" s="289"/>
      <c r="D22" s="77" t="s">
        <v>449</v>
      </c>
      <c r="E22" s="68"/>
      <c r="F22" s="84"/>
      <c r="G22" s="68"/>
      <c r="H22" s="68"/>
      <c r="I22" s="68"/>
      <c r="J22" s="68"/>
      <c r="K22" s="68"/>
      <c r="L22" s="68"/>
      <c r="M22" s="68"/>
    </row>
    <row r="23" spans="1:14" s="69" customFormat="1" ht="162">
      <c r="A23" s="75" t="s">
        <v>59</v>
      </c>
      <c r="B23" s="289" t="s">
        <v>288</v>
      </c>
      <c r="C23" s="289"/>
      <c r="D23" s="76" t="s">
        <v>528</v>
      </c>
      <c r="E23" s="68"/>
      <c r="F23" s="84"/>
      <c r="G23" s="68"/>
      <c r="H23" s="68"/>
      <c r="I23" s="68"/>
      <c r="J23" s="68"/>
      <c r="K23" s="68"/>
      <c r="L23" s="68"/>
      <c r="M23" s="68"/>
    </row>
    <row r="24" spans="1:14" s="69" customFormat="1" ht="72">
      <c r="A24" s="75" t="s">
        <v>60</v>
      </c>
      <c r="B24" s="270" t="s">
        <v>123</v>
      </c>
      <c r="C24" s="270"/>
      <c r="D24" s="76" t="s">
        <v>450</v>
      </c>
      <c r="E24" s="68"/>
      <c r="F24" s="84"/>
      <c r="G24" s="68"/>
      <c r="H24" s="68"/>
      <c r="I24" s="68"/>
      <c r="J24" s="68"/>
      <c r="K24" s="68"/>
      <c r="L24" s="68"/>
      <c r="M24" s="68"/>
    </row>
    <row r="25" spans="1:14" ht="49.5" customHeight="1">
      <c r="A25" s="14" t="s">
        <v>61</v>
      </c>
      <c r="B25" s="270" t="s">
        <v>289</v>
      </c>
      <c r="C25" s="270"/>
      <c r="D25" s="166" t="s">
        <v>495</v>
      </c>
    </row>
    <row r="26" spans="1:14" ht="108">
      <c r="A26" s="14" t="s">
        <v>302</v>
      </c>
      <c r="B26" s="270" t="s">
        <v>307</v>
      </c>
      <c r="C26" s="270"/>
      <c r="D26" s="28" t="s">
        <v>529</v>
      </c>
    </row>
    <row r="27" spans="1:14" ht="24">
      <c r="A27" s="13">
        <v>4</v>
      </c>
      <c r="B27" s="280" t="s">
        <v>4</v>
      </c>
      <c r="C27" s="280"/>
      <c r="D27" s="281"/>
    </row>
    <row r="28" spans="1:14" ht="24" customHeight="1">
      <c r="A28" s="15">
        <v>4.0999999999999996</v>
      </c>
      <c r="B28" s="282" t="s">
        <v>77</v>
      </c>
      <c r="C28" s="282"/>
      <c r="D28" s="283"/>
    </row>
    <row r="29" spans="1:14" ht="155.25" customHeight="1">
      <c r="A29" s="14" t="s">
        <v>6</v>
      </c>
      <c r="B29" s="270" t="s">
        <v>124</v>
      </c>
      <c r="C29" s="270"/>
      <c r="D29" s="159" t="s">
        <v>459</v>
      </c>
    </row>
    <row r="30" spans="1:14" ht="129.75" customHeight="1">
      <c r="A30" s="14" t="s">
        <v>7</v>
      </c>
      <c r="B30" s="270" t="s">
        <v>125</v>
      </c>
      <c r="C30" s="270"/>
      <c r="D30" s="76" t="s">
        <v>496</v>
      </c>
      <c r="E30" s="66"/>
      <c r="N30" s="63"/>
    </row>
    <row r="31" spans="1:14" ht="123" customHeight="1">
      <c r="A31" s="14" t="s">
        <v>8</v>
      </c>
      <c r="B31" s="270" t="s">
        <v>126</v>
      </c>
      <c r="C31" s="270"/>
      <c r="D31" s="80" t="s">
        <v>451</v>
      </c>
    </row>
    <row r="32" spans="1:14" ht="180">
      <c r="A32" s="14" t="s">
        <v>9</v>
      </c>
      <c r="B32" s="270" t="s">
        <v>78</v>
      </c>
      <c r="C32" s="270"/>
      <c r="D32" s="80" t="s">
        <v>452</v>
      </c>
    </row>
    <row r="33" spans="1:5" ht="50.25" customHeight="1">
      <c r="A33" s="14" t="s">
        <v>10</v>
      </c>
      <c r="B33" s="270" t="s">
        <v>127</v>
      </c>
      <c r="C33" s="270"/>
      <c r="D33" s="26" t="s">
        <v>453</v>
      </c>
    </row>
    <row r="34" spans="1:5" ht="24" customHeight="1">
      <c r="A34" s="15">
        <v>4.2</v>
      </c>
      <c r="B34" s="277" t="s">
        <v>5</v>
      </c>
      <c r="C34" s="277"/>
      <c r="D34" s="278"/>
    </row>
    <row r="35" spans="1:5" ht="297" customHeight="1">
      <c r="A35" s="14" t="s">
        <v>11</v>
      </c>
      <c r="B35" s="270" t="s">
        <v>308</v>
      </c>
      <c r="C35" s="270"/>
      <c r="D35" s="28" t="s">
        <v>460</v>
      </c>
    </row>
    <row r="36" spans="1:5" ht="162">
      <c r="A36" s="14" t="s">
        <v>12</v>
      </c>
      <c r="B36" s="279" t="s">
        <v>128</v>
      </c>
      <c r="C36" s="279"/>
      <c r="D36" s="27" t="s">
        <v>454</v>
      </c>
    </row>
    <row r="37" spans="1:5" ht="163.5" customHeight="1">
      <c r="A37" s="14" t="s">
        <v>13</v>
      </c>
      <c r="B37" s="270" t="s">
        <v>129</v>
      </c>
      <c r="C37" s="270"/>
      <c r="D37" s="28" t="s">
        <v>461</v>
      </c>
      <c r="E37" s="305" t="s">
        <v>309</v>
      </c>
    </row>
    <row r="38" spans="1:5" ht="99.75">
      <c r="A38" s="14" t="s">
        <v>14</v>
      </c>
      <c r="B38" s="270" t="s">
        <v>290</v>
      </c>
      <c r="C38" s="270"/>
      <c r="D38" s="170" t="s">
        <v>511</v>
      </c>
      <c r="E38" s="305"/>
    </row>
    <row r="39" spans="1:5" ht="99.75">
      <c r="A39" s="14" t="s">
        <v>15</v>
      </c>
      <c r="B39" s="270" t="s">
        <v>79</v>
      </c>
      <c r="C39" s="270"/>
      <c r="D39" s="170" t="s">
        <v>531</v>
      </c>
      <c r="E39" s="305"/>
    </row>
    <row r="40" spans="1:5" ht="216">
      <c r="A40" s="14" t="s">
        <v>16</v>
      </c>
      <c r="B40" s="279" t="s">
        <v>130</v>
      </c>
      <c r="C40" s="279"/>
      <c r="D40" s="28" t="s">
        <v>462</v>
      </c>
      <c r="E40" s="305"/>
    </row>
    <row r="41" spans="1:5" ht="198">
      <c r="A41" s="14" t="s">
        <v>17</v>
      </c>
      <c r="B41" s="270" t="s">
        <v>291</v>
      </c>
      <c r="C41" s="270"/>
      <c r="D41" s="28" t="s">
        <v>509</v>
      </c>
      <c r="E41" s="305"/>
    </row>
    <row r="42" spans="1:5" ht="21">
      <c r="A42" s="15">
        <v>4.3</v>
      </c>
      <c r="B42" s="282" t="s">
        <v>131</v>
      </c>
      <c r="C42" s="282"/>
      <c r="D42" s="283"/>
    </row>
    <row r="43" spans="1:5" ht="57.75" customHeight="1">
      <c r="A43" s="14" t="s">
        <v>18</v>
      </c>
      <c r="B43" s="270" t="s">
        <v>235</v>
      </c>
      <c r="C43" s="270"/>
      <c r="D43" s="28" t="s">
        <v>497</v>
      </c>
    </row>
    <row r="44" spans="1:5" ht="33.75" customHeight="1">
      <c r="A44" s="16">
        <v>4.4000000000000004</v>
      </c>
      <c r="B44" s="282" t="s">
        <v>132</v>
      </c>
      <c r="C44" s="282"/>
      <c r="D44" s="283"/>
    </row>
    <row r="45" spans="1:5" ht="33" customHeight="1">
      <c r="A45" s="12" t="s">
        <v>19</v>
      </c>
      <c r="B45" s="293" t="s">
        <v>80</v>
      </c>
      <c r="C45" s="293"/>
      <c r="D45" s="28" t="s">
        <v>357</v>
      </c>
    </row>
    <row r="46" spans="1:5" ht="30.75" customHeight="1">
      <c r="A46" s="12" t="s">
        <v>20</v>
      </c>
      <c r="B46" s="270" t="s">
        <v>133</v>
      </c>
      <c r="C46" s="270"/>
      <c r="D46" s="28" t="s">
        <v>358</v>
      </c>
    </row>
    <row r="47" spans="1:5" ht="40.5" customHeight="1">
      <c r="A47" s="12" t="s">
        <v>21</v>
      </c>
      <c r="B47" s="270" t="s">
        <v>134</v>
      </c>
      <c r="C47" s="270"/>
      <c r="D47" s="27" t="s">
        <v>359</v>
      </c>
    </row>
    <row r="48" spans="1:5" ht="61.5" customHeight="1">
      <c r="A48" s="12" t="s">
        <v>22</v>
      </c>
      <c r="B48" s="270" t="s">
        <v>319</v>
      </c>
      <c r="C48" s="270"/>
      <c r="D48" s="28" t="s">
        <v>463</v>
      </c>
    </row>
    <row r="49" spans="1:13" ht="45.75" customHeight="1">
      <c r="A49" s="12" t="s">
        <v>23</v>
      </c>
      <c r="B49" s="270" t="s">
        <v>292</v>
      </c>
      <c r="C49" s="270"/>
      <c r="D49" s="28" t="s">
        <v>355</v>
      </c>
    </row>
    <row r="50" spans="1:13" ht="34.5" customHeight="1">
      <c r="A50" s="16">
        <v>4.5</v>
      </c>
      <c r="B50" s="282" t="s">
        <v>81</v>
      </c>
      <c r="C50" s="282"/>
      <c r="D50" s="283"/>
    </row>
    <row r="51" spans="1:13" ht="84.75" customHeight="1">
      <c r="A51" s="14" t="s">
        <v>57</v>
      </c>
      <c r="B51" s="270" t="s">
        <v>137</v>
      </c>
      <c r="C51" s="270"/>
      <c r="D51" s="28" t="s">
        <v>464</v>
      </c>
    </row>
    <row r="52" spans="1:13" ht="40.5" customHeight="1">
      <c r="A52" s="14" t="s">
        <v>24</v>
      </c>
      <c r="B52" s="279" t="s">
        <v>140</v>
      </c>
      <c r="C52" s="279"/>
      <c r="D52" s="177" t="s">
        <v>360</v>
      </c>
    </row>
    <row r="53" spans="1:13" ht="43.5" customHeight="1">
      <c r="A53" s="14" t="s">
        <v>135</v>
      </c>
      <c r="B53" s="270" t="s">
        <v>138</v>
      </c>
      <c r="C53" s="270"/>
      <c r="D53" s="28" t="s">
        <v>361</v>
      </c>
    </row>
    <row r="54" spans="1:13" ht="47.25" customHeight="1">
      <c r="A54" s="14" t="s">
        <v>136</v>
      </c>
      <c r="B54" s="270" t="s">
        <v>82</v>
      </c>
      <c r="C54" s="270"/>
      <c r="D54" s="28" t="s">
        <v>362</v>
      </c>
    </row>
    <row r="55" spans="1:13" ht="42" customHeight="1">
      <c r="A55" s="14" t="s">
        <v>139</v>
      </c>
      <c r="B55" s="270" t="s">
        <v>83</v>
      </c>
      <c r="C55" s="270"/>
      <c r="D55" s="28" t="s">
        <v>366</v>
      </c>
    </row>
    <row r="56" spans="1:13" ht="28.5" customHeight="1">
      <c r="A56" s="15">
        <v>4.5999999999999996</v>
      </c>
      <c r="B56" s="282" t="s">
        <v>84</v>
      </c>
      <c r="C56" s="282"/>
      <c r="D56" s="283"/>
    </row>
    <row r="57" spans="1:13" s="69" customFormat="1" ht="51">
      <c r="A57" s="67" t="s">
        <v>25</v>
      </c>
      <c r="B57" s="289" t="s">
        <v>85</v>
      </c>
      <c r="C57" s="289"/>
      <c r="D57" s="171" t="s">
        <v>512</v>
      </c>
      <c r="E57" s="79"/>
      <c r="F57" s="84"/>
      <c r="G57" s="68"/>
      <c r="H57" s="68"/>
      <c r="I57" s="68"/>
      <c r="J57" s="68"/>
      <c r="K57" s="68"/>
      <c r="L57" s="68"/>
      <c r="M57" s="68"/>
    </row>
    <row r="58" spans="1:13" s="69" customFormat="1" ht="110.25" customHeight="1">
      <c r="A58" s="67" t="s">
        <v>26</v>
      </c>
      <c r="B58" s="289" t="s">
        <v>86</v>
      </c>
      <c r="C58" s="289"/>
      <c r="D58" s="27" t="s">
        <v>465</v>
      </c>
      <c r="E58" s="79"/>
      <c r="F58" s="84"/>
      <c r="G58" s="68"/>
      <c r="H58" s="68"/>
      <c r="I58" s="68"/>
      <c r="J58" s="68"/>
      <c r="K58" s="68"/>
      <c r="L58" s="68"/>
      <c r="M58" s="68"/>
    </row>
    <row r="59" spans="1:13" s="69" customFormat="1" ht="24" customHeight="1">
      <c r="A59" s="67" t="s">
        <v>27</v>
      </c>
      <c r="B59" s="289" t="s">
        <v>87</v>
      </c>
      <c r="C59" s="289"/>
      <c r="D59" s="27" t="s">
        <v>372</v>
      </c>
      <c r="E59" s="79"/>
      <c r="F59" s="84"/>
      <c r="G59" s="68"/>
      <c r="H59" s="68"/>
      <c r="I59" s="68"/>
      <c r="J59" s="68"/>
      <c r="K59" s="68"/>
      <c r="L59" s="68"/>
      <c r="M59" s="68"/>
    </row>
    <row r="60" spans="1:13" s="69" customFormat="1" ht="57.75" customHeight="1">
      <c r="A60" s="67" t="s">
        <v>28</v>
      </c>
      <c r="B60" s="289" t="s">
        <v>498</v>
      </c>
      <c r="C60" s="289"/>
      <c r="D60" s="27" t="s">
        <v>466</v>
      </c>
      <c r="E60" s="79"/>
      <c r="F60" s="84"/>
      <c r="G60" s="68"/>
      <c r="H60" s="68"/>
      <c r="I60" s="68"/>
      <c r="J60" s="68"/>
      <c r="K60" s="68"/>
      <c r="L60" s="68"/>
      <c r="M60" s="68"/>
    </row>
    <row r="61" spans="1:13" s="69" customFormat="1" ht="80.25" customHeight="1">
      <c r="A61" s="67" t="s">
        <v>29</v>
      </c>
      <c r="B61" s="294" t="s">
        <v>88</v>
      </c>
      <c r="C61" s="294"/>
      <c r="D61" s="27" t="s">
        <v>467</v>
      </c>
      <c r="E61" s="79"/>
      <c r="F61" s="84"/>
      <c r="G61" s="68"/>
      <c r="H61" s="68"/>
      <c r="I61" s="68"/>
      <c r="J61" s="68"/>
      <c r="K61" s="68"/>
      <c r="L61" s="68"/>
      <c r="M61" s="68"/>
    </row>
    <row r="62" spans="1:13" s="69" customFormat="1" ht="36" customHeight="1">
      <c r="A62" s="67" t="s">
        <v>179</v>
      </c>
      <c r="B62" s="289" t="s">
        <v>142</v>
      </c>
      <c r="C62" s="289"/>
      <c r="D62" s="178"/>
      <c r="E62" s="79"/>
      <c r="F62" s="84"/>
      <c r="G62" s="68"/>
      <c r="H62" s="68"/>
      <c r="I62" s="68"/>
      <c r="J62" s="68"/>
      <c r="K62" s="68"/>
      <c r="L62" s="68"/>
      <c r="M62" s="68"/>
    </row>
    <row r="63" spans="1:13" s="69" customFormat="1" ht="27" customHeight="1">
      <c r="A63" s="67" t="s">
        <v>180</v>
      </c>
      <c r="B63" s="289" t="s">
        <v>141</v>
      </c>
      <c r="C63" s="289"/>
      <c r="D63" s="178"/>
      <c r="E63" s="79"/>
      <c r="F63" s="84"/>
      <c r="G63" s="68"/>
      <c r="H63" s="68"/>
      <c r="I63" s="68"/>
      <c r="J63" s="68"/>
      <c r="K63" s="68"/>
      <c r="L63" s="68"/>
      <c r="M63" s="68"/>
    </row>
    <row r="64" spans="1:13" s="69" customFormat="1" ht="41.25" customHeight="1">
      <c r="A64" s="67" t="s">
        <v>181</v>
      </c>
      <c r="B64" s="289" t="s">
        <v>143</v>
      </c>
      <c r="C64" s="289"/>
      <c r="D64" s="178"/>
      <c r="E64" s="79"/>
      <c r="F64" s="84"/>
      <c r="G64" s="68"/>
      <c r="H64" s="68"/>
      <c r="I64" s="68"/>
      <c r="J64" s="68"/>
      <c r="K64" s="68"/>
      <c r="L64" s="68"/>
      <c r="M64" s="68"/>
    </row>
    <row r="65" spans="1:13" s="69" customFormat="1" ht="41.25" customHeight="1">
      <c r="A65" s="67" t="s">
        <v>182</v>
      </c>
      <c r="B65" s="294" t="s">
        <v>310</v>
      </c>
      <c r="C65" s="294"/>
      <c r="D65" s="27" t="s">
        <v>468</v>
      </c>
      <c r="E65" s="79"/>
      <c r="F65" s="84"/>
      <c r="G65" s="68"/>
      <c r="H65" s="68"/>
      <c r="I65" s="68"/>
      <c r="J65" s="68"/>
      <c r="K65" s="68"/>
      <c r="L65" s="68"/>
      <c r="M65" s="68"/>
    </row>
    <row r="66" spans="1:13" s="69" customFormat="1" ht="43.5" customHeight="1">
      <c r="A66" s="67" t="s">
        <v>183</v>
      </c>
      <c r="B66" s="289" t="s">
        <v>89</v>
      </c>
      <c r="C66" s="289"/>
      <c r="D66" s="27" t="s">
        <v>469</v>
      </c>
      <c r="E66" s="79"/>
      <c r="F66" s="84"/>
      <c r="G66" s="68"/>
      <c r="H66" s="68"/>
      <c r="I66" s="68"/>
      <c r="J66" s="68"/>
      <c r="K66" s="68"/>
      <c r="L66" s="68"/>
      <c r="M66" s="68"/>
    </row>
    <row r="67" spans="1:13" s="69" customFormat="1" ht="72">
      <c r="A67" s="67" t="s">
        <v>194</v>
      </c>
      <c r="B67" s="289" t="s">
        <v>311</v>
      </c>
      <c r="C67" s="289"/>
      <c r="D67" s="27" t="s">
        <v>532</v>
      </c>
      <c r="E67" s="79"/>
      <c r="F67" s="84"/>
      <c r="G67" s="68"/>
      <c r="H67" s="68"/>
      <c r="I67" s="68"/>
      <c r="J67" s="68"/>
      <c r="K67" s="68"/>
      <c r="L67" s="68"/>
      <c r="M67" s="68"/>
    </row>
    <row r="68" spans="1:13" s="69" customFormat="1" ht="40.5" customHeight="1">
      <c r="A68" s="67" t="s">
        <v>195</v>
      </c>
      <c r="B68" s="294" t="s">
        <v>144</v>
      </c>
      <c r="C68" s="294"/>
      <c r="D68" s="297" t="s">
        <v>470</v>
      </c>
      <c r="E68" s="297"/>
      <c r="F68" s="84"/>
      <c r="G68" s="68"/>
      <c r="H68" s="68"/>
      <c r="I68" s="68"/>
      <c r="J68" s="68"/>
      <c r="K68" s="68"/>
      <c r="L68" s="68"/>
      <c r="M68" s="68"/>
    </row>
    <row r="69" spans="1:13" s="69" customFormat="1" ht="45.75" customHeight="1">
      <c r="A69" s="67" t="s">
        <v>196</v>
      </c>
      <c r="B69" s="294" t="s">
        <v>90</v>
      </c>
      <c r="C69" s="294"/>
      <c r="D69" s="178"/>
      <c r="E69" s="79"/>
      <c r="F69" s="84"/>
      <c r="G69" s="68"/>
      <c r="H69" s="68"/>
      <c r="I69" s="68"/>
      <c r="J69" s="68"/>
      <c r="K69" s="68"/>
      <c r="L69" s="68"/>
      <c r="M69" s="68"/>
    </row>
    <row r="70" spans="1:13" s="69" customFormat="1" ht="29.25" customHeight="1">
      <c r="A70" s="67" t="s">
        <v>197</v>
      </c>
      <c r="B70" s="294" t="s">
        <v>312</v>
      </c>
      <c r="C70" s="294"/>
      <c r="D70" s="178"/>
      <c r="E70" s="79"/>
      <c r="F70" s="84"/>
      <c r="G70" s="68"/>
      <c r="H70" s="68"/>
      <c r="I70" s="68"/>
      <c r="J70" s="68"/>
      <c r="K70" s="68"/>
      <c r="L70" s="68"/>
      <c r="M70" s="68"/>
    </row>
    <row r="71" spans="1:13" s="69" customFormat="1" ht="30" customHeight="1">
      <c r="A71" s="67" t="s">
        <v>198</v>
      </c>
      <c r="B71" s="289" t="s">
        <v>145</v>
      </c>
      <c r="C71" s="289"/>
      <c r="D71" s="178"/>
      <c r="E71" s="79"/>
      <c r="F71" s="84"/>
      <c r="G71" s="68"/>
      <c r="H71" s="68"/>
      <c r="I71" s="68"/>
      <c r="J71" s="68"/>
      <c r="K71" s="68"/>
      <c r="L71" s="68"/>
      <c r="M71" s="68"/>
    </row>
    <row r="72" spans="1:13" s="69" customFormat="1" ht="49.5" customHeight="1">
      <c r="A72" s="67" t="s">
        <v>321</v>
      </c>
      <c r="B72" s="289" t="s">
        <v>146</v>
      </c>
      <c r="C72" s="289"/>
      <c r="D72" s="178"/>
      <c r="E72" s="79"/>
      <c r="F72" s="84"/>
      <c r="G72" s="68"/>
      <c r="H72" s="68"/>
      <c r="I72" s="68"/>
      <c r="J72" s="68"/>
      <c r="K72" s="68"/>
      <c r="L72" s="68"/>
      <c r="M72" s="68"/>
    </row>
    <row r="73" spans="1:13" s="69" customFormat="1" ht="32.25" customHeight="1">
      <c r="A73" s="67" t="s">
        <v>322</v>
      </c>
      <c r="B73" s="289" t="s">
        <v>147</v>
      </c>
      <c r="C73" s="289"/>
      <c r="D73" s="178"/>
      <c r="E73" s="79"/>
      <c r="F73" s="84"/>
      <c r="G73" s="68"/>
      <c r="H73" s="68"/>
      <c r="I73" s="68"/>
      <c r="J73" s="68"/>
      <c r="K73" s="68"/>
      <c r="L73" s="68"/>
      <c r="M73" s="68"/>
    </row>
    <row r="74" spans="1:13" ht="24">
      <c r="A74" s="17">
        <v>5</v>
      </c>
      <c r="B74" s="295" t="s">
        <v>30</v>
      </c>
      <c r="C74" s="295"/>
      <c r="D74" s="296"/>
    </row>
    <row r="75" spans="1:13" ht="24.75" customHeight="1">
      <c r="A75" s="15">
        <v>5.0999999999999996</v>
      </c>
      <c r="B75" s="282" t="s">
        <v>33</v>
      </c>
      <c r="C75" s="282"/>
      <c r="D75" s="283"/>
    </row>
    <row r="76" spans="1:13" ht="48" customHeight="1">
      <c r="A76" s="12" t="s">
        <v>31</v>
      </c>
      <c r="B76" s="270" t="s">
        <v>148</v>
      </c>
      <c r="C76" s="270"/>
      <c r="D76" s="170" t="s">
        <v>523</v>
      </c>
    </row>
    <row r="77" spans="1:13" ht="35.25" customHeight="1">
      <c r="A77" s="12" t="s">
        <v>32</v>
      </c>
      <c r="B77" s="270" t="s">
        <v>91</v>
      </c>
      <c r="C77" s="270"/>
      <c r="D77" s="26" t="s">
        <v>363</v>
      </c>
    </row>
    <row r="78" spans="1:13" ht="27.75" customHeight="1">
      <c r="A78" s="15">
        <v>5.2</v>
      </c>
      <c r="B78" s="282" t="s">
        <v>149</v>
      </c>
      <c r="C78" s="282"/>
      <c r="D78" s="283"/>
    </row>
    <row r="79" spans="1:13" ht="100.5" customHeight="1">
      <c r="A79" s="12" t="s">
        <v>34</v>
      </c>
      <c r="B79" s="270" t="s">
        <v>92</v>
      </c>
      <c r="C79" s="270"/>
      <c r="D79" s="28" t="s">
        <v>524</v>
      </c>
    </row>
    <row r="80" spans="1:13" ht="79.5" customHeight="1">
      <c r="A80" s="12" t="s">
        <v>35</v>
      </c>
      <c r="B80" s="270" t="s">
        <v>293</v>
      </c>
      <c r="C80" s="270"/>
      <c r="D80" s="27" t="s">
        <v>471</v>
      </c>
    </row>
    <row r="81" spans="1:4" ht="35.25" customHeight="1">
      <c r="A81" s="15">
        <v>5.3</v>
      </c>
      <c r="B81" s="282" t="s">
        <v>93</v>
      </c>
      <c r="C81" s="282"/>
      <c r="D81" s="283"/>
    </row>
    <row r="82" spans="1:4" ht="27" customHeight="1">
      <c r="A82" s="12" t="s">
        <v>36</v>
      </c>
      <c r="B82" s="279" t="s">
        <v>151</v>
      </c>
      <c r="C82" s="279"/>
      <c r="D82" s="177" t="s">
        <v>364</v>
      </c>
    </row>
    <row r="83" spans="1:4" ht="81.75" customHeight="1">
      <c r="A83" s="12" t="s">
        <v>37</v>
      </c>
      <c r="B83" s="270" t="s">
        <v>152</v>
      </c>
      <c r="C83" s="270"/>
      <c r="D83" s="177" t="s">
        <v>364</v>
      </c>
    </row>
    <row r="84" spans="1:4" ht="48.75" customHeight="1">
      <c r="A84" s="12" t="s">
        <v>38</v>
      </c>
      <c r="B84" s="270" t="s">
        <v>153</v>
      </c>
      <c r="C84" s="270"/>
      <c r="D84" s="28" t="s">
        <v>355</v>
      </c>
    </row>
    <row r="85" spans="1:4" ht="43.5" customHeight="1">
      <c r="A85" s="12" t="s">
        <v>39</v>
      </c>
      <c r="B85" s="270" t="s">
        <v>154</v>
      </c>
      <c r="C85" s="270"/>
      <c r="D85" s="179" t="s">
        <v>365</v>
      </c>
    </row>
    <row r="86" spans="1:4" ht="18">
      <c r="A86" s="12" t="s">
        <v>150</v>
      </c>
      <c r="B86" s="270" t="s">
        <v>94</v>
      </c>
      <c r="C86" s="270"/>
      <c r="D86" s="28" t="s">
        <v>355</v>
      </c>
    </row>
    <row r="87" spans="1:4" ht="33" customHeight="1">
      <c r="A87" s="15">
        <v>5.4</v>
      </c>
      <c r="B87" s="282" t="s">
        <v>155</v>
      </c>
      <c r="C87" s="282"/>
      <c r="D87" s="283"/>
    </row>
    <row r="88" spans="1:4" ht="54" customHeight="1">
      <c r="A88" s="12" t="s">
        <v>41</v>
      </c>
      <c r="B88" s="270" t="s">
        <v>156</v>
      </c>
      <c r="C88" s="270"/>
      <c r="D88" s="28" t="s">
        <v>525</v>
      </c>
    </row>
    <row r="89" spans="1:4" ht="30.75" customHeight="1">
      <c r="A89" s="18" t="s">
        <v>42</v>
      </c>
      <c r="B89" s="279" t="s">
        <v>294</v>
      </c>
      <c r="C89" s="279"/>
      <c r="D89" s="28" t="s">
        <v>373</v>
      </c>
    </row>
    <row r="90" spans="1:4" ht="53.25" customHeight="1">
      <c r="A90" s="12" t="s">
        <v>43</v>
      </c>
      <c r="B90" s="270" t="s">
        <v>95</v>
      </c>
      <c r="C90" s="270"/>
      <c r="D90" s="28" t="s">
        <v>374</v>
      </c>
    </row>
    <row r="91" spans="1:4" ht="30" customHeight="1">
      <c r="A91" s="18" t="s">
        <v>44</v>
      </c>
      <c r="B91" s="279" t="s">
        <v>96</v>
      </c>
      <c r="C91" s="279"/>
      <c r="D91" s="180" t="s">
        <v>375</v>
      </c>
    </row>
    <row r="92" spans="1:4" ht="29.25" customHeight="1">
      <c r="A92" s="15">
        <v>5.5</v>
      </c>
      <c r="B92" s="282" t="s">
        <v>157</v>
      </c>
      <c r="C92" s="282"/>
      <c r="D92" s="283"/>
    </row>
    <row r="93" spans="1:4" ht="105">
      <c r="A93" s="14" t="s">
        <v>45</v>
      </c>
      <c r="B93" s="270" t="s">
        <v>158</v>
      </c>
      <c r="C93" s="270"/>
      <c r="D93" s="160" t="s">
        <v>547</v>
      </c>
    </row>
    <row r="94" spans="1:4" ht="57.75" customHeight="1">
      <c r="A94" s="14" t="s">
        <v>46</v>
      </c>
      <c r="B94" s="270" t="s">
        <v>159</v>
      </c>
      <c r="C94" s="270"/>
      <c r="D94" s="28" t="s">
        <v>472</v>
      </c>
    </row>
    <row r="95" spans="1:4" ht="42" customHeight="1">
      <c r="A95" s="14" t="s">
        <v>47</v>
      </c>
      <c r="B95" s="270" t="s">
        <v>160</v>
      </c>
      <c r="C95" s="270"/>
      <c r="D95" s="28" t="s">
        <v>473</v>
      </c>
    </row>
    <row r="96" spans="1:4" ht="26.25" customHeight="1">
      <c r="A96" s="19">
        <v>5.6</v>
      </c>
      <c r="B96" s="282" t="s">
        <v>199</v>
      </c>
      <c r="C96" s="282"/>
      <c r="D96" s="20"/>
    </row>
    <row r="97" spans="1:13" ht="125.25" customHeight="1">
      <c r="A97" s="14" t="s">
        <v>55</v>
      </c>
      <c r="B97" s="270" t="s">
        <v>200</v>
      </c>
      <c r="C97" s="270"/>
      <c r="D97" s="28" t="s">
        <v>538</v>
      </c>
    </row>
    <row r="98" spans="1:13" s="69" customFormat="1" ht="57.75" customHeight="1">
      <c r="A98" s="75" t="s">
        <v>56</v>
      </c>
      <c r="B98" s="289" t="s">
        <v>201</v>
      </c>
      <c r="C98" s="289"/>
      <c r="D98" s="181" t="s">
        <v>474</v>
      </c>
      <c r="E98" s="68"/>
      <c r="F98" s="84"/>
      <c r="G98" s="68"/>
      <c r="H98" s="68"/>
      <c r="I98" s="68"/>
      <c r="J98" s="68"/>
      <c r="K98" s="68"/>
      <c r="L98" s="68"/>
      <c r="M98" s="68"/>
    </row>
    <row r="99" spans="1:13" ht="35.25" customHeight="1">
      <c r="A99" s="267"/>
      <c r="B99" s="298" t="s">
        <v>550</v>
      </c>
      <c r="C99" s="298"/>
      <c r="D99" s="299"/>
    </row>
    <row r="100" spans="1:13" ht="39" customHeight="1">
      <c r="A100" s="268"/>
      <c r="B100" s="7" t="s">
        <v>97</v>
      </c>
      <c r="C100" s="7" t="s">
        <v>98</v>
      </c>
      <c r="D100" s="21" t="s">
        <v>551</v>
      </c>
    </row>
    <row r="101" spans="1:13" ht="307.5">
      <c r="A101" s="268"/>
      <c r="B101" s="161" t="s">
        <v>557</v>
      </c>
      <c r="C101" s="161" t="s">
        <v>533</v>
      </c>
      <c r="D101" s="162" t="s">
        <v>510</v>
      </c>
    </row>
    <row r="102" spans="1:13" ht="154.5" customHeight="1">
      <c r="A102" s="268"/>
      <c r="B102" s="161" t="s">
        <v>552</v>
      </c>
      <c r="C102" s="168" t="s">
        <v>531</v>
      </c>
      <c r="D102" s="162" t="s">
        <v>508</v>
      </c>
    </row>
    <row r="103" spans="1:13" ht="375" customHeight="1">
      <c r="A103" s="268"/>
      <c r="B103" s="161" t="s">
        <v>549</v>
      </c>
      <c r="C103" s="28" t="s">
        <v>548</v>
      </c>
      <c r="D103" s="162" t="s">
        <v>507</v>
      </c>
      <c r="F103" s="84" t="s">
        <v>370</v>
      </c>
    </row>
    <row r="104" spans="1:13" ht="345" customHeight="1">
      <c r="A104" s="269"/>
      <c r="B104" s="161" t="s">
        <v>558</v>
      </c>
      <c r="C104" s="28" t="s">
        <v>556</v>
      </c>
      <c r="D104" s="27" t="s">
        <v>505</v>
      </c>
      <c r="F104" s="163"/>
    </row>
    <row r="105" spans="1:13" s="69" customFormat="1" ht="45" customHeight="1">
      <c r="A105" s="67" t="s">
        <v>202</v>
      </c>
      <c r="B105" s="294" t="s">
        <v>161</v>
      </c>
      <c r="C105" s="294"/>
      <c r="D105" s="169" t="s">
        <v>506</v>
      </c>
      <c r="E105" s="68"/>
      <c r="F105" s="84"/>
      <c r="G105" s="68"/>
      <c r="H105" s="68"/>
      <c r="I105" s="68"/>
      <c r="J105" s="68"/>
      <c r="K105" s="68"/>
      <c r="L105" s="68"/>
      <c r="M105" s="68"/>
    </row>
    <row r="106" spans="1:13" s="69" customFormat="1" ht="90">
      <c r="A106" s="70" t="s">
        <v>203</v>
      </c>
      <c r="B106" s="294" t="s">
        <v>313</v>
      </c>
      <c r="C106" s="294"/>
      <c r="D106" s="81" t="s">
        <v>526</v>
      </c>
      <c r="E106" s="68"/>
      <c r="F106" s="84"/>
      <c r="G106" s="68"/>
      <c r="H106" s="68"/>
      <c r="I106" s="68"/>
      <c r="J106" s="68"/>
      <c r="K106" s="68"/>
      <c r="L106" s="68"/>
      <c r="M106" s="68"/>
    </row>
    <row r="107" spans="1:13" ht="42.75" customHeight="1">
      <c r="A107" s="15">
        <v>5.7</v>
      </c>
      <c r="B107" s="282" t="s">
        <v>99</v>
      </c>
      <c r="C107" s="282"/>
      <c r="D107" s="283"/>
    </row>
    <row r="108" spans="1:13" ht="49.5" customHeight="1">
      <c r="A108" s="12" t="s">
        <v>204</v>
      </c>
      <c r="B108" s="270" t="s">
        <v>303</v>
      </c>
      <c r="C108" s="270"/>
      <c r="D108" s="26" t="s">
        <v>376</v>
      </c>
    </row>
    <row r="109" spans="1:13" ht="44.25" customHeight="1">
      <c r="A109" s="12" t="s">
        <v>205</v>
      </c>
      <c r="B109" s="270" t="s">
        <v>295</v>
      </c>
      <c r="C109" s="270"/>
      <c r="D109" s="26" t="s">
        <v>527</v>
      </c>
    </row>
    <row r="110" spans="1:13" s="69" customFormat="1" ht="21">
      <c r="A110" s="71">
        <v>5.8</v>
      </c>
      <c r="B110" s="300" t="s">
        <v>206</v>
      </c>
      <c r="C110" s="300"/>
      <c r="D110" s="72"/>
      <c r="E110" s="68"/>
      <c r="F110" s="84"/>
      <c r="G110" s="68"/>
      <c r="H110" s="68"/>
      <c r="I110" s="68"/>
      <c r="J110" s="68"/>
      <c r="K110" s="68"/>
      <c r="L110" s="68"/>
      <c r="M110" s="68"/>
    </row>
    <row r="111" spans="1:13" s="69" customFormat="1" ht="18">
      <c r="A111" s="67" t="s">
        <v>207</v>
      </c>
      <c r="B111" s="289" t="s">
        <v>208</v>
      </c>
      <c r="C111" s="289"/>
      <c r="D111" s="26" t="s">
        <v>475</v>
      </c>
      <c r="E111" s="68"/>
      <c r="F111" s="84"/>
      <c r="G111" s="68"/>
      <c r="H111" s="68"/>
      <c r="I111" s="68"/>
      <c r="J111" s="68"/>
      <c r="K111" s="68"/>
      <c r="L111" s="68"/>
      <c r="M111" s="68"/>
    </row>
    <row r="112" spans="1:13" s="69" customFormat="1" ht="155.25" customHeight="1">
      <c r="A112" s="70" t="s">
        <v>209</v>
      </c>
      <c r="B112" s="289" t="s">
        <v>314</v>
      </c>
      <c r="C112" s="289"/>
      <c r="D112" s="30" t="s">
        <v>534</v>
      </c>
      <c r="E112" s="68"/>
      <c r="F112" s="84"/>
      <c r="G112" s="68"/>
      <c r="H112" s="68"/>
      <c r="I112" s="68"/>
      <c r="J112" s="68"/>
      <c r="K112" s="68"/>
      <c r="L112" s="68"/>
      <c r="M112" s="68"/>
    </row>
    <row r="113" spans="1:13" s="69" customFormat="1" ht="24.75" customHeight="1">
      <c r="A113" s="67" t="s">
        <v>210</v>
      </c>
      <c r="B113" s="289" t="s">
        <v>211</v>
      </c>
      <c r="C113" s="289"/>
      <c r="D113" s="30" t="s">
        <v>368</v>
      </c>
      <c r="E113" s="68"/>
      <c r="F113" s="84"/>
      <c r="G113" s="68"/>
      <c r="H113" s="68"/>
      <c r="I113" s="68"/>
      <c r="J113" s="68"/>
      <c r="K113" s="68"/>
      <c r="L113" s="68"/>
      <c r="M113" s="68"/>
    </row>
    <row r="114" spans="1:13" s="69" customFormat="1" ht="28.5" customHeight="1">
      <c r="A114" s="73">
        <v>5.9</v>
      </c>
      <c r="B114" s="287" t="s">
        <v>315</v>
      </c>
      <c r="C114" s="287"/>
      <c r="D114" s="74"/>
      <c r="E114" s="68"/>
      <c r="F114" s="84"/>
      <c r="G114" s="68"/>
      <c r="H114" s="68"/>
      <c r="I114" s="68"/>
      <c r="J114" s="68"/>
      <c r="K114" s="68"/>
      <c r="L114" s="68"/>
      <c r="M114" s="68"/>
    </row>
    <row r="115" spans="1:13" s="69" customFormat="1" ht="36">
      <c r="A115" s="67" t="s">
        <v>212</v>
      </c>
      <c r="B115" s="289" t="s">
        <v>320</v>
      </c>
      <c r="C115" s="289"/>
      <c r="D115" s="30" t="s">
        <v>476</v>
      </c>
      <c r="E115" s="68"/>
      <c r="F115" s="84"/>
      <c r="G115" s="68"/>
      <c r="H115" s="68"/>
      <c r="I115" s="68"/>
      <c r="J115" s="68"/>
      <c r="K115" s="68"/>
      <c r="L115" s="68"/>
      <c r="M115" s="68"/>
    </row>
    <row r="116" spans="1:13" ht="30" customHeight="1">
      <c r="A116" s="23">
        <v>6</v>
      </c>
      <c r="B116" s="295" t="s">
        <v>100</v>
      </c>
      <c r="C116" s="295"/>
      <c r="D116" s="296"/>
    </row>
    <row r="117" spans="1:13" ht="27.75" customHeight="1">
      <c r="A117" s="22">
        <v>6.1</v>
      </c>
      <c r="B117" s="282" t="s">
        <v>101</v>
      </c>
      <c r="C117" s="282"/>
      <c r="D117" s="283"/>
    </row>
    <row r="118" spans="1:13" ht="126">
      <c r="A118" s="18" t="s">
        <v>48</v>
      </c>
      <c r="B118" s="270" t="s">
        <v>296</v>
      </c>
      <c r="C118" s="270"/>
      <c r="D118" s="28" t="s">
        <v>531</v>
      </c>
    </row>
    <row r="119" spans="1:13" ht="76.5" customHeight="1">
      <c r="A119" s="12" t="s">
        <v>49</v>
      </c>
      <c r="B119" s="270" t="s">
        <v>297</v>
      </c>
      <c r="C119" s="270"/>
      <c r="D119" s="26" t="s">
        <v>378</v>
      </c>
    </row>
    <row r="120" spans="1:13" ht="118.5" customHeight="1">
      <c r="A120" s="18" t="s">
        <v>50</v>
      </c>
      <c r="B120" s="270" t="s">
        <v>298</v>
      </c>
      <c r="C120" s="270"/>
      <c r="D120" s="30" t="s">
        <v>535</v>
      </c>
    </row>
    <row r="121" spans="1:13" ht="127.5" customHeight="1">
      <c r="A121" s="12" t="s">
        <v>51</v>
      </c>
      <c r="B121" s="270" t="s">
        <v>299</v>
      </c>
      <c r="C121" s="270"/>
      <c r="D121" s="26" t="s">
        <v>536</v>
      </c>
    </row>
    <row r="122" spans="1:13" ht="24.75" customHeight="1">
      <c r="A122" s="22">
        <v>6.2</v>
      </c>
      <c r="B122" s="282" t="s">
        <v>62</v>
      </c>
      <c r="C122" s="282"/>
      <c r="D122" s="283"/>
    </row>
    <row r="123" spans="1:13" ht="45" customHeight="1">
      <c r="A123" s="12" t="s">
        <v>52</v>
      </c>
      <c r="B123" s="270" t="s">
        <v>555</v>
      </c>
      <c r="C123" s="270"/>
      <c r="D123" s="30" t="s">
        <v>377</v>
      </c>
    </row>
    <row r="124" spans="1:13" ht="45" customHeight="1">
      <c r="A124" s="12" t="s">
        <v>53</v>
      </c>
      <c r="B124" s="270" t="s">
        <v>162</v>
      </c>
      <c r="C124" s="270"/>
      <c r="D124" s="29" t="s">
        <v>378</v>
      </c>
    </row>
    <row r="125" spans="1:13" ht="45" customHeight="1">
      <c r="A125" s="12" t="s">
        <v>54</v>
      </c>
      <c r="B125" s="270" t="s">
        <v>163</v>
      </c>
      <c r="C125" s="270"/>
      <c r="D125" s="29" t="s">
        <v>379</v>
      </c>
    </row>
    <row r="126" spans="1:13" ht="127.5" customHeight="1">
      <c r="A126" s="12" t="s">
        <v>213</v>
      </c>
      <c r="B126" s="270" t="s">
        <v>164</v>
      </c>
      <c r="C126" s="270"/>
      <c r="D126" s="26" t="s">
        <v>536</v>
      </c>
    </row>
    <row r="127" spans="1:13" ht="126">
      <c r="A127" s="12" t="s">
        <v>214</v>
      </c>
      <c r="B127" s="270" t="s">
        <v>165</v>
      </c>
      <c r="C127" s="270"/>
      <c r="D127" s="26" t="s">
        <v>536</v>
      </c>
    </row>
    <row r="128" spans="1:13" ht="306">
      <c r="A128" s="12" t="s">
        <v>215</v>
      </c>
      <c r="B128" s="301" t="s">
        <v>300</v>
      </c>
      <c r="C128" s="301"/>
      <c r="D128" s="76" t="s">
        <v>537</v>
      </c>
    </row>
    <row r="129" spans="1:13" ht="24.75" customHeight="1">
      <c r="A129" s="23">
        <v>7</v>
      </c>
      <c r="B129" s="302" t="s">
        <v>216</v>
      </c>
      <c r="C129" s="303"/>
      <c r="D129" s="304"/>
    </row>
    <row r="130" spans="1:13" s="69" customFormat="1" ht="59.25" customHeight="1">
      <c r="A130" s="67">
        <v>7.1</v>
      </c>
      <c r="B130" s="289" t="s">
        <v>217</v>
      </c>
      <c r="C130" s="289"/>
      <c r="D130" s="31" t="s">
        <v>380</v>
      </c>
      <c r="E130" s="68"/>
      <c r="F130" s="84"/>
      <c r="G130" s="68"/>
      <c r="H130" s="68"/>
      <c r="I130" s="68"/>
      <c r="J130" s="68"/>
      <c r="K130" s="68"/>
      <c r="L130" s="68"/>
      <c r="M130" s="68"/>
    </row>
    <row r="131" spans="1:13" s="69" customFormat="1" ht="60.75" customHeight="1">
      <c r="A131" s="67" t="s">
        <v>323</v>
      </c>
      <c r="B131" s="289" t="s">
        <v>218</v>
      </c>
      <c r="C131" s="289"/>
      <c r="D131" s="31" t="s">
        <v>381</v>
      </c>
      <c r="E131" s="68"/>
      <c r="F131" s="84"/>
      <c r="G131" s="68"/>
      <c r="H131" s="68"/>
      <c r="I131" s="68"/>
      <c r="J131" s="68"/>
      <c r="K131" s="68"/>
      <c r="L131" s="68"/>
      <c r="M131" s="68"/>
    </row>
    <row r="132" spans="1:13" s="69" customFormat="1" ht="63.75" customHeight="1">
      <c r="A132" s="67" t="s">
        <v>324</v>
      </c>
      <c r="B132" s="289" t="s">
        <v>219</v>
      </c>
      <c r="C132" s="289"/>
      <c r="D132" s="31" t="s">
        <v>477</v>
      </c>
      <c r="E132" s="68"/>
      <c r="F132" s="84"/>
      <c r="G132" s="68"/>
      <c r="H132" s="68"/>
      <c r="I132" s="68"/>
      <c r="J132" s="68"/>
      <c r="K132" s="68"/>
      <c r="L132" s="68"/>
      <c r="M132" s="68"/>
    </row>
    <row r="133" spans="1:13" ht="26.25" customHeight="1">
      <c r="A133" s="23">
        <v>8</v>
      </c>
      <c r="B133" s="295" t="s">
        <v>102</v>
      </c>
      <c r="C133" s="295"/>
      <c r="D133" s="296"/>
    </row>
    <row r="134" spans="1:13" ht="26.25" customHeight="1">
      <c r="A134" s="19">
        <v>8.1</v>
      </c>
      <c r="B134" s="282" t="s">
        <v>274</v>
      </c>
      <c r="C134" s="282"/>
      <c r="D134" s="283"/>
    </row>
    <row r="135" spans="1:13" ht="157.5">
      <c r="A135" s="12" t="s">
        <v>325</v>
      </c>
      <c r="B135" s="270" t="s">
        <v>166</v>
      </c>
      <c r="C135" s="270"/>
      <c r="D135" s="26" t="s">
        <v>382</v>
      </c>
    </row>
    <row r="136" spans="1:13" ht="42.75" customHeight="1">
      <c r="A136" s="12" t="s">
        <v>326</v>
      </c>
      <c r="B136" s="270" t="s">
        <v>103</v>
      </c>
      <c r="C136" s="270"/>
      <c r="D136" s="28" t="s">
        <v>478</v>
      </c>
    </row>
    <row r="137" spans="1:13" ht="38.25" customHeight="1">
      <c r="A137" s="12" t="s">
        <v>327</v>
      </c>
      <c r="B137" s="279" t="s">
        <v>316</v>
      </c>
      <c r="C137" s="279"/>
      <c r="D137" s="28" t="s">
        <v>479</v>
      </c>
    </row>
    <row r="138" spans="1:13" ht="39" customHeight="1">
      <c r="A138" s="12" t="s">
        <v>328</v>
      </c>
      <c r="B138" s="270" t="s">
        <v>167</v>
      </c>
      <c r="C138" s="270"/>
      <c r="D138" s="28" t="s">
        <v>480</v>
      </c>
    </row>
    <row r="139" spans="1:13" ht="47.25">
      <c r="A139" s="12" t="s">
        <v>329</v>
      </c>
      <c r="B139" s="270" t="s">
        <v>554</v>
      </c>
      <c r="C139" s="270"/>
      <c r="D139" s="29" t="s">
        <v>383</v>
      </c>
    </row>
    <row r="140" spans="1:13" ht="47.25">
      <c r="A140" s="12" t="s">
        <v>330</v>
      </c>
      <c r="B140" s="270" t="s">
        <v>64</v>
      </c>
      <c r="C140" s="270"/>
      <c r="D140" s="26" t="s">
        <v>481</v>
      </c>
    </row>
    <row r="141" spans="1:13" ht="23.25" customHeight="1">
      <c r="A141" s="12" t="s">
        <v>331</v>
      </c>
      <c r="B141" s="279" t="s">
        <v>65</v>
      </c>
      <c r="C141" s="279"/>
      <c r="D141" s="26" t="s">
        <v>539</v>
      </c>
    </row>
    <row r="142" spans="1:13" ht="72">
      <c r="A142" s="12" t="s">
        <v>332</v>
      </c>
      <c r="B142" s="279" t="s">
        <v>66</v>
      </c>
      <c r="C142" s="279"/>
      <c r="D142" s="30" t="s">
        <v>482</v>
      </c>
    </row>
    <row r="143" spans="1:13" ht="30" customHeight="1">
      <c r="A143" s="12" t="s">
        <v>333</v>
      </c>
      <c r="B143" s="279" t="s">
        <v>67</v>
      </c>
      <c r="C143" s="279"/>
      <c r="D143" s="26" t="s">
        <v>540</v>
      </c>
    </row>
    <row r="144" spans="1:13" ht="45">
      <c r="A144" s="12" t="s">
        <v>334</v>
      </c>
      <c r="B144" s="279" t="s">
        <v>68</v>
      </c>
      <c r="C144" s="279"/>
      <c r="D144" s="82" t="s">
        <v>384</v>
      </c>
    </row>
    <row r="145" spans="1:13" ht="18">
      <c r="A145" s="12" t="s">
        <v>335</v>
      </c>
      <c r="B145" s="270" t="s">
        <v>69</v>
      </c>
      <c r="C145" s="270"/>
      <c r="D145" s="26" t="s">
        <v>483</v>
      </c>
    </row>
    <row r="146" spans="1:13" ht="54">
      <c r="A146" s="12" t="s">
        <v>336</v>
      </c>
      <c r="B146" s="270" t="s">
        <v>70</v>
      </c>
      <c r="C146" s="270"/>
      <c r="D146" s="30" t="s">
        <v>385</v>
      </c>
    </row>
    <row r="147" spans="1:13" ht="28.5" customHeight="1">
      <c r="A147" s="17">
        <v>9</v>
      </c>
      <c r="B147" s="295" t="s">
        <v>104</v>
      </c>
      <c r="C147" s="295"/>
      <c r="D147" s="296"/>
    </row>
    <row r="148" spans="1:13" ht="41.25" customHeight="1">
      <c r="A148" s="12" t="s">
        <v>220</v>
      </c>
      <c r="B148" s="270" t="s">
        <v>105</v>
      </c>
      <c r="C148" s="270"/>
      <c r="D148" s="28" t="s">
        <v>480</v>
      </c>
    </row>
    <row r="149" spans="1:13" ht="41.25" customHeight="1">
      <c r="A149" s="12" t="s">
        <v>174</v>
      </c>
      <c r="B149" s="270" t="s">
        <v>40</v>
      </c>
      <c r="C149" s="270"/>
      <c r="D149" s="28" t="s">
        <v>480</v>
      </c>
    </row>
    <row r="150" spans="1:13" ht="41.25" customHeight="1">
      <c r="A150" s="12" t="s">
        <v>175</v>
      </c>
      <c r="B150" s="279" t="s">
        <v>178</v>
      </c>
      <c r="C150" s="279"/>
      <c r="D150" s="28" t="s">
        <v>480</v>
      </c>
    </row>
    <row r="151" spans="1:13" ht="41.25" customHeight="1">
      <c r="A151" s="12" t="s">
        <v>176</v>
      </c>
      <c r="B151" s="270" t="s">
        <v>106</v>
      </c>
      <c r="C151" s="270"/>
      <c r="D151" s="28" t="s">
        <v>480</v>
      </c>
    </row>
    <row r="152" spans="1:13" ht="41.25" customHeight="1">
      <c r="A152" s="12" t="s">
        <v>221</v>
      </c>
      <c r="B152" s="270" t="s">
        <v>63</v>
      </c>
      <c r="C152" s="270"/>
      <c r="D152" s="28" t="s">
        <v>480</v>
      </c>
    </row>
    <row r="153" spans="1:13" ht="41.25" customHeight="1">
      <c r="A153" s="12" t="s">
        <v>222</v>
      </c>
      <c r="B153" s="270" t="s">
        <v>107</v>
      </c>
      <c r="C153" s="270"/>
      <c r="D153" s="28" t="s">
        <v>480</v>
      </c>
    </row>
    <row r="154" spans="1:13" ht="41.25" customHeight="1">
      <c r="A154" s="12" t="s">
        <v>223</v>
      </c>
      <c r="B154" s="270" t="s">
        <v>108</v>
      </c>
      <c r="C154" s="270"/>
      <c r="D154" s="28" t="s">
        <v>480</v>
      </c>
    </row>
    <row r="155" spans="1:13" s="2" customFormat="1" ht="27" customHeight="1">
      <c r="A155" s="17">
        <v>10</v>
      </c>
      <c r="B155" s="295" t="s">
        <v>109</v>
      </c>
      <c r="C155" s="295"/>
      <c r="D155" s="296"/>
      <c r="E155" s="65"/>
      <c r="F155" s="84"/>
      <c r="G155" s="65"/>
      <c r="H155" s="65"/>
      <c r="I155" s="65"/>
      <c r="J155" s="65"/>
      <c r="K155" s="65"/>
      <c r="L155" s="65"/>
      <c r="M155" s="65"/>
    </row>
    <row r="156" spans="1:13" ht="39" customHeight="1">
      <c r="A156" s="12" t="s">
        <v>177</v>
      </c>
      <c r="B156" s="279" t="s">
        <v>168</v>
      </c>
      <c r="C156" s="279"/>
      <c r="D156" s="27" t="s">
        <v>386</v>
      </c>
    </row>
    <row r="157" spans="1:13" ht="31.5" customHeight="1">
      <c r="A157" s="12" t="s">
        <v>337</v>
      </c>
      <c r="B157" s="279" t="s">
        <v>110</v>
      </c>
      <c r="C157" s="279"/>
      <c r="D157" s="27" t="s">
        <v>386</v>
      </c>
    </row>
    <row r="158" spans="1:13" ht="30" customHeight="1">
      <c r="A158" s="12" t="s">
        <v>224</v>
      </c>
      <c r="B158" s="279" t="s">
        <v>111</v>
      </c>
      <c r="C158" s="279"/>
      <c r="D158" s="27" t="s">
        <v>386</v>
      </c>
    </row>
    <row r="159" spans="1:13" ht="28.5" customHeight="1">
      <c r="A159" s="12" t="s">
        <v>338</v>
      </c>
      <c r="B159" s="279" t="s">
        <v>112</v>
      </c>
      <c r="C159" s="279"/>
      <c r="D159" s="27" t="s">
        <v>386</v>
      </c>
    </row>
    <row r="160" spans="1:13" ht="40.5" customHeight="1">
      <c r="A160" s="12" t="s">
        <v>339</v>
      </c>
      <c r="B160" s="279" t="s">
        <v>113</v>
      </c>
      <c r="C160" s="279"/>
      <c r="D160" s="27" t="s">
        <v>386</v>
      </c>
    </row>
    <row r="161" spans="1:4" ht="39" customHeight="1">
      <c r="A161" s="12" t="s">
        <v>340</v>
      </c>
      <c r="B161" s="279" t="s">
        <v>169</v>
      </c>
      <c r="C161" s="279"/>
      <c r="D161" s="27" t="s">
        <v>386</v>
      </c>
    </row>
    <row r="162" spans="1:4" ht="33" customHeight="1">
      <c r="A162" s="13">
        <v>11</v>
      </c>
      <c r="B162" s="295" t="s">
        <v>114</v>
      </c>
      <c r="C162" s="295"/>
      <c r="D162" s="296"/>
    </row>
    <row r="163" spans="1:4" ht="28.5" customHeight="1">
      <c r="A163" s="24" t="s">
        <v>225</v>
      </c>
      <c r="B163" s="270" t="s">
        <v>115</v>
      </c>
      <c r="C163" s="270"/>
      <c r="D163" s="27" t="s">
        <v>484</v>
      </c>
    </row>
    <row r="164" spans="1:4" ht="41.25" customHeight="1">
      <c r="A164" s="12" t="s">
        <v>341</v>
      </c>
      <c r="B164" s="279" t="s">
        <v>170</v>
      </c>
      <c r="C164" s="279"/>
      <c r="D164" s="27" t="s">
        <v>485</v>
      </c>
    </row>
    <row r="165" spans="1:4" ht="123.75" customHeight="1">
      <c r="A165" s="24" t="s">
        <v>342</v>
      </c>
      <c r="B165" s="279" t="s">
        <v>317</v>
      </c>
      <c r="C165" s="279"/>
      <c r="D165" s="27" t="s">
        <v>485</v>
      </c>
    </row>
    <row r="166" spans="1:4" ht="24.75" customHeight="1">
      <c r="A166" s="17">
        <v>12</v>
      </c>
      <c r="B166" s="295" t="s">
        <v>116</v>
      </c>
      <c r="C166" s="295"/>
      <c r="D166" s="296"/>
    </row>
    <row r="167" spans="1:4" ht="23.25" customHeight="1">
      <c r="A167" s="22">
        <v>12.1</v>
      </c>
      <c r="B167" s="282" t="s">
        <v>117</v>
      </c>
      <c r="C167" s="282"/>
      <c r="D167" s="283"/>
    </row>
    <row r="168" spans="1:4" ht="77.25" customHeight="1">
      <c r="A168" s="12" t="s">
        <v>343</v>
      </c>
      <c r="B168" s="270" t="s">
        <v>118</v>
      </c>
      <c r="C168" s="270"/>
      <c r="D168" s="27" t="s">
        <v>391</v>
      </c>
    </row>
    <row r="169" spans="1:4" ht="29.25" customHeight="1">
      <c r="A169" s="17">
        <v>13</v>
      </c>
      <c r="B169" s="295" t="s">
        <v>318</v>
      </c>
      <c r="C169" s="295"/>
      <c r="D169" s="296"/>
    </row>
    <row r="170" spans="1:4" ht="144">
      <c r="A170" s="25" t="s">
        <v>344</v>
      </c>
      <c r="B170" s="270" t="s">
        <v>171</v>
      </c>
      <c r="C170" s="270"/>
      <c r="D170" s="28" t="s">
        <v>367</v>
      </c>
    </row>
    <row r="171" spans="1:4" ht="38.25" customHeight="1">
      <c r="A171" s="12" t="s">
        <v>345</v>
      </c>
      <c r="B171" s="270" t="s">
        <v>301</v>
      </c>
      <c r="C171" s="270"/>
      <c r="D171" s="28" t="s">
        <v>488</v>
      </c>
    </row>
    <row r="172" spans="1:4" ht="24.75" customHeight="1">
      <c r="A172" s="25" t="s">
        <v>346</v>
      </c>
      <c r="B172" s="270" t="s">
        <v>119</v>
      </c>
      <c r="C172" s="270"/>
      <c r="D172" s="28" t="s">
        <v>486</v>
      </c>
    </row>
    <row r="173" spans="1:4" ht="23.25" customHeight="1">
      <c r="A173" s="12" t="s">
        <v>347</v>
      </c>
      <c r="B173" s="270" t="s">
        <v>120</v>
      </c>
      <c r="C173" s="270"/>
      <c r="D173" s="28" t="s">
        <v>487</v>
      </c>
    </row>
    <row r="174" spans="1:4" ht="24">
      <c r="A174" s="17">
        <v>14</v>
      </c>
      <c r="B174" s="295" t="s">
        <v>74</v>
      </c>
      <c r="C174" s="295"/>
      <c r="D174" s="296"/>
    </row>
    <row r="175" spans="1:4" ht="157.5">
      <c r="A175" s="12">
        <v>14.1</v>
      </c>
      <c r="B175" s="270" t="s">
        <v>553</v>
      </c>
      <c r="C175" s="270"/>
      <c r="D175" s="26" t="s">
        <v>382</v>
      </c>
    </row>
    <row r="176" spans="1:4" ht="127.5" customHeight="1">
      <c r="A176" s="12" t="s">
        <v>348</v>
      </c>
      <c r="B176" s="270" t="s">
        <v>172</v>
      </c>
      <c r="C176" s="270"/>
      <c r="D176" s="26" t="s">
        <v>382</v>
      </c>
    </row>
    <row r="177" spans="1:4" ht="31.5">
      <c r="A177" s="12" t="s">
        <v>349</v>
      </c>
      <c r="B177" s="270" t="s">
        <v>121</v>
      </c>
      <c r="C177" s="270"/>
      <c r="D177" s="26" t="s">
        <v>489</v>
      </c>
    </row>
    <row r="178" spans="1:4" ht="18">
      <c r="A178" s="12" t="s">
        <v>350</v>
      </c>
      <c r="B178" s="270" t="s">
        <v>122</v>
      </c>
      <c r="C178" s="270"/>
      <c r="D178" s="26" t="s">
        <v>355</v>
      </c>
    </row>
    <row r="179" spans="1:4" ht="18">
      <c r="A179" s="12" t="s">
        <v>351</v>
      </c>
      <c r="B179" s="270" t="s">
        <v>173</v>
      </c>
      <c r="C179" s="270"/>
      <c r="D179" s="26" t="s">
        <v>490</v>
      </c>
    </row>
    <row r="180" spans="1:4" ht="18">
      <c r="A180" s="12" t="s">
        <v>352</v>
      </c>
      <c r="B180" s="270" t="s">
        <v>71</v>
      </c>
      <c r="C180" s="270"/>
      <c r="D180" s="26" t="s">
        <v>491</v>
      </c>
    </row>
    <row r="181" spans="1:4" ht="24">
      <c r="A181" s="17">
        <v>15</v>
      </c>
      <c r="B181" s="306" t="s">
        <v>72</v>
      </c>
      <c r="C181" s="306"/>
      <c r="D181" s="307"/>
    </row>
    <row r="182" spans="1:4" ht="44.25" customHeight="1">
      <c r="A182" s="12">
        <v>15.1</v>
      </c>
      <c r="B182" s="279" t="s">
        <v>73</v>
      </c>
      <c r="C182" s="279"/>
      <c r="D182" s="26" t="s">
        <v>492</v>
      </c>
    </row>
    <row r="183" spans="1:4" ht="30" customHeight="1" thickBot="1">
      <c r="A183" s="12" t="s">
        <v>353</v>
      </c>
      <c r="B183" s="308" t="s">
        <v>226</v>
      </c>
      <c r="C183" s="308"/>
      <c r="D183" s="26" t="s">
        <v>494</v>
      </c>
    </row>
  </sheetData>
  <sheetProtection selectLockedCells="1" selectUnlockedCells="1"/>
  <mergeCells count="183">
    <mergeCell ref="E37:E41"/>
    <mergeCell ref="B181:D181"/>
    <mergeCell ref="B182:C182"/>
    <mergeCell ref="B183:C183"/>
    <mergeCell ref="B175:C175"/>
    <mergeCell ref="B176:C176"/>
    <mergeCell ref="B177:C177"/>
    <mergeCell ref="B178:C178"/>
    <mergeCell ref="B179:C179"/>
    <mergeCell ref="B180:C180"/>
    <mergeCell ref="B169:D169"/>
    <mergeCell ref="B170:C170"/>
    <mergeCell ref="B171:C171"/>
    <mergeCell ref="B172:C172"/>
    <mergeCell ref="B173:C173"/>
    <mergeCell ref="B174:D174"/>
    <mergeCell ref="B164:C164"/>
    <mergeCell ref="B165:C165"/>
    <mergeCell ref="B166:D166"/>
    <mergeCell ref="B167:D167"/>
    <mergeCell ref="B168:C168"/>
    <mergeCell ref="B158:C158"/>
    <mergeCell ref="B159:C159"/>
    <mergeCell ref="B160:C160"/>
    <mergeCell ref="B161:C161"/>
    <mergeCell ref="B162:D162"/>
    <mergeCell ref="B163:C163"/>
    <mergeCell ref="B152:C152"/>
    <mergeCell ref="B153:C153"/>
    <mergeCell ref="B154:C154"/>
    <mergeCell ref="B155:D155"/>
    <mergeCell ref="B156:C156"/>
    <mergeCell ref="B157:C157"/>
    <mergeCell ref="B146:C146"/>
    <mergeCell ref="B147:D147"/>
    <mergeCell ref="B148:C148"/>
    <mergeCell ref="B149:C149"/>
    <mergeCell ref="B150:C150"/>
    <mergeCell ref="B151:C151"/>
    <mergeCell ref="B140:C140"/>
    <mergeCell ref="B141:C141"/>
    <mergeCell ref="B142:C142"/>
    <mergeCell ref="B143:C143"/>
    <mergeCell ref="B144:C144"/>
    <mergeCell ref="B145:C145"/>
    <mergeCell ref="B133:D133"/>
    <mergeCell ref="B135:C135"/>
    <mergeCell ref="B136:C136"/>
    <mergeCell ref="B137:C137"/>
    <mergeCell ref="B138:C138"/>
    <mergeCell ref="B139:C139"/>
    <mergeCell ref="B129:D129"/>
    <mergeCell ref="B130:C130"/>
    <mergeCell ref="B131:C131"/>
    <mergeCell ref="B132:C132"/>
    <mergeCell ref="B134:D134"/>
    <mergeCell ref="B125:C125"/>
    <mergeCell ref="B126:C126"/>
    <mergeCell ref="B127:C127"/>
    <mergeCell ref="B128:C128"/>
    <mergeCell ref="B119:C119"/>
    <mergeCell ref="B120:C120"/>
    <mergeCell ref="B121:C121"/>
    <mergeCell ref="B122:D122"/>
    <mergeCell ref="B123:C123"/>
    <mergeCell ref="B124:C124"/>
    <mergeCell ref="B113:C113"/>
    <mergeCell ref="B114:C114"/>
    <mergeCell ref="B115:C115"/>
    <mergeCell ref="B116:D116"/>
    <mergeCell ref="B117:D117"/>
    <mergeCell ref="B118:C118"/>
    <mergeCell ref="B107:D107"/>
    <mergeCell ref="B108:C108"/>
    <mergeCell ref="B109:C109"/>
    <mergeCell ref="B110:C110"/>
    <mergeCell ref="B111:C111"/>
    <mergeCell ref="B112:C112"/>
    <mergeCell ref="B96:C96"/>
    <mergeCell ref="B97:C97"/>
    <mergeCell ref="B98:C98"/>
    <mergeCell ref="B99:D99"/>
    <mergeCell ref="B105:C105"/>
    <mergeCell ref="B106:C106"/>
    <mergeCell ref="B90:C90"/>
    <mergeCell ref="B91:C91"/>
    <mergeCell ref="B92:D92"/>
    <mergeCell ref="B93:C93"/>
    <mergeCell ref="B94:C94"/>
    <mergeCell ref="B95:C95"/>
    <mergeCell ref="B84:C84"/>
    <mergeCell ref="B85:C85"/>
    <mergeCell ref="B86:C86"/>
    <mergeCell ref="B87:D87"/>
    <mergeCell ref="B88:C88"/>
    <mergeCell ref="B89:C89"/>
    <mergeCell ref="B78:D78"/>
    <mergeCell ref="B79:C79"/>
    <mergeCell ref="B80:C80"/>
    <mergeCell ref="B81:D81"/>
    <mergeCell ref="B82:C82"/>
    <mergeCell ref="B83:C83"/>
    <mergeCell ref="B72:C72"/>
    <mergeCell ref="B73:C73"/>
    <mergeCell ref="B74:D74"/>
    <mergeCell ref="B75:D75"/>
    <mergeCell ref="B76:C76"/>
    <mergeCell ref="B77:C77"/>
    <mergeCell ref="B66:C66"/>
    <mergeCell ref="B67:C67"/>
    <mergeCell ref="B68:C68"/>
    <mergeCell ref="B69:C69"/>
    <mergeCell ref="B70:C70"/>
    <mergeCell ref="B71:C71"/>
    <mergeCell ref="D68:E68"/>
    <mergeCell ref="B60:C60"/>
    <mergeCell ref="B61:C61"/>
    <mergeCell ref="B62:C62"/>
    <mergeCell ref="B63:C63"/>
    <mergeCell ref="B64:C64"/>
    <mergeCell ref="B65:C65"/>
    <mergeCell ref="B54:C54"/>
    <mergeCell ref="B55:C55"/>
    <mergeCell ref="B56:D56"/>
    <mergeCell ref="B57:C57"/>
    <mergeCell ref="B58:C58"/>
    <mergeCell ref="B59:C59"/>
    <mergeCell ref="B48:C48"/>
    <mergeCell ref="B49:C49"/>
    <mergeCell ref="B50:D50"/>
    <mergeCell ref="B51:C51"/>
    <mergeCell ref="B52:C52"/>
    <mergeCell ref="B53:C53"/>
    <mergeCell ref="B25:C25"/>
    <mergeCell ref="B43:C43"/>
    <mergeCell ref="B44:D44"/>
    <mergeCell ref="B45:C45"/>
    <mergeCell ref="B46:C46"/>
    <mergeCell ref="B47:C47"/>
    <mergeCell ref="B37:C37"/>
    <mergeCell ref="B38:C38"/>
    <mergeCell ref="B39:C39"/>
    <mergeCell ref="B40:C40"/>
    <mergeCell ref="B41:C41"/>
    <mergeCell ref="B42:D42"/>
    <mergeCell ref="A1:D1"/>
    <mergeCell ref="B19:C19"/>
    <mergeCell ref="B20:C20"/>
    <mergeCell ref="B21:D21"/>
    <mergeCell ref="B22:C22"/>
    <mergeCell ref="B23:C23"/>
    <mergeCell ref="B13:C13"/>
    <mergeCell ref="B14:D14"/>
    <mergeCell ref="B15:C15"/>
    <mergeCell ref="B16:D16"/>
    <mergeCell ref="B17:C17"/>
    <mergeCell ref="B18:C18"/>
    <mergeCell ref="D5:E5"/>
    <mergeCell ref="D6:E6"/>
    <mergeCell ref="A99:A104"/>
    <mergeCell ref="B7:C7"/>
    <mergeCell ref="B8:C8"/>
    <mergeCell ref="B9:C9"/>
    <mergeCell ref="B10:C10"/>
    <mergeCell ref="B11:D11"/>
    <mergeCell ref="B12:C12"/>
    <mergeCell ref="B2:D2"/>
    <mergeCell ref="B3:C3"/>
    <mergeCell ref="B4:C4"/>
    <mergeCell ref="B5:C5"/>
    <mergeCell ref="B6:C6"/>
    <mergeCell ref="B32:C32"/>
    <mergeCell ref="B33:C33"/>
    <mergeCell ref="B26:C26"/>
    <mergeCell ref="B34:D34"/>
    <mergeCell ref="B35:C35"/>
    <mergeCell ref="B36:C36"/>
    <mergeCell ref="B24:C24"/>
    <mergeCell ref="B27:D27"/>
    <mergeCell ref="B28:D28"/>
    <mergeCell ref="B29:C29"/>
    <mergeCell ref="B30:C30"/>
    <mergeCell ref="B31:C31"/>
  </mergeCells>
  <printOptions horizontalCentered="1"/>
  <pageMargins left="0.7" right="0.7" top="0.75" bottom="0.75" header="0.3" footer="0.3"/>
  <pageSetup paperSize="9" scale="60" fitToHeight="0" orientation="landscape" r:id="rId1"/>
  <rowBreaks count="10" manualBreakCount="10">
    <brk id="28" max="5" man="1"/>
    <brk id="35" max="5" man="1"/>
    <brk id="39" max="5" man="1"/>
    <brk id="41" max="5" man="1"/>
    <brk id="75" max="5" man="1"/>
    <brk id="98" max="5" man="1"/>
    <brk id="121" max="5" man="1"/>
    <brk id="135" max="5" man="1"/>
    <brk id="154" max="5" man="1"/>
    <brk id="16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3"/>
  <sheetViews>
    <sheetView rightToLeft="1" view="pageBreakPreview" topLeftCell="A115" zoomScale="85" zoomScaleNormal="85" zoomScaleSheetLayoutView="85" zoomScalePageLayoutView="70" workbookViewId="0">
      <selection activeCell="I117" sqref="I117"/>
    </sheetView>
  </sheetViews>
  <sheetFormatPr defaultRowHeight="15"/>
  <cols>
    <col min="1" max="1" width="20.7109375" style="109" customWidth="1"/>
    <col min="2" max="2" width="21.28515625" bestFit="1" customWidth="1"/>
    <col min="3" max="3" width="92.28515625" customWidth="1"/>
    <col min="4" max="4" width="12.5703125" customWidth="1"/>
    <col min="5" max="5" width="10.140625" customWidth="1"/>
    <col min="6" max="6" width="14.7109375" customWidth="1"/>
    <col min="7" max="7" width="13.85546875" customWidth="1"/>
    <col min="8" max="8" width="11.28515625" bestFit="1" customWidth="1"/>
    <col min="9" max="9" width="26" bestFit="1" customWidth="1"/>
    <col min="10" max="10" width="30.7109375" customWidth="1"/>
    <col min="11" max="11" width="12.7109375" customWidth="1"/>
    <col min="12" max="19" width="30.7109375" customWidth="1"/>
  </cols>
  <sheetData>
    <row r="1" spans="1:17" ht="15.75" thickBot="1">
      <c r="A1" s="108"/>
      <c r="B1" s="32"/>
      <c r="C1" s="32"/>
      <c r="D1" s="32"/>
      <c r="E1" s="32"/>
      <c r="F1" s="32"/>
      <c r="G1" s="32"/>
      <c r="H1" s="32"/>
      <c r="I1" s="32"/>
      <c r="J1" s="32"/>
      <c r="K1" s="32"/>
      <c r="L1" s="32"/>
      <c r="M1" s="32"/>
      <c r="N1" s="32"/>
      <c r="O1" s="32"/>
      <c r="P1" s="32"/>
      <c r="Q1" s="32"/>
    </row>
    <row r="2" spans="1:17">
      <c r="A2" s="108"/>
      <c r="B2" s="368" t="s">
        <v>229</v>
      </c>
      <c r="C2" s="369"/>
      <c r="D2" s="377" t="s">
        <v>499</v>
      </c>
      <c r="E2" s="377"/>
      <c r="F2" s="377"/>
      <c r="G2" s="377"/>
      <c r="H2" s="377"/>
      <c r="I2" s="377"/>
      <c r="J2" s="378"/>
      <c r="K2" s="32"/>
      <c r="L2" s="32"/>
      <c r="M2" s="32"/>
      <c r="N2" s="32"/>
      <c r="O2" s="32"/>
      <c r="P2" s="32"/>
      <c r="Q2" s="32"/>
    </row>
    <row r="3" spans="1:17">
      <c r="A3" s="108"/>
      <c r="B3" s="370" t="s">
        <v>230</v>
      </c>
      <c r="C3" s="371"/>
      <c r="D3" s="379" t="s">
        <v>429</v>
      </c>
      <c r="E3" s="379"/>
      <c r="F3" s="379"/>
      <c r="G3" s="379"/>
      <c r="H3" s="379"/>
      <c r="I3" s="379"/>
      <c r="J3" s="380"/>
      <c r="K3" s="32"/>
      <c r="L3" s="32"/>
      <c r="M3" s="32"/>
      <c r="N3" s="32"/>
      <c r="O3" s="32"/>
      <c r="P3" s="32"/>
      <c r="Q3" s="32"/>
    </row>
    <row r="4" spans="1:17">
      <c r="A4" s="108"/>
      <c r="B4" s="370" t="s">
        <v>231</v>
      </c>
      <c r="C4" s="371"/>
      <c r="D4" s="379" t="s">
        <v>356</v>
      </c>
      <c r="E4" s="379"/>
      <c r="F4" s="379"/>
      <c r="G4" s="379"/>
      <c r="H4" s="379"/>
      <c r="I4" s="379"/>
      <c r="J4" s="380"/>
      <c r="K4" s="32"/>
      <c r="L4" s="32"/>
      <c r="M4" s="32"/>
      <c r="N4" s="32"/>
      <c r="O4" s="32"/>
      <c r="P4" s="32"/>
      <c r="Q4" s="32"/>
    </row>
    <row r="5" spans="1:17">
      <c r="A5" s="108"/>
      <c r="B5" s="370" t="s">
        <v>227</v>
      </c>
      <c r="C5" s="371"/>
      <c r="D5" s="379" t="s">
        <v>500</v>
      </c>
      <c r="E5" s="379"/>
      <c r="F5" s="379"/>
      <c r="G5" s="379"/>
      <c r="H5" s="379"/>
      <c r="I5" s="379"/>
      <c r="J5" s="380"/>
      <c r="K5" s="32"/>
      <c r="L5" s="32"/>
      <c r="M5" s="32"/>
      <c r="N5" s="32"/>
      <c r="O5" s="32"/>
      <c r="P5" s="32"/>
      <c r="Q5" s="32"/>
    </row>
    <row r="6" spans="1:17">
      <c r="A6" s="108"/>
      <c r="B6" s="370" t="s">
        <v>232</v>
      </c>
      <c r="C6" s="371"/>
      <c r="D6" s="375" t="s">
        <v>493</v>
      </c>
      <c r="E6" s="375"/>
      <c r="F6" s="375"/>
      <c r="G6" s="375"/>
      <c r="H6" s="375"/>
      <c r="I6" s="375"/>
      <c r="J6" s="376"/>
      <c r="K6" s="32"/>
      <c r="L6" s="32"/>
      <c r="M6" s="32"/>
      <c r="N6" s="32"/>
      <c r="O6" s="32"/>
      <c r="P6" s="32"/>
      <c r="Q6" s="32"/>
    </row>
    <row r="7" spans="1:17">
      <c r="A7" s="108"/>
      <c r="B7" s="370" t="s">
        <v>233</v>
      </c>
      <c r="C7" s="371"/>
      <c r="D7" s="375" t="s">
        <v>501</v>
      </c>
      <c r="E7" s="375"/>
      <c r="F7" s="375"/>
      <c r="G7" s="375"/>
      <c r="H7" s="375"/>
      <c r="I7" s="375"/>
      <c r="J7" s="376"/>
      <c r="K7" s="32"/>
      <c r="L7" s="32"/>
      <c r="M7" s="32"/>
      <c r="N7" s="32"/>
      <c r="O7" s="32"/>
      <c r="P7" s="32"/>
      <c r="Q7" s="32"/>
    </row>
    <row r="8" spans="1:17" ht="15.75" thickBot="1">
      <c r="A8" s="108"/>
      <c r="B8" s="372" t="s">
        <v>234</v>
      </c>
      <c r="C8" s="373"/>
      <c r="D8" s="387" t="s">
        <v>430</v>
      </c>
      <c r="E8" s="387"/>
      <c r="F8" s="387"/>
      <c r="G8" s="387"/>
      <c r="H8" s="387"/>
      <c r="I8" s="387"/>
      <c r="J8" s="388"/>
      <c r="K8" s="32"/>
      <c r="L8" s="32"/>
      <c r="M8" s="32"/>
      <c r="N8" s="32"/>
      <c r="O8" s="32"/>
      <c r="P8" s="32"/>
      <c r="Q8" s="32"/>
    </row>
    <row r="9" spans="1:17">
      <c r="A9" s="108"/>
      <c r="B9" s="32"/>
      <c r="C9" s="136" t="s">
        <v>542</v>
      </c>
      <c r="D9" s="381" t="s">
        <v>541</v>
      </c>
      <c r="E9" s="382"/>
      <c r="F9" s="382"/>
      <c r="G9" s="382"/>
      <c r="H9" s="382"/>
      <c r="I9" s="382"/>
      <c r="J9" s="383"/>
      <c r="K9" s="32"/>
      <c r="L9" s="32"/>
      <c r="M9" s="32"/>
      <c r="N9" s="32"/>
      <c r="O9" s="32"/>
      <c r="P9" s="32"/>
      <c r="Q9" s="32"/>
    </row>
    <row r="10" spans="1:17">
      <c r="A10" s="108"/>
      <c r="B10" s="32"/>
      <c r="C10" s="33" t="s">
        <v>236</v>
      </c>
      <c r="D10" s="374" t="s">
        <v>387</v>
      </c>
      <c r="E10" s="375"/>
      <c r="F10" s="375"/>
      <c r="G10" s="375"/>
      <c r="H10" s="375"/>
      <c r="I10" s="375"/>
      <c r="J10" s="376"/>
      <c r="K10" s="32"/>
      <c r="L10" s="32"/>
      <c r="M10" s="32"/>
      <c r="N10" s="32"/>
      <c r="O10" s="32"/>
      <c r="P10" s="32"/>
      <c r="Q10" s="32"/>
    </row>
    <row r="11" spans="1:17" ht="15.75">
      <c r="A11" s="108"/>
      <c r="B11" s="32"/>
      <c r="C11" s="34" t="s">
        <v>237</v>
      </c>
      <c r="D11" s="374" t="s">
        <v>387</v>
      </c>
      <c r="E11" s="375"/>
      <c r="F11" s="375"/>
      <c r="G11" s="375"/>
      <c r="H11" s="375"/>
      <c r="I11" s="375"/>
      <c r="J11" s="376"/>
      <c r="K11" s="32"/>
      <c r="L11" s="32"/>
      <c r="M11" s="32"/>
      <c r="N11" s="32"/>
      <c r="O11" s="32"/>
      <c r="P11" s="32"/>
      <c r="Q11" s="32"/>
    </row>
    <row r="12" spans="1:17">
      <c r="A12" s="108"/>
      <c r="B12" s="32"/>
      <c r="C12" s="35" t="s">
        <v>238</v>
      </c>
      <c r="D12" s="384" t="s">
        <v>388</v>
      </c>
      <c r="E12" s="385"/>
      <c r="F12" s="385"/>
      <c r="G12" s="385"/>
      <c r="H12" s="385"/>
      <c r="I12" s="385"/>
      <c r="J12" s="386"/>
      <c r="K12" s="32"/>
      <c r="L12" s="32"/>
      <c r="M12" s="32"/>
      <c r="N12" s="32"/>
      <c r="O12" s="32"/>
      <c r="P12" s="32"/>
      <c r="Q12" s="32"/>
    </row>
    <row r="13" spans="1:17" ht="15.75" thickBot="1">
      <c r="A13" s="108"/>
      <c r="B13" s="32"/>
      <c r="C13" s="36" t="s">
        <v>239</v>
      </c>
      <c r="D13" s="374" t="s">
        <v>431</v>
      </c>
      <c r="E13" s="375"/>
      <c r="F13" s="375"/>
      <c r="G13" s="375"/>
      <c r="H13" s="375"/>
      <c r="I13" s="375"/>
      <c r="J13" s="376"/>
      <c r="K13" s="32"/>
      <c r="L13" s="32"/>
      <c r="M13" s="32"/>
      <c r="N13" s="32"/>
      <c r="O13" s="32"/>
      <c r="P13" s="32"/>
      <c r="Q13" s="32"/>
    </row>
    <row r="14" spans="1:17" ht="15.75" thickBot="1">
      <c r="A14" s="108"/>
      <c r="B14" s="32"/>
      <c r="C14" s="37"/>
      <c r="D14" s="32"/>
      <c r="E14" s="32"/>
      <c r="F14" s="32"/>
      <c r="G14" s="32"/>
      <c r="H14" s="32"/>
      <c r="I14" s="32"/>
      <c r="J14" s="32"/>
      <c r="K14" s="32"/>
      <c r="L14" s="32"/>
      <c r="M14" s="32"/>
      <c r="N14" s="32"/>
      <c r="O14" s="32"/>
      <c r="P14" s="32"/>
      <c r="Q14" s="32"/>
    </row>
    <row r="15" spans="1:17" ht="21.75" thickBot="1">
      <c r="A15" s="108"/>
      <c r="B15" s="350" t="s">
        <v>192</v>
      </c>
      <c r="C15" s="351"/>
      <c r="D15" s="351"/>
      <c r="E15" s="351"/>
      <c r="F15" s="351"/>
      <c r="G15" s="351"/>
      <c r="H15" s="351"/>
      <c r="I15" s="351"/>
      <c r="J15" s="352"/>
      <c r="K15" s="32"/>
      <c r="L15" s="32"/>
      <c r="M15" s="32"/>
      <c r="N15" s="32"/>
      <c r="O15" s="32"/>
      <c r="P15" s="32"/>
      <c r="Q15" s="32"/>
    </row>
    <row r="16" spans="1:17" ht="15.75">
      <c r="A16" s="108"/>
      <c r="B16" s="364" t="s">
        <v>184</v>
      </c>
      <c r="C16" s="360" t="s">
        <v>240</v>
      </c>
      <c r="D16" s="362" t="s">
        <v>185</v>
      </c>
      <c r="E16" s="360" t="s">
        <v>186</v>
      </c>
      <c r="F16" s="360" t="s">
        <v>187</v>
      </c>
      <c r="G16" s="360"/>
      <c r="H16" s="360" t="s">
        <v>188</v>
      </c>
      <c r="I16" s="360" t="s">
        <v>189</v>
      </c>
      <c r="J16" s="366" t="s">
        <v>241</v>
      </c>
      <c r="K16" s="32"/>
      <c r="L16" s="32"/>
      <c r="M16" s="32"/>
      <c r="N16" s="32"/>
      <c r="O16" s="32"/>
      <c r="P16" s="32"/>
      <c r="Q16" s="32"/>
    </row>
    <row r="17" spans="1:17" ht="16.5" thickBot="1">
      <c r="A17" s="108"/>
      <c r="B17" s="365"/>
      <c r="C17" s="361"/>
      <c r="D17" s="363"/>
      <c r="E17" s="361"/>
      <c r="F17" s="113" t="s">
        <v>242</v>
      </c>
      <c r="G17" s="113" t="s">
        <v>243</v>
      </c>
      <c r="H17" s="361"/>
      <c r="I17" s="361"/>
      <c r="J17" s="367"/>
      <c r="K17" s="32"/>
      <c r="L17" s="32"/>
      <c r="M17" s="32"/>
      <c r="N17" s="32"/>
      <c r="O17" s="32"/>
      <c r="P17" s="32"/>
      <c r="Q17" s="32"/>
    </row>
    <row r="18" spans="1:17" ht="32.25" thickBot="1">
      <c r="A18" s="108"/>
      <c r="B18" s="358">
        <v>1</v>
      </c>
      <c r="C18" s="198" t="s">
        <v>572</v>
      </c>
      <c r="D18" s="199" t="s">
        <v>441</v>
      </c>
      <c r="E18" s="199">
        <v>400</v>
      </c>
      <c r="F18" s="200"/>
      <c r="G18" s="201"/>
      <c r="H18" s="199"/>
      <c r="I18" s="202">
        <f>SUM(I19:I32)</f>
        <v>73674950</v>
      </c>
      <c r="J18" s="133"/>
      <c r="K18" s="182"/>
      <c r="L18" s="32"/>
      <c r="M18" s="32"/>
      <c r="N18" s="32"/>
      <c r="O18" s="32"/>
      <c r="P18" s="32"/>
      <c r="Q18" s="32"/>
    </row>
    <row r="19" spans="1:17" ht="19.5" thickBot="1">
      <c r="A19" s="108"/>
      <c r="B19" s="357"/>
      <c r="C19" s="186" t="s">
        <v>567</v>
      </c>
      <c r="D19" s="186" t="s">
        <v>445</v>
      </c>
      <c r="E19" s="186">
        <f>400*130</f>
        <v>52000</v>
      </c>
      <c r="F19" s="123">
        <v>600</v>
      </c>
      <c r="G19" s="125"/>
      <c r="H19" s="124">
        <v>1</v>
      </c>
      <c r="I19" s="132">
        <f t="shared" ref="I19:I26" si="0">E19*F19*H19</f>
        <v>31200000</v>
      </c>
      <c r="J19" s="127"/>
      <c r="K19" s="182"/>
      <c r="L19" s="32"/>
      <c r="M19" s="32"/>
      <c r="N19" s="32"/>
      <c r="O19" s="32"/>
      <c r="P19" s="32"/>
      <c r="Q19" s="32"/>
    </row>
    <row r="20" spans="1:17" ht="19.5" thickBot="1">
      <c r="A20" s="108"/>
      <c r="B20" s="357"/>
      <c r="C20" s="186" t="s">
        <v>568</v>
      </c>
      <c r="D20" s="186" t="s">
        <v>445</v>
      </c>
      <c r="E20" s="186">
        <f>400*38</f>
        <v>15200</v>
      </c>
      <c r="F20" s="123">
        <v>400</v>
      </c>
      <c r="G20" s="125"/>
      <c r="H20" s="124">
        <v>1</v>
      </c>
      <c r="I20" s="132">
        <f t="shared" si="0"/>
        <v>6080000</v>
      </c>
      <c r="J20" s="127"/>
      <c r="K20" s="182"/>
      <c r="L20" s="32"/>
      <c r="M20" s="32"/>
      <c r="N20" s="32"/>
      <c r="O20" s="32"/>
      <c r="P20" s="32"/>
      <c r="Q20" s="32"/>
    </row>
    <row r="21" spans="1:17" ht="19.5" thickBot="1">
      <c r="A21" s="108"/>
      <c r="B21" s="357"/>
      <c r="C21" s="186" t="s">
        <v>569</v>
      </c>
      <c r="D21" s="186" t="s">
        <v>570</v>
      </c>
      <c r="E21" s="186">
        <f>400*38</f>
        <v>15200</v>
      </c>
      <c r="F21" s="123">
        <v>350</v>
      </c>
      <c r="G21" s="125"/>
      <c r="H21" s="124">
        <v>1</v>
      </c>
      <c r="I21" s="132">
        <f t="shared" si="0"/>
        <v>5320000</v>
      </c>
      <c r="J21" s="127"/>
      <c r="K21" s="182"/>
      <c r="L21" s="32"/>
      <c r="M21" s="32"/>
      <c r="N21" s="32"/>
      <c r="O21" s="32"/>
      <c r="P21" s="32"/>
      <c r="Q21" s="32"/>
    </row>
    <row r="22" spans="1:17" ht="19.5" thickBot="1">
      <c r="A22" s="108"/>
      <c r="B22" s="357"/>
      <c r="C22" s="186" t="s">
        <v>560</v>
      </c>
      <c r="D22" s="186" t="s">
        <v>571</v>
      </c>
      <c r="E22" s="186">
        <f>400*130</f>
        <v>52000</v>
      </c>
      <c r="F22" s="123">
        <v>150</v>
      </c>
      <c r="G22" s="125"/>
      <c r="H22" s="124">
        <v>1</v>
      </c>
      <c r="I22" s="132">
        <f t="shared" si="0"/>
        <v>7800000</v>
      </c>
      <c r="J22" s="127"/>
      <c r="K22" s="182"/>
      <c r="L22" s="32"/>
      <c r="M22" s="32"/>
      <c r="N22" s="32"/>
      <c r="O22" s="32"/>
      <c r="P22" s="32"/>
      <c r="Q22" s="32"/>
    </row>
    <row r="23" spans="1:17" ht="19.5" thickBot="1">
      <c r="A23" s="108"/>
      <c r="B23" s="357"/>
      <c r="C23" s="186" t="s">
        <v>561</v>
      </c>
      <c r="D23" s="186" t="s">
        <v>571</v>
      </c>
      <c r="E23" s="186">
        <f>400*130</f>
        <v>52000</v>
      </c>
      <c r="F23" s="123">
        <v>43.2</v>
      </c>
      <c r="G23" s="125"/>
      <c r="H23" s="124">
        <v>1</v>
      </c>
      <c r="I23" s="132">
        <f t="shared" si="0"/>
        <v>2246400</v>
      </c>
      <c r="J23" s="127"/>
      <c r="K23" s="182"/>
      <c r="L23" s="32"/>
      <c r="M23" s="32"/>
      <c r="N23" s="32"/>
      <c r="O23" s="32"/>
      <c r="P23" s="32"/>
      <c r="Q23" s="32"/>
    </row>
    <row r="24" spans="1:17" ht="19.5" thickBot="1">
      <c r="A24" s="108"/>
      <c r="B24" s="357"/>
      <c r="C24" s="186" t="s">
        <v>563</v>
      </c>
      <c r="D24" s="186" t="s">
        <v>564</v>
      </c>
      <c r="E24" s="186">
        <f>400*200</f>
        <v>80000</v>
      </c>
      <c r="F24" s="123">
        <v>200</v>
      </c>
      <c r="G24" s="125"/>
      <c r="H24" s="124">
        <v>1</v>
      </c>
      <c r="I24" s="132">
        <f t="shared" si="0"/>
        <v>16000000</v>
      </c>
      <c r="J24" s="127"/>
      <c r="K24" s="182"/>
      <c r="L24" s="32"/>
      <c r="M24" s="32"/>
      <c r="N24" s="32"/>
      <c r="O24" s="32"/>
      <c r="P24" s="32"/>
      <c r="Q24" s="32"/>
    </row>
    <row r="25" spans="1:17" ht="19.5" thickBot="1">
      <c r="A25" s="108"/>
      <c r="B25" s="357"/>
      <c r="C25" s="186" t="s">
        <v>565</v>
      </c>
      <c r="D25" s="186" t="s">
        <v>562</v>
      </c>
      <c r="E25" s="186">
        <f>400*40</f>
        <v>16000</v>
      </c>
      <c r="F25" s="123">
        <v>250</v>
      </c>
      <c r="G25" s="125"/>
      <c r="H25" s="124">
        <v>1</v>
      </c>
      <c r="I25" s="132">
        <f t="shared" si="0"/>
        <v>4000000</v>
      </c>
      <c r="J25" s="127"/>
      <c r="K25" s="182"/>
      <c r="L25" s="32"/>
      <c r="M25" s="32"/>
      <c r="N25" s="32"/>
      <c r="O25" s="32"/>
      <c r="P25" s="32"/>
      <c r="Q25" s="32"/>
    </row>
    <row r="26" spans="1:17" ht="19.5" thickBot="1">
      <c r="A26" s="108"/>
      <c r="B26" s="357"/>
      <c r="C26" s="186" t="s">
        <v>566</v>
      </c>
      <c r="D26" s="186" t="s">
        <v>441</v>
      </c>
      <c r="E26" s="186">
        <v>400</v>
      </c>
      <c r="F26" s="123">
        <v>2000</v>
      </c>
      <c r="G26" s="125"/>
      <c r="H26" s="124">
        <v>1</v>
      </c>
      <c r="I26" s="132">
        <f t="shared" si="0"/>
        <v>800000</v>
      </c>
      <c r="J26" s="127"/>
      <c r="K26" s="182"/>
      <c r="L26" s="32"/>
      <c r="M26" s="32"/>
      <c r="N26" s="32"/>
      <c r="O26" s="32"/>
      <c r="P26" s="32"/>
      <c r="Q26" s="32"/>
    </row>
    <row r="27" spans="1:17" ht="19.5" thickBot="1">
      <c r="A27" s="108"/>
      <c r="B27" s="184"/>
      <c r="C27" s="186" t="s">
        <v>574</v>
      </c>
      <c r="D27" s="110" t="s">
        <v>571</v>
      </c>
      <c r="E27" s="110">
        <v>1</v>
      </c>
      <c r="F27" s="112">
        <v>3500</v>
      </c>
      <c r="G27" s="125"/>
      <c r="H27" s="124">
        <v>1</v>
      </c>
      <c r="I27" s="132">
        <f t="shared" ref="I27:I108" si="1">E27*F27*H27</f>
        <v>3500</v>
      </c>
      <c r="J27" s="187"/>
      <c r="K27" s="182"/>
      <c r="L27" s="32"/>
      <c r="M27" s="32"/>
      <c r="N27" s="32"/>
      <c r="O27" s="32"/>
      <c r="P27" s="32"/>
      <c r="Q27" s="32"/>
    </row>
    <row r="28" spans="1:17" ht="19.5" thickBot="1">
      <c r="A28" s="108"/>
      <c r="B28" s="184"/>
      <c r="C28" s="186" t="s">
        <v>573</v>
      </c>
      <c r="D28" s="110" t="s">
        <v>571</v>
      </c>
      <c r="E28" s="110">
        <v>1</v>
      </c>
      <c r="F28" s="112">
        <v>2000</v>
      </c>
      <c r="G28" s="125"/>
      <c r="H28" s="124">
        <v>1</v>
      </c>
      <c r="I28" s="132">
        <f t="shared" si="1"/>
        <v>2000</v>
      </c>
      <c r="J28" s="187"/>
      <c r="K28" s="182"/>
      <c r="L28" s="32"/>
      <c r="M28" s="32"/>
      <c r="N28" s="32"/>
      <c r="O28" s="32"/>
      <c r="P28" s="32"/>
      <c r="Q28" s="32"/>
    </row>
    <row r="29" spans="1:17" ht="19.5" thickBot="1">
      <c r="A29" s="108"/>
      <c r="B29" s="184"/>
      <c r="C29" s="186" t="s">
        <v>575</v>
      </c>
      <c r="D29" s="110" t="s">
        <v>571</v>
      </c>
      <c r="E29" s="110">
        <v>1</v>
      </c>
      <c r="F29" s="112">
        <v>350</v>
      </c>
      <c r="G29" s="125"/>
      <c r="H29" s="124">
        <v>1</v>
      </c>
      <c r="I29" s="132">
        <f t="shared" si="1"/>
        <v>350</v>
      </c>
      <c r="J29" s="187"/>
      <c r="K29" s="182"/>
      <c r="L29" s="32"/>
      <c r="M29" s="32"/>
      <c r="N29" s="32"/>
      <c r="O29" s="32"/>
      <c r="P29" s="32"/>
      <c r="Q29" s="32"/>
    </row>
    <row r="30" spans="1:17" ht="19.5" thickBot="1">
      <c r="A30" s="108"/>
      <c r="B30" s="184"/>
      <c r="C30" s="186" t="s">
        <v>576</v>
      </c>
      <c r="D30" s="110" t="s">
        <v>571</v>
      </c>
      <c r="E30" s="110">
        <v>1</v>
      </c>
      <c r="F30" s="112">
        <v>100</v>
      </c>
      <c r="G30" s="125"/>
      <c r="H30" s="124">
        <v>1</v>
      </c>
      <c r="I30" s="132">
        <f t="shared" si="1"/>
        <v>100</v>
      </c>
      <c r="J30" s="187"/>
      <c r="K30" s="182"/>
      <c r="L30" s="32"/>
      <c r="M30" s="32"/>
      <c r="N30" s="32"/>
      <c r="O30" s="32"/>
      <c r="P30" s="32"/>
      <c r="Q30" s="32"/>
    </row>
    <row r="31" spans="1:17" ht="19.5" thickBot="1">
      <c r="A31" s="108"/>
      <c r="B31" s="184"/>
      <c r="C31" s="186" t="s">
        <v>577</v>
      </c>
      <c r="D31" s="120" t="s">
        <v>571</v>
      </c>
      <c r="E31" s="120">
        <v>1</v>
      </c>
      <c r="F31" s="122">
        <v>100</v>
      </c>
      <c r="G31" s="125"/>
      <c r="H31" s="124">
        <v>1</v>
      </c>
      <c r="I31" s="126">
        <f t="shared" si="1"/>
        <v>100</v>
      </c>
      <c r="J31" s="187"/>
      <c r="K31" s="182"/>
      <c r="L31" s="32"/>
      <c r="M31" s="32"/>
      <c r="N31" s="32"/>
      <c r="O31" s="32"/>
      <c r="P31" s="32"/>
      <c r="Q31" s="32"/>
    </row>
    <row r="32" spans="1:17" ht="19.5" thickBot="1">
      <c r="A32" s="108"/>
      <c r="B32" s="185"/>
      <c r="C32" s="186" t="s">
        <v>443</v>
      </c>
      <c r="D32" s="110" t="s">
        <v>432</v>
      </c>
      <c r="E32" s="110">
        <f>E18+45</f>
        <v>445</v>
      </c>
      <c r="F32" s="112">
        <v>500</v>
      </c>
      <c r="G32" s="125"/>
      <c r="H32" s="124">
        <v>1</v>
      </c>
      <c r="I32" s="132">
        <f>E32*F32*H32</f>
        <v>222500</v>
      </c>
      <c r="J32" s="187"/>
      <c r="K32" s="182"/>
      <c r="L32" s="32"/>
      <c r="M32" s="32"/>
      <c r="N32" s="32"/>
      <c r="O32" s="32"/>
      <c r="P32" s="32"/>
      <c r="Q32" s="32"/>
    </row>
    <row r="33" spans="1:17" ht="15.75">
      <c r="A33" s="108"/>
      <c r="B33" s="358">
        <v>2</v>
      </c>
      <c r="C33" s="186" t="s">
        <v>578</v>
      </c>
      <c r="D33" s="203" t="s">
        <v>441</v>
      </c>
      <c r="E33" s="203">
        <v>400</v>
      </c>
      <c r="F33" s="203"/>
      <c r="G33" s="203"/>
      <c r="H33" s="203">
        <v>1</v>
      </c>
      <c r="I33" s="203">
        <f>SUM(I34:I40)</f>
        <v>22262550</v>
      </c>
      <c r="J33" s="187"/>
      <c r="K33" s="32"/>
      <c r="L33" s="32"/>
      <c r="M33" s="32"/>
      <c r="N33" s="32"/>
      <c r="O33" s="32"/>
      <c r="P33" s="32"/>
      <c r="Q33" s="32"/>
    </row>
    <row r="34" spans="1:17" ht="15.75">
      <c r="A34" s="108"/>
      <c r="B34" s="357"/>
      <c r="C34" s="186" t="s">
        <v>579</v>
      </c>
      <c r="D34" s="110" t="s">
        <v>433</v>
      </c>
      <c r="E34" s="110">
        <f>400*167</f>
        <v>66800</v>
      </c>
      <c r="F34" s="192">
        <v>330</v>
      </c>
      <c r="G34" s="39"/>
      <c r="H34" s="110">
        <v>1</v>
      </c>
      <c r="I34" s="193">
        <f>E34*F34*H34</f>
        <v>22044000</v>
      </c>
      <c r="J34" s="188"/>
      <c r="K34" s="32"/>
      <c r="L34" s="32"/>
      <c r="M34" s="32"/>
      <c r="N34" s="32"/>
      <c r="O34" s="32"/>
      <c r="P34" s="32"/>
      <c r="Q34" s="32"/>
    </row>
    <row r="35" spans="1:17" ht="15.75">
      <c r="A35" s="108"/>
      <c r="B35" s="357"/>
      <c r="C35" s="186" t="s">
        <v>574</v>
      </c>
      <c r="D35" s="110" t="s">
        <v>571</v>
      </c>
      <c r="E35" s="110">
        <v>1</v>
      </c>
      <c r="F35" s="192">
        <v>3500</v>
      </c>
      <c r="G35" s="39"/>
      <c r="H35" s="110">
        <v>1</v>
      </c>
      <c r="I35" s="193">
        <f t="shared" ref="I35:I40" si="2">E35*F35*H35</f>
        <v>3500</v>
      </c>
      <c r="J35" s="188"/>
      <c r="K35" s="32"/>
      <c r="L35" s="32"/>
      <c r="M35" s="32"/>
      <c r="N35" s="32"/>
      <c r="O35" s="32"/>
      <c r="P35" s="32"/>
      <c r="Q35" s="32"/>
    </row>
    <row r="36" spans="1:17" ht="15.75">
      <c r="A36" s="108"/>
      <c r="B36" s="357"/>
      <c r="C36" s="186" t="s">
        <v>573</v>
      </c>
      <c r="D36" s="110" t="s">
        <v>571</v>
      </c>
      <c r="E36" s="110">
        <v>1</v>
      </c>
      <c r="F36" s="192">
        <v>2000</v>
      </c>
      <c r="G36" s="39"/>
      <c r="H36" s="110">
        <v>1</v>
      </c>
      <c r="I36" s="193">
        <f t="shared" si="2"/>
        <v>2000</v>
      </c>
      <c r="J36" s="188"/>
      <c r="K36" s="32"/>
      <c r="L36" s="32"/>
      <c r="M36" s="32"/>
      <c r="N36" s="32"/>
      <c r="O36" s="32"/>
      <c r="P36" s="32"/>
      <c r="Q36" s="32"/>
    </row>
    <row r="37" spans="1:17" ht="15.75">
      <c r="A37" s="108"/>
      <c r="B37" s="357"/>
      <c r="C37" s="186" t="s">
        <v>575</v>
      </c>
      <c r="D37" s="110" t="s">
        <v>571</v>
      </c>
      <c r="E37" s="110">
        <v>1</v>
      </c>
      <c r="F37" s="192">
        <v>350</v>
      </c>
      <c r="G37" s="39"/>
      <c r="H37" s="110">
        <v>1</v>
      </c>
      <c r="I37" s="193">
        <f t="shared" si="2"/>
        <v>350</v>
      </c>
      <c r="J37" s="188"/>
      <c r="K37" s="32"/>
      <c r="L37" s="32"/>
      <c r="M37" s="32"/>
      <c r="N37" s="32"/>
      <c r="O37" s="32"/>
      <c r="P37" s="32"/>
      <c r="Q37" s="32"/>
    </row>
    <row r="38" spans="1:17" ht="15.75">
      <c r="A38" s="108"/>
      <c r="B38" s="357"/>
      <c r="C38" s="186" t="s">
        <v>576</v>
      </c>
      <c r="D38" s="110" t="s">
        <v>571</v>
      </c>
      <c r="E38" s="110">
        <v>1</v>
      </c>
      <c r="F38" s="192">
        <v>100</v>
      </c>
      <c r="G38" s="39"/>
      <c r="H38" s="110">
        <v>1</v>
      </c>
      <c r="I38" s="193">
        <f t="shared" si="2"/>
        <v>100</v>
      </c>
      <c r="J38" s="188"/>
      <c r="K38" s="32"/>
      <c r="L38" s="32"/>
      <c r="M38" s="32"/>
      <c r="N38" s="32"/>
      <c r="O38" s="32"/>
      <c r="P38" s="32"/>
      <c r="Q38" s="32"/>
    </row>
    <row r="39" spans="1:17" ht="15.75">
      <c r="A39" s="108"/>
      <c r="B39" s="357"/>
      <c r="C39" s="186" t="s">
        <v>577</v>
      </c>
      <c r="D39" s="110" t="s">
        <v>571</v>
      </c>
      <c r="E39" s="110">
        <v>1</v>
      </c>
      <c r="F39" s="192">
        <v>100</v>
      </c>
      <c r="G39" s="39"/>
      <c r="H39" s="110">
        <v>1</v>
      </c>
      <c r="I39" s="193">
        <f t="shared" si="2"/>
        <v>100</v>
      </c>
      <c r="J39" s="188"/>
      <c r="K39" s="32"/>
      <c r="L39" s="32"/>
      <c r="M39" s="32"/>
      <c r="N39" s="32"/>
      <c r="O39" s="32"/>
      <c r="P39" s="32"/>
      <c r="Q39" s="32"/>
    </row>
    <row r="40" spans="1:17" ht="16.5" thickBot="1">
      <c r="A40" s="108"/>
      <c r="B40" s="359"/>
      <c r="C40" s="186" t="s">
        <v>442</v>
      </c>
      <c r="D40" s="110" t="s">
        <v>432</v>
      </c>
      <c r="E40" s="110">
        <v>425</v>
      </c>
      <c r="F40" s="112">
        <v>500</v>
      </c>
      <c r="G40" s="39"/>
      <c r="H40" s="110">
        <v>1</v>
      </c>
      <c r="I40" s="193">
        <f t="shared" si="2"/>
        <v>212500</v>
      </c>
      <c r="J40" s="130"/>
      <c r="K40" s="32"/>
      <c r="L40" s="183"/>
      <c r="M40" s="32"/>
      <c r="N40" s="32"/>
      <c r="O40" s="32"/>
      <c r="P40" s="32"/>
      <c r="Q40" s="32"/>
    </row>
    <row r="41" spans="1:17" ht="32.25" thickBot="1">
      <c r="A41" s="108"/>
      <c r="B41" s="358">
        <v>3</v>
      </c>
      <c r="C41" s="213" t="s">
        <v>583</v>
      </c>
      <c r="D41" s="205" t="s">
        <v>441</v>
      </c>
      <c r="E41" s="205">
        <v>400</v>
      </c>
      <c r="F41" s="206"/>
      <c r="G41" s="207"/>
      <c r="H41" s="205"/>
      <c r="I41" s="208">
        <f>SUM(I42:I48)</f>
        <v>18876550</v>
      </c>
      <c r="J41" s="114"/>
      <c r="K41" s="32"/>
      <c r="L41" s="183"/>
      <c r="M41" s="32"/>
      <c r="N41" s="32"/>
      <c r="O41" s="32"/>
      <c r="P41" s="32"/>
      <c r="Q41" s="32"/>
    </row>
    <row r="42" spans="1:17" ht="16.5" thickBot="1">
      <c r="A42" s="108"/>
      <c r="B42" s="357"/>
      <c r="C42" s="186" t="s">
        <v>579</v>
      </c>
      <c r="D42" s="189" t="s">
        <v>433</v>
      </c>
      <c r="E42" s="189">
        <v>133200</v>
      </c>
      <c r="F42" s="190">
        <v>140</v>
      </c>
      <c r="G42" s="191"/>
      <c r="H42" s="189">
        <v>1</v>
      </c>
      <c r="I42" s="129">
        <v>18648000</v>
      </c>
      <c r="J42" s="194"/>
      <c r="K42" s="32"/>
      <c r="L42" s="183"/>
      <c r="M42" s="32"/>
      <c r="N42" s="32"/>
      <c r="O42" s="32"/>
      <c r="P42" s="32"/>
      <c r="Q42" s="32"/>
    </row>
    <row r="43" spans="1:17" ht="16.5" thickBot="1">
      <c r="A43" s="108"/>
      <c r="B43" s="357"/>
      <c r="C43" s="186" t="s">
        <v>574</v>
      </c>
      <c r="D43" s="120" t="s">
        <v>571</v>
      </c>
      <c r="E43" s="120">
        <v>1</v>
      </c>
      <c r="F43" s="122">
        <v>3500</v>
      </c>
      <c r="G43" s="196"/>
      <c r="H43" s="120">
        <v>1</v>
      </c>
      <c r="I43" s="132">
        <v>3500</v>
      </c>
      <c r="J43" s="197"/>
      <c r="K43" s="32"/>
      <c r="L43" s="183"/>
      <c r="M43" s="32"/>
      <c r="N43" s="32"/>
      <c r="O43" s="32"/>
      <c r="P43" s="32"/>
      <c r="Q43" s="32"/>
    </row>
    <row r="44" spans="1:17" ht="16.5" thickBot="1">
      <c r="A44" s="108"/>
      <c r="B44" s="357"/>
      <c r="C44" s="186" t="s">
        <v>573</v>
      </c>
      <c r="D44" s="120" t="s">
        <v>571</v>
      </c>
      <c r="E44" s="120">
        <v>1</v>
      </c>
      <c r="F44" s="122">
        <v>2000</v>
      </c>
      <c r="G44" s="196"/>
      <c r="H44" s="120">
        <v>1</v>
      </c>
      <c r="I44" s="132">
        <v>2000</v>
      </c>
      <c r="J44" s="197"/>
      <c r="K44" s="32"/>
      <c r="L44" s="183"/>
      <c r="M44" s="32"/>
      <c r="N44" s="32"/>
      <c r="O44" s="32"/>
      <c r="P44" s="32"/>
      <c r="Q44" s="32"/>
    </row>
    <row r="45" spans="1:17" ht="16.5" thickBot="1">
      <c r="A45" s="108"/>
      <c r="B45" s="357"/>
      <c r="C45" s="186" t="s">
        <v>575</v>
      </c>
      <c r="D45" s="120" t="s">
        <v>571</v>
      </c>
      <c r="E45" s="120">
        <v>1</v>
      </c>
      <c r="F45" s="122">
        <v>350</v>
      </c>
      <c r="G45" s="196"/>
      <c r="H45" s="120">
        <v>1</v>
      </c>
      <c r="I45" s="132">
        <v>350</v>
      </c>
      <c r="J45" s="197"/>
      <c r="K45" s="32"/>
      <c r="L45" s="183"/>
      <c r="M45" s="32"/>
      <c r="N45" s="32"/>
      <c r="O45" s="32"/>
      <c r="P45" s="32"/>
      <c r="Q45" s="32"/>
    </row>
    <row r="46" spans="1:17" ht="16.5" thickBot="1">
      <c r="A46" s="108"/>
      <c r="B46" s="357"/>
      <c r="C46" s="186" t="s">
        <v>576</v>
      </c>
      <c r="D46" s="120" t="s">
        <v>571</v>
      </c>
      <c r="E46" s="120">
        <v>1</v>
      </c>
      <c r="F46" s="122">
        <v>100</v>
      </c>
      <c r="G46" s="196"/>
      <c r="H46" s="120">
        <v>1</v>
      </c>
      <c r="I46" s="132">
        <v>100</v>
      </c>
      <c r="J46" s="197"/>
      <c r="K46" s="32"/>
      <c r="L46" s="183"/>
      <c r="M46" s="32"/>
      <c r="N46" s="32"/>
      <c r="O46" s="32"/>
      <c r="P46" s="32"/>
      <c r="Q46" s="32"/>
    </row>
    <row r="47" spans="1:17" ht="16.5" thickBot="1">
      <c r="A47" s="108"/>
      <c r="B47" s="357"/>
      <c r="C47" s="186" t="s">
        <v>577</v>
      </c>
      <c r="D47" s="120" t="s">
        <v>571</v>
      </c>
      <c r="E47" s="120">
        <v>1</v>
      </c>
      <c r="F47" s="122">
        <v>100</v>
      </c>
      <c r="G47" s="196"/>
      <c r="H47" s="120">
        <v>1</v>
      </c>
      <c r="I47" s="132">
        <v>100</v>
      </c>
      <c r="J47" s="197"/>
      <c r="K47" s="32"/>
      <c r="L47" s="183"/>
      <c r="M47" s="32"/>
      <c r="N47" s="32"/>
      <c r="O47" s="32"/>
      <c r="P47" s="32"/>
      <c r="Q47" s="32"/>
    </row>
    <row r="48" spans="1:17" ht="16.5" thickBot="1">
      <c r="A48" s="108"/>
      <c r="B48" s="359"/>
      <c r="C48" s="186" t="s">
        <v>436</v>
      </c>
      <c r="D48" s="115" t="s">
        <v>432</v>
      </c>
      <c r="E48" s="115">
        <v>445</v>
      </c>
      <c r="F48" s="116">
        <v>500</v>
      </c>
      <c r="G48" s="117"/>
      <c r="H48" s="115">
        <v>1</v>
      </c>
      <c r="I48" s="132">
        <f t="shared" si="1"/>
        <v>222500</v>
      </c>
      <c r="J48" s="118"/>
      <c r="K48" s="32"/>
      <c r="L48" s="183"/>
      <c r="M48" s="32"/>
      <c r="N48" s="32"/>
      <c r="O48" s="32"/>
      <c r="P48" s="32"/>
      <c r="Q48" s="32"/>
    </row>
    <row r="49" spans="1:17" ht="16.5" thickBot="1">
      <c r="A49" s="108"/>
      <c r="B49" s="358">
        <v>4</v>
      </c>
      <c r="C49" s="204" t="s">
        <v>580</v>
      </c>
      <c r="D49" s="209" t="s">
        <v>441</v>
      </c>
      <c r="E49" s="209">
        <v>400</v>
      </c>
      <c r="F49" s="210"/>
      <c r="G49" s="211"/>
      <c r="H49" s="209"/>
      <c r="I49" s="202">
        <f>SUM(I50:I56)</f>
        <v>14319250</v>
      </c>
      <c r="J49" s="212"/>
      <c r="K49" s="32"/>
      <c r="L49" s="32"/>
      <c r="M49" s="32"/>
      <c r="N49" s="32"/>
      <c r="O49" s="32"/>
      <c r="P49" s="32"/>
      <c r="Q49" s="32"/>
    </row>
    <row r="50" spans="1:17" ht="16.5" thickBot="1">
      <c r="A50" s="108"/>
      <c r="B50" s="357"/>
      <c r="C50" s="186" t="s">
        <v>581</v>
      </c>
      <c r="D50" s="189" t="s">
        <v>433</v>
      </c>
      <c r="E50" s="189">
        <v>100000</v>
      </c>
      <c r="F50" s="190">
        <v>140</v>
      </c>
      <c r="G50" s="191"/>
      <c r="H50" s="189">
        <v>1</v>
      </c>
      <c r="I50" s="132">
        <v>14000000</v>
      </c>
      <c r="J50" s="194"/>
      <c r="K50" s="32"/>
      <c r="L50" s="32"/>
      <c r="M50" s="32"/>
      <c r="N50" s="32"/>
      <c r="O50" s="32"/>
      <c r="P50" s="32"/>
      <c r="Q50" s="32"/>
    </row>
    <row r="51" spans="1:17" ht="16.5" thickBot="1">
      <c r="A51" s="108"/>
      <c r="B51" s="357"/>
      <c r="C51" s="186" t="s">
        <v>574</v>
      </c>
      <c r="D51" s="110" t="s">
        <v>571</v>
      </c>
      <c r="E51" s="110">
        <v>1</v>
      </c>
      <c r="F51" s="112">
        <v>3500</v>
      </c>
      <c r="G51" s="39"/>
      <c r="H51" s="110">
        <v>1</v>
      </c>
      <c r="I51" s="132">
        <v>3500</v>
      </c>
      <c r="J51" s="40"/>
      <c r="K51" s="32"/>
      <c r="L51" s="32"/>
      <c r="M51" s="32"/>
      <c r="N51" s="32"/>
      <c r="O51" s="32"/>
      <c r="P51" s="32"/>
      <c r="Q51" s="32"/>
    </row>
    <row r="52" spans="1:17" ht="16.5" thickBot="1">
      <c r="A52" s="108"/>
      <c r="B52" s="357"/>
      <c r="C52" s="186" t="s">
        <v>573</v>
      </c>
      <c r="D52" s="120" t="s">
        <v>571</v>
      </c>
      <c r="E52" s="120">
        <v>1</v>
      </c>
      <c r="F52" s="122">
        <v>2000</v>
      </c>
      <c r="G52" s="196"/>
      <c r="H52" s="120">
        <v>1</v>
      </c>
      <c r="I52" s="132">
        <v>2000</v>
      </c>
      <c r="J52" s="197"/>
      <c r="K52" s="32"/>
      <c r="L52" s="32"/>
      <c r="M52" s="32"/>
      <c r="N52" s="32"/>
      <c r="O52" s="32"/>
      <c r="P52" s="32"/>
      <c r="Q52" s="32"/>
    </row>
    <row r="53" spans="1:17" ht="16.5" thickBot="1">
      <c r="A53" s="108"/>
      <c r="B53" s="357"/>
      <c r="C53" s="186" t="s">
        <v>575</v>
      </c>
      <c r="D53" s="120" t="s">
        <v>571</v>
      </c>
      <c r="E53" s="120">
        <v>1</v>
      </c>
      <c r="F53" s="122">
        <v>350</v>
      </c>
      <c r="G53" s="196"/>
      <c r="H53" s="120">
        <v>1</v>
      </c>
      <c r="I53" s="132">
        <v>350</v>
      </c>
      <c r="J53" s="197"/>
      <c r="K53" s="32"/>
      <c r="L53" s="32"/>
      <c r="M53" s="32"/>
      <c r="N53" s="32"/>
      <c r="O53" s="32"/>
      <c r="P53" s="32"/>
      <c r="Q53" s="32"/>
    </row>
    <row r="54" spans="1:17" ht="16.5" thickBot="1">
      <c r="A54" s="108"/>
      <c r="B54" s="357"/>
      <c r="C54" s="186" t="s">
        <v>576</v>
      </c>
      <c r="D54" s="120" t="s">
        <v>571</v>
      </c>
      <c r="E54" s="120">
        <v>1</v>
      </c>
      <c r="F54" s="122">
        <v>100</v>
      </c>
      <c r="G54" s="196"/>
      <c r="H54" s="120">
        <v>1</v>
      </c>
      <c r="I54" s="132">
        <v>100</v>
      </c>
      <c r="J54" s="197"/>
      <c r="K54" s="32"/>
      <c r="L54" s="32"/>
      <c r="M54" s="32"/>
      <c r="N54" s="32"/>
      <c r="O54" s="32"/>
      <c r="P54" s="32"/>
      <c r="Q54" s="32"/>
    </row>
    <row r="55" spans="1:17" ht="16.5" thickBot="1">
      <c r="A55" s="108"/>
      <c r="B55" s="357"/>
      <c r="C55" s="186" t="s">
        <v>577</v>
      </c>
      <c r="D55" s="120" t="s">
        <v>571</v>
      </c>
      <c r="E55" s="120">
        <v>1</v>
      </c>
      <c r="F55" s="122">
        <v>100</v>
      </c>
      <c r="G55" s="196"/>
      <c r="H55" s="120">
        <v>1</v>
      </c>
      <c r="I55" s="132">
        <v>100</v>
      </c>
      <c r="J55" s="197"/>
      <c r="K55" s="32"/>
      <c r="L55" s="32"/>
      <c r="M55" s="32"/>
      <c r="N55" s="32"/>
      <c r="O55" s="32"/>
      <c r="P55" s="32"/>
      <c r="Q55" s="32"/>
    </row>
    <row r="56" spans="1:17" ht="16.5" thickBot="1">
      <c r="A56" s="108"/>
      <c r="B56" s="359"/>
      <c r="C56" s="186" t="s">
        <v>437</v>
      </c>
      <c r="D56" s="120" t="s">
        <v>432</v>
      </c>
      <c r="E56" s="120">
        <v>435</v>
      </c>
      <c r="F56" s="122">
        <v>720</v>
      </c>
      <c r="G56" s="196"/>
      <c r="H56" s="120">
        <v>1</v>
      </c>
      <c r="I56" s="126">
        <f t="shared" si="1"/>
        <v>313200</v>
      </c>
      <c r="J56" s="197"/>
      <c r="K56" s="32"/>
      <c r="L56" s="183"/>
      <c r="M56" s="32"/>
      <c r="N56" s="32"/>
      <c r="O56" s="32"/>
      <c r="P56" s="32"/>
      <c r="Q56" s="32"/>
    </row>
    <row r="57" spans="1:17" ht="15.75">
      <c r="A57" s="108"/>
      <c r="B57" s="357">
        <v>5</v>
      </c>
      <c r="C57" s="222" t="s">
        <v>582</v>
      </c>
      <c r="D57" s="203" t="s">
        <v>441</v>
      </c>
      <c r="E57" s="203">
        <v>400</v>
      </c>
      <c r="F57" s="219"/>
      <c r="G57" s="218"/>
      <c r="H57" s="203"/>
      <c r="I57" s="220">
        <f>SUM(I58:I64)</f>
        <v>2067550</v>
      </c>
      <c r="J57" s="223"/>
      <c r="K57" s="32"/>
      <c r="L57" s="32"/>
      <c r="M57" s="32"/>
      <c r="N57" s="32"/>
      <c r="O57" s="32"/>
      <c r="P57" s="32"/>
      <c r="Q57" s="32"/>
    </row>
    <row r="58" spans="1:17" ht="15.75">
      <c r="A58" s="108"/>
      <c r="B58" s="357"/>
      <c r="C58" s="186" t="s">
        <v>579</v>
      </c>
      <c r="D58" s="110" t="s">
        <v>433</v>
      </c>
      <c r="E58" s="110">
        <v>13360</v>
      </c>
      <c r="F58" s="112">
        <v>150</v>
      </c>
      <c r="G58" s="39"/>
      <c r="H58" s="110">
        <v>1</v>
      </c>
      <c r="I58" s="193">
        <v>2004000</v>
      </c>
      <c r="J58" s="39"/>
      <c r="K58" s="32"/>
      <c r="L58" s="32"/>
      <c r="M58" s="32"/>
      <c r="N58" s="32"/>
      <c r="O58" s="32"/>
      <c r="P58" s="32"/>
      <c r="Q58" s="32"/>
    </row>
    <row r="59" spans="1:17" ht="15.75">
      <c r="A59" s="108"/>
      <c r="B59" s="357"/>
      <c r="C59" s="186" t="s">
        <v>574</v>
      </c>
      <c r="D59" s="110" t="s">
        <v>571</v>
      </c>
      <c r="E59" s="110">
        <v>1</v>
      </c>
      <c r="F59" s="112">
        <v>3500</v>
      </c>
      <c r="G59" s="39"/>
      <c r="H59" s="110">
        <v>1</v>
      </c>
      <c r="I59" s="193">
        <v>3500</v>
      </c>
      <c r="J59" s="39"/>
      <c r="K59" s="32"/>
      <c r="L59" s="183"/>
      <c r="M59" s="32"/>
      <c r="N59" s="32"/>
      <c r="O59" s="32"/>
      <c r="P59" s="32"/>
      <c r="Q59" s="32"/>
    </row>
    <row r="60" spans="1:17" ht="15.75">
      <c r="A60" s="108"/>
      <c r="B60" s="357"/>
      <c r="C60" s="186" t="s">
        <v>573</v>
      </c>
      <c r="D60" s="110" t="s">
        <v>571</v>
      </c>
      <c r="E60" s="110">
        <v>1</v>
      </c>
      <c r="F60" s="112">
        <v>2000</v>
      </c>
      <c r="G60" s="39"/>
      <c r="H60" s="110">
        <v>1</v>
      </c>
      <c r="I60" s="193">
        <v>2000</v>
      </c>
      <c r="J60" s="39"/>
      <c r="K60" s="32"/>
      <c r="L60" s="183"/>
      <c r="M60" s="32"/>
      <c r="N60" s="32"/>
      <c r="O60" s="32"/>
      <c r="P60" s="32"/>
      <c r="Q60" s="32"/>
    </row>
    <row r="61" spans="1:17" ht="15.75">
      <c r="A61" s="108"/>
      <c r="B61" s="357"/>
      <c r="C61" s="186" t="s">
        <v>575</v>
      </c>
      <c r="D61" s="110" t="s">
        <v>571</v>
      </c>
      <c r="E61" s="110">
        <v>1</v>
      </c>
      <c r="F61" s="112">
        <v>350</v>
      </c>
      <c r="G61" s="39"/>
      <c r="H61" s="110">
        <v>1</v>
      </c>
      <c r="I61" s="193">
        <v>350</v>
      </c>
      <c r="J61" s="39"/>
      <c r="K61" s="32"/>
      <c r="L61" s="183"/>
      <c r="M61" s="32"/>
      <c r="N61" s="32"/>
      <c r="O61" s="32"/>
      <c r="P61" s="32"/>
      <c r="Q61" s="32"/>
    </row>
    <row r="62" spans="1:17" ht="15.75">
      <c r="A62" s="108"/>
      <c r="B62" s="357"/>
      <c r="C62" s="186" t="s">
        <v>576</v>
      </c>
      <c r="D62" s="110" t="s">
        <v>571</v>
      </c>
      <c r="E62" s="110">
        <v>1</v>
      </c>
      <c r="F62" s="112">
        <v>100</v>
      </c>
      <c r="G62" s="39"/>
      <c r="H62" s="110">
        <v>1</v>
      </c>
      <c r="I62" s="193">
        <v>100</v>
      </c>
      <c r="J62" s="39"/>
      <c r="K62" s="32"/>
      <c r="L62" s="183"/>
      <c r="M62" s="32"/>
      <c r="N62" s="32"/>
      <c r="O62" s="32"/>
      <c r="P62" s="32"/>
      <c r="Q62" s="32"/>
    </row>
    <row r="63" spans="1:17" ht="15.75">
      <c r="A63" s="108"/>
      <c r="B63" s="357"/>
      <c r="C63" s="186" t="s">
        <v>577</v>
      </c>
      <c r="D63" s="110" t="s">
        <v>571</v>
      </c>
      <c r="E63" s="110">
        <v>1</v>
      </c>
      <c r="F63" s="112">
        <v>100</v>
      </c>
      <c r="G63" s="39"/>
      <c r="H63" s="110">
        <v>1</v>
      </c>
      <c r="I63" s="193">
        <v>100</v>
      </c>
      <c r="J63" s="39"/>
      <c r="K63" s="32"/>
      <c r="L63" s="183"/>
      <c r="M63" s="32"/>
      <c r="N63" s="32"/>
      <c r="O63" s="32"/>
      <c r="P63" s="32"/>
      <c r="Q63" s="32"/>
    </row>
    <row r="64" spans="1:17" ht="16.5" thickBot="1">
      <c r="A64" s="108"/>
      <c r="B64" s="357"/>
      <c r="C64" s="186" t="s">
        <v>434</v>
      </c>
      <c r="D64" s="110" t="s">
        <v>432</v>
      </c>
      <c r="E64" s="110">
        <v>115</v>
      </c>
      <c r="F64" s="112">
        <v>500</v>
      </c>
      <c r="G64" s="39"/>
      <c r="H64" s="110">
        <v>1</v>
      </c>
      <c r="I64" s="193">
        <f t="shared" si="1"/>
        <v>57500</v>
      </c>
      <c r="J64" s="39"/>
      <c r="K64" s="32"/>
      <c r="L64" s="32"/>
      <c r="M64" s="32"/>
      <c r="N64" s="32"/>
      <c r="O64" s="32"/>
      <c r="P64" s="32"/>
      <c r="Q64" s="32"/>
    </row>
    <row r="65" spans="1:17" ht="31.5">
      <c r="A65" s="108"/>
      <c r="B65" s="358">
        <v>6</v>
      </c>
      <c r="C65" s="217" t="s">
        <v>543</v>
      </c>
      <c r="D65" s="218" t="s">
        <v>435</v>
      </c>
      <c r="E65" s="203">
        <v>100</v>
      </c>
      <c r="F65" s="112"/>
      <c r="G65" s="218"/>
      <c r="H65" s="218"/>
      <c r="I65" s="220">
        <f>SUM(I66:I81)</f>
        <v>58594300</v>
      </c>
      <c r="J65" s="223"/>
      <c r="K65" s="32"/>
      <c r="L65" s="32"/>
      <c r="M65" s="32"/>
      <c r="N65" s="32"/>
      <c r="O65" s="32"/>
      <c r="P65" s="32"/>
      <c r="Q65" s="32"/>
    </row>
    <row r="66" spans="1:17" ht="15.75">
      <c r="A66" s="108"/>
      <c r="B66" s="357"/>
      <c r="C66" s="186" t="s">
        <v>615</v>
      </c>
      <c r="D66" s="250" t="s">
        <v>616</v>
      </c>
      <c r="E66" s="250">
        <f>1*100</f>
        <v>100</v>
      </c>
      <c r="F66" s="112">
        <v>5000</v>
      </c>
      <c r="G66" s="223"/>
      <c r="H66" s="223">
        <v>1</v>
      </c>
      <c r="I66" s="241">
        <f>H66*F66*E66</f>
        <v>500000</v>
      </c>
      <c r="J66" s="223"/>
      <c r="K66" s="32"/>
      <c r="L66" s="32"/>
      <c r="M66" s="32"/>
      <c r="N66" s="32"/>
      <c r="O66" s="32"/>
      <c r="P66" s="32"/>
      <c r="Q66" s="32"/>
    </row>
    <row r="67" spans="1:17" ht="15.75">
      <c r="A67" s="108"/>
      <c r="B67" s="357"/>
      <c r="C67" s="186" t="s">
        <v>617</v>
      </c>
      <c r="D67" s="252" t="s">
        <v>612</v>
      </c>
      <c r="E67" s="252">
        <f>11.6*100</f>
        <v>1160</v>
      </c>
      <c r="F67" s="112">
        <v>150</v>
      </c>
      <c r="G67" s="223"/>
      <c r="H67" s="223">
        <v>1</v>
      </c>
      <c r="I67" s="241">
        <f t="shared" ref="I67:I81" si="3">H67*F67*E67</f>
        <v>174000</v>
      </c>
      <c r="J67" s="223"/>
      <c r="K67" s="32"/>
      <c r="L67" s="32"/>
      <c r="M67" s="32"/>
      <c r="N67" s="32"/>
      <c r="O67" s="32"/>
      <c r="P67" s="32"/>
      <c r="Q67" s="32"/>
    </row>
    <row r="68" spans="1:17" ht="15.75">
      <c r="A68" s="108"/>
      <c r="B68" s="357"/>
      <c r="C68" s="186" t="s">
        <v>618</v>
      </c>
      <c r="D68" s="254" t="s">
        <v>612</v>
      </c>
      <c r="E68" s="254">
        <f>34*100</f>
        <v>3400</v>
      </c>
      <c r="F68" s="112">
        <v>3000</v>
      </c>
      <c r="G68" s="223"/>
      <c r="H68" s="223">
        <v>1</v>
      </c>
      <c r="I68" s="241">
        <f t="shared" si="3"/>
        <v>10200000</v>
      </c>
      <c r="J68" s="223"/>
      <c r="K68" s="32"/>
      <c r="L68" s="32"/>
      <c r="M68" s="32"/>
      <c r="N68" s="32"/>
      <c r="O68" s="32"/>
      <c r="P68" s="32"/>
      <c r="Q68" s="32"/>
    </row>
    <row r="69" spans="1:17" ht="15.75">
      <c r="A69" s="108"/>
      <c r="B69" s="357"/>
      <c r="C69" s="186" t="s">
        <v>619</v>
      </c>
      <c r="D69" s="252" t="s">
        <v>612</v>
      </c>
      <c r="E69" s="252">
        <f>24*100</f>
        <v>2400</v>
      </c>
      <c r="F69" s="112">
        <v>1200</v>
      </c>
      <c r="G69" s="223"/>
      <c r="H69" s="223">
        <v>1</v>
      </c>
      <c r="I69" s="241">
        <f t="shared" si="3"/>
        <v>2880000</v>
      </c>
      <c r="J69" s="223"/>
      <c r="K69" s="32"/>
      <c r="L69" s="32"/>
      <c r="M69" s="32"/>
      <c r="N69" s="32"/>
      <c r="O69" s="32"/>
      <c r="P69" s="32"/>
      <c r="Q69" s="32"/>
    </row>
    <row r="70" spans="1:17" ht="15.75">
      <c r="A70" s="108"/>
      <c r="B70" s="357"/>
      <c r="C70" s="186" t="s">
        <v>620</v>
      </c>
      <c r="D70" s="254" t="s">
        <v>612</v>
      </c>
      <c r="E70" s="254">
        <f>19.64*100</f>
        <v>1964</v>
      </c>
      <c r="F70" s="112">
        <v>15000</v>
      </c>
      <c r="G70" s="223"/>
      <c r="H70" s="223">
        <v>1</v>
      </c>
      <c r="I70" s="241">
        <f t="shared" si="3"/>
        <v>29460000</v>
      </c>
      <c r="J70" s="223"/>
      <c r="K70" s="32"/>
      <c r="L70" s="32"/>
      <c r="M70" s="32"/>
      <c r="N70" s="32"/>
      <c r="O70" s="32"/>
      <c r="P70" s="32"/>
      <c r="Q70" s="32"/>
    </row>
    <row r="71" spans="1:17" ht="15.75">
      <c r="A71" s="108"/>
      <c r="B71" s="357"/>
      <c r="C71" s="186" t="s">
        <v>621</v>
      </c>
      <c r="D71" s="252" t="s">
        <v>622</v>
      </c>
      <c r="E71" s="252">
        <f>4.6*100</f>
        <v>459.99999999999994</v>
      </c>
      <c r="F71" s="112">
        <v>3500</v>
      </c>
      <c r="G71" s="223"/>
      <c r="H71" s="223">
        <v>1</v>
      </c>
      <c r="I71" s="241">
        <f t="shared" si="3"/>
        <v>1609999.9999999998</v>
      </c>
      <c r="J71" s="223"/>
      <c r="K71" s="32"/>
      <c r="L71" s="32"/>
      <c r="M71" s="32"/>
      <c r="N71" s="32"/>
      <c r="O71" s="32"/>
      <c r="P71" s="32"/>
      <c r="Q71" s="32"/>
    </row>
    <row r="72" spans="1:17" ht="15.75">
      <c r="A72" s="108"/>
      <c r="B72" s="357"/>
      <c r="C72" s="186" t="s">
        <v>623</v>
      </c>
      <c r="D72" s="254" t="s">
        <v>622</v>
      </c>
      <c r="E72" s="254">
        <f>40*100</f>
        <v>4000</v>
      </c>
      <c r="F72" s="112">
        <v>100</v>
      </c>
      <c r="G72" s="223"/>
      <c r="H72" s="223">
        <v>1</v>
      </c>
      <c r="I72" s="241">
        <f t="shared" si="3"/>
        <v>400000</v>
      </c>
      <c r="J72" s="223"/>
      <c r="K72" s="32"/>
      <c r="L72" s="32"/>
      <c r="M72" s="32"/>
      <c r="N72" s="32"/>
      <c r="O72" s="32"/>
      <c r="P72" s="32"/>
      <c r="Q72" s="32"/>
    </row>
    <row r="73" spans="1:17" ht="15.75">
      <c r="A73" s="108"/>
      <c r="B73" s="357"/>
      <c r="C73" s="186" t="s">
        <v>624</v>
      </c>
      <c r="D73" s="252" t="s">
        <v>612</v>
      </c>
      <c r="E73" s="252">
        <f>78*100</f>
        <v>7800</v>
      </c>
      <c r="F73" s="112">
        <v>500</v>
      </c>
      <c r="G73" s="223"/>
      <c r="H73" s="223">
        <v>1</v>
      </c>
      <c r="I73" s="241">
        <f t="shared" si="3"/>
        <v>3900000</v>
      </c>
      <c r="J73" s="223"/>
      <c r="K73" s="32"/>
      <c r="L73" s="32"/>
      <c r="M73" s="32"/>
      <c r="N73" s="32"/>
      <c r="O73" s="32"/>
      <c r="P73" s="32"/>
      <c r="Q73" s="32"/>
    </row>
    <row r="74" spans="1:17" ht="15.75">
      <c r="A74" s="108"/>
      <c r="B74" s="357"/>
      <c r="C74" s="186" t="s">
        <v>625</v>
      </c>
      <c r="D74" s="254" t="s">
        <v>612</v>
      </c>
      <c r="E74" s="254">
        <f>11*100</f>
        <v>1100</v>
      </c>
      <c r="F74" s="112">
        <v>1000</v>
      </c>
      <c r="G74" s="223"/>
      <c r="H74" s="223">
        <v>1</v>
      </c>
      <c r="I74" s="241">
        <f t="shared" si="3"/>
        <v>1100000</v>
      </c>
      <c r="J74" s="223"/>
      <c r="K74" s="32"/>
      <c r="L74" s="32"/>
      <c r="M74" s="32"/>
      <c r="N74" s="32"/>
      <c r="O74" s="32"/>
      <c r="P74" s="32"/>
      <c r="Q74" s="32"/>
    </row>
    <row r="75" spans="1:17" ht="15.75">
      <c r="A75" s="108"/>
      <c r="B75" s="357"/>
      <c r="C75" s="186" t="s">
        <v>626</v>
      </c>
      <c r="D75" s="252" t="s">
        <v>622</v>
      </c>
      <c r="E75" s="252">
        <f>82*100</f>
        <v>8200</v>
      </c>
      <c r="F75" s="112">
        <v>250</v>
      </c>
      <c r="G75" s="223"/>
      <c r="H75" s="223">
        <v>1</v>
      </c>
      <c r="I75" s="241">
        <f t="shared" si="3"/>
        <v>2050000</v>
      </c>
      <c r="J75" s="223"/>
      <c r="K75" s="32"/>
      <c r="L75" s="32"/>
      <c r="M75" s="32"/>
      <c r="N75" s="32"/>
      <c r="O75" s="32"/>
      <c r="P75" s="32"/>
      <c r="Q75" s="32"/>
    </row>
    <row r="76" spans="1:17" ht="15.75">
      <c r="A76" s="108"/>
      <c r="B76" s="357"/>
      <c r="C76" s="186" t="s">
        <v>627</v>
      </c>
      <c r="D76" s="254" t="s">
        <v>616</v>
      </c>
      <c r="E76" s="254">
        <f>2*100</f>
        <v>200</v>
      </c>
      <c r="F76" s="112">
        <v>1000</v>
      </c>
      <c r="G76" s="223"/>
      <c r="H76" s="223">
        <v>1</v>
      </c>
      <c r="I76" s="241">
        <f t="shared" si="3"/>
        <v>200000</v>
      </c>
      <c r="J76" s="223"/>
      <c r="K76" s="32"/>
      <c r="L76" s="32"/>
      <c r="M76" s="32"/>
      <c r="N76" s="32"/>
      <c r="O76" s="32"/>
      <c r="P76" s="32"/>
      <c r="Q76" s="32"/>
    </row>
    <row r="77" spans="1:17" ht="15.75">
      <c r="A77" s="108"/>
      <c r="B77" s="357"/>
      <c r="C77" s="186" t="s">
        <v>628</v>
      </c>
      <c r="D77" s="252" t="s">
        <v>616</v>
      </c>
      <c r="E77" s="252">
        <f>4*100</f>
        <v>400</v>
      </c>
      <c r="F77" s="112">
        <v>10000</v>
      </c>
      <c r="G77" s="223"/>
      <c r="H77" s="223">
        <v>1</v>
      </c>
      <c r="I77" s="241">
        <f t="shared" si="3"/>
        <v>4000000</v>
      </c>
      <c r="J77" s="223"/>
      <c r="K77" s="32"/>
      <c r="L77" s="32"/>
      <c r="M77" s="32"/>
      <c r="N77" s="32"/>
      <c r="O77" s="32"/>
      <c r="P77" s="32"/>
      <c r="Q77" s="32"/>
    </row>
    <row r="78" spans="1:17" ht="15.75">
      <c r="A78" s="108"/>
      <c r="B78" s="357"/>
      <c r="C78" s="186" t="s">
        <v>629</v>
      </c>
      <c r="D78" s="254" t="s">
        <v>622</v>
      </c>
      <c r="E78" s="254">
        <f>110*100</f>
        <v>11000</v>
      </c>
      <c r="F78" s="112">
        <v>15</v>
      </c>
      <c r="G78" s="223"/>
      <c r="H78" s="223">
        <v>1</v>
      </c>
      <c r="I78" s="241">
        <f t="shared" si="3"/>
        <v>165000</v>
      </c>
      <c r="J78" s="223"/>
      <c r="K78" s="32"/>
      <c r="L78" s="32"/>
      <c r="M78" s="32"/>
      <c r="N78" s="32"/>
      <c r="O78" s="32"/>
      <c r="P78" s="32"/>
      <c r="Q78" s="32"/>
    </row>
    <row r="79" spans="1:17" ht="15.75">
      <c r="A79" s="108"/>
      <c r="B79" s="357"/>
      <c r="C79" s="186" t="s">
        <v>630</v>
      </c>
      <c r="D79" s="252" t="s">
        <v>612</v>
      </c>
      <c r="E79" s="252">
        <f>5.67*100</f>
        <v>567</v>
      </c>
      <c r="F79" s="112">
        <v>2900</v>
      </c>
      <c r="G79" s="223"/>
      <c r="H79" s="223">
        <v>1</v>
      </c>
      <c r="I79" s="241">
        <f t="shared" si="3"/>
        <v>1644300</v>
      </c>
      <c r="J79" s="223"/>
      <c r="K79" s="32"/>
      <c r="L79" s="32"/>
      <c r="M79" s="32"/>
      <c r="N79" s="32"/>
      <c r="O79" s="32"/>
      <c r="P79" s="32"/>
      <c r="Q79" s="32"/>
    </row>
    <row r="80" spans="1:17" ht="15.75">
      <c r="A80" s="108"/>
      <c r="B80" s="357"/>
      <c r="C80" s="186" t="s">
        <v>631</v>
      </c>
      <c r="D80" s="254" t="s">
        <v>622</v>
      </c>
      <c r="E80" s="254">
        <f>249*100</f>
        <v>24900</v>
      </c>
      <c r="F80" s="112">
        <v>10</v>
      </c>
      <c r="G80" s="223"/>
      <c r="H80" s="223">
        <v>1</v>
      </c>
      <c r="I80" s="241">
        <f t="shared" si="3"/>
        <v>249000</v>
      </c>
      <c r="J80" s="223"/>
      <c r="K80" s="32"/>
      <c r="L80" s="32"/>
      <c r="M80" s="32"/>
      <c r="N80" s="32"/>
      <c r="O80" s="32"/>
      <c r="P80" s="32"/>
      <c r="Q80" s="32"/>
    </row>
    <row r="81" spans="1:17" ht="16.5" thickBot="1">
      <c r="A81" s="108"/>
      <c r="B81" s="357"/>
      <c r="C81" s="186" t="s">
        <v>455</v>
      </c>
      <c r="D81" s="128" t="s">
        <v>432</v>
      </c>
      <c r="E81" s="255">
        <v>124</v>
      </c>
      <c r="F81" s="112">
        <v>500</v>
      </c>
      <c r="G81" s="256"/>
      <c r="H81" s="256">
        <v>1</v>
      </c>
      <c r="I81" s="241">
        <f t="shared" si="3"/>
        <v>62000</v>
      </c>
      <c r="J81" s="138"/>
      <c r="K81" s="32"/>
      <c r="L81" s="32"/>
      <c r="M81" s="32"/>
      <c r="N81" s="32"/>
      <c r="O81" s="32"/>
      <c r="P81" s="32"/>
      <c r="Q81" s="32"/>
    </row>
    <row r="82" spans="1:17" ht="19.5" thickBot="1">
      <c r="A82" s="108"/>
      <c r="B82" s="185"/>
      <c r="C82" s="186" t="s">
        <v>632</v>
      </c>
      <c r="D82" s="216" t="s">
        <v>571</v>
      </c>
      <c r="E82" s="214">
        <v>1000</v>
      </c>
      <c r="F82" s="215"/>
      <c r="G82" s="259"/>
      <c r="H82" s="259"/>
      <c r="I82" s="260">
        <f>SUM(I83:I84)</f>
        <v>60625000</v>
      </c>
      <c r="J82" s="236"/>
      <c r="K82" s="32"/>
      <c r="L82" s="32"/>
      <c r="M82" s="32"/>
      <c r="N82" s="32"/>
      <c r="O82" s="32"/>
      <c r="P82" s="32"/>
      <c r="Q82" s="32"/>
    </row>
    <row r="83" spans="1:17" ht="15.75">
      <c r="A83" s="108"/>
      <c r="B83" s="358">
        <v>7</v>
      </c>
      <c r="C83" s="186" t="s">
        <v>545</v>
      </c>
      <c r="D83" s="262" t="s">
        <v>445</v>
      </c>
      <c r="E83" s="262">
        <v>1000</v>
      </c>
      <c r="F83" s="263">
        <v>60000</v>
      </c>
      <c r="G83" s="261"/>
      <c r="H83" s="261">
        <v>1</v>
      </c>
      <c r="I83" s="264">
        <f t="shared" si="1"/>
        <v>60000000</v>
      </c>
      <c r="J83" s="224"/>
      <c r="K83" s="32"/>
      <c r="L83" s="183"/>
      <c r="M83" s="32"/>
      <c r="N83" s="32"/>
      <c r="O83" s="32"/>
      <c r="P83" s="32"/>
      <c r="Q83" s="32"/>
    </row>
    <row r="84" spans="1:17" s="141" customFormat="1" ht="15.75">
      <c r="A84" s="139"/>
      <c r="B84" s="357"/>
      <c r="C84" s="186" t="s">
        <v>444</v>
      </c>
      <c r="D84" s="229" t="s">
        <v>432</v>
      </c>
      <c r="E84" s="174">
        <v>1250</v>
      </c>
      <c r="F84" s="230">
        <v>500</v>
      </c>
      <c r="G84" s="229"/>
      <c r="H84" s="229">
        <v>1</v>
      </c>
      <c r="I84" s="193">
        <f t="shared" si="1"/>
        <v>625000</v>
      </c>
      <c r="J84" s="229"/>
      <c r="K84" s="140"/>
      <c r="L84" s="140"/>
      <c r="M84" s="140"/>
      <c r="N84" s="140"/>
      <c r="O84" s="140"/>
      <c r="P84" s="140"/>
      <c r="Q84" s="140"/>
    </row>
    <row r="85" spans="1:17" s="141" customFormat="1" ht="15.75">
      <c r="A85" s="139"/>
      <c r="B85" s="357">
        <v>8</v>
      </c>
      <c r="C85" s="221" t="s">
        <v>544</v>
      </c>
      <c r="D85" s="231" t="s">
        <v>435</v>
      </c>
      <c r="E85" s="221">
        <v>100</v>
      </c>
      <c r="F85" s="232"/>
      <c r="G85" s="231"/>
      <c r="H85" s="231"/>
      <c r="I85" s="220">
        <f>SUM(I86:I108)</f>
        <v>760483000</v>
      </c>
      <c r="J85" s="231"/>
      <c r="K85" s="140"/>
      <c r="L85" s="140"/>
      <c r="M85" s="140"/>
      <c r="N85" s="140"/>
      <c r="O85" s="140"/>
      <c r="P85" s="140"/>
      <c r="Q85" s="140"/>
    </row>
    <row r="86" spans="1:17" s="141" customFormat="1" ht="18.75">
      <c r="A86" s="139"/>
      <c r="B86" s="357"/>
      <c r="C86" s="186" t="s">
        <v>584</v>
      </c>
      <c r="D86" s="238" t="s">
        <v>585</v>
      </c>
      <c r="E86" s="238">
        <f>100*1</f>
        <v>100</v>
      </c>
      <c r="F86" s="239">
        <v>15000</v>
      </c>
      <c r="G86" s="240"/>
      <c r="H86" s="240">
        <v>1</v>
      </c>
      <c r="I86" s="241">
        <f>H86*F86*E86</f>
        <v>1500000</v>
      </c>
      <c r="J86" s="231"/>
      <c r="K86" s="140"/>
      <c r="L86" s="140"/>
      <c r="M86" s="140"/>
      <c r="N86" s="140"/>
      <c r="O86" s="140"/>
      <c r="P86" s="140"/>
      <c r="Q86" s="140"/>
    </row>
    <row r="87" spans="1:17" s="141" customFormat="1" ht="18.75">
      <c r="A87" s="139"/>
      <c r="B87" s="357"/>
      <c r="C87" s="186" t="s">
        <v>586</v>
      </c>
      <c r="D87" s="238" t="s">
        <v>587</v>
      </c>
      <c r="E87" s="242">
        <f>100*1</f>
        <v>100</v>
      </c>
      <c r="F87" s="239">
        <v>108000</v>
      </c>
      <c r="G87" s="240"/>
      <c r="H87" s="240">
        <v>1</v>
      </c>
      <c r="I87" s="241">
        <f t="shared" ref="I87:I107" si="4">H87*F87*E87</f>
        <v>10800000</v>
      </c>
      <c r="J87" s="231"/>
      <c r="K87" s="140"/>
      <c r="L87" s="140"/>
      <c r="M87" s="140"/>
      <c r="N87" s="140"/>
      <c r="O87" s="140"/>
      <c r="P87" s="140"/>
      <c r="Q87" s="140"/>
    </row>
    <row r="88" spans="1:17" s="141" customFormat="1" ht="18.75">
      <c r="A88" s="139"/>
      <c r="B88" s="357"/>
      <c r="C88" s="186" t="s">
        <v>588</v>
      </c>
      <c r="D88" s="238" t="s">
        <v>589</v>
      </c>
      <c r="E88" s="242">
        <f>100*18</f>
        <v>1800</v>
      </c>
      <c r="F88" s="239">
        <v>350</v>
      </c>
      <c r="G88" s="240"/>
      <c r="H88" s="240">
        <v>1</v>
      </c>
      <c r="I88" s="241">
        <f t="shared" si="4"/>
        <v>630000</v>
      </c>
      <c r="J88" s="231"/>
      <c r="K88" s="140"/>
      <c r="L88" s="140"/>
      <c r="M88" s="140"/>
      <c r="N88" s="140"/>
      <c r="O88" s="140"/>
      <c r="P88" s="140"/>
      <c r="Q88" s="140"/>
    </row>
    <row r="89" spans="1:17" s="141" customFormat="1" ht="18.75">
      <c r="A89" s="139"/>
      <c r="B89" s="357"/>
      <c r="C89" s="186" t="s">
        <v>590</v>
      </c>
      <c r="D89" s="238" t="s">
        <v>589</v>
      </c>
      <c r="E89" s="242">
        <f>100*24</f>
        <v>2400</v>
      </c>
      <c r="F89" s="243">
        <v>6000</v>
      </c>
      <c r="G89" s="240"/>
      <c r="H89" s="240">
        <v>1</v>
      </c>
      <c r="I89" s="241">
        <f t="shared" si="4"/>
        <v>14400000</v>
      </c>
      <c r="J89" s="231"/>
      <c r="K89" s="140"/>
      <c r="L89" s="140"/>
      <c r="M89" s="140"/>
      <c r="N89" s="140"/>
      <c r="O89" s="140"/>
      <c r="P89" s="140"/>
      <c r="Q89" s="140"/>
    </row>
    <row r="90" spans="1:17" s="141" customFormat="1" ht="18.75">
      <c r="A90" s="139"/>
      <c r="B90" s="357"/>
      <c r="C90" s="186" t="s">
        <v>591</v>
      </c>
      <c r="D90" s="238" t="s">
        <v>592</v>
      </c>
      <c r="E90" s="244">
        <f>100*1430</f>
        <v>143000</v>
      </c>
      <c r="F90" s="243">
        <v>470</v>
      </c>
      <c r="G90" s="240"/>
      <c r="H90" s="240">
        <v>1</v>
      </c>
      <c r="I90" s="241">
        <f t="shared" si="4"/>
        <v>67210000</v>
      </c>
      <c r="J90" s="231"/>
      <c r="K90" s="140"/>
      <c r="L90" s="140"/>
      <c r="M90" s="140"/>
      <c r="N90" s="140"/>
      <c r="O90" s="140"/>
      <c r="P90" s="140"/>
      <c r="Q90" s="140"/>
    </row>
    <row r="91" spans="1:17" s="141" customFormat="1" ht="18.75">
      <c r="A91" s="139"/>
      <c r="B91" s="357"/>
      <c r="C91" s="186" t="s">
        <v>593</v>
      </c>
      <c r="D91" s="238" t="s">
        <v>592</v>
      </c>
      <c r="E91" s="242">
        <f>100*10700</f>
        <v>1070000</v>
      </c>
      <c r="F91" s="243">
        <v>300</v>
      </c>
      <c r="G91" s="240"/>
      <c r="H91" s="240">
        <v>1</v>
      </c>
      <c r="I91" s="241">
        <f t="shared" si="4"/>
        <v>321000000</v>
      </c>
      <c r="J91" s="231"/>
      <c r="K91" s="140"/>
      <c r="L91" s="140"/>
      <c r="M91" s="140"/>
      <c r="N91" s="140"/>
      <c r="O91" s="140"/>
      <c r="P91" s="140"/>
      <c r="Q91" s="140"/>
    </row>
    <row r="92" spans="1:17" s="141" customFormat="1" ht="18.75">
      <c r="A92" s="139"/>
      <c r="B92" s="357"/>
      <c r="C92" s="186" t="s">
        <v>594</v>
      </c>
      <c r="D92" s="238" t="s">
        <v>592</v>
      </c>
      <c r="E92" s="242">
        <f>100*820</f>
        <v>82000</v>
      </c>
      <c r="F92" s="243">
        <v>540</v>
      </c>
      <c r="G92" s="240"/>
      <c r="H92" s="240">
        <v>1</v>
      </c>
      <c r="I92" s="241">
        <f t="shared" si="4"/>
        <v>44280000</v>
      </c>
      <c r="J92" s="231"/>
      <c r="K92" s="140"/>
      <c r="L92" s="140"/>
      <c r="M92" s="140"/>
      <c r="N92" s="140"/>
      <c r="O92" s="140"/>
      <c r="P92" s="140"/>
      <c r="Q92" s="140"/>
    </row>
    <row r="93" spans="1:17" s="141" customFormat="1" ht="18.75">
      <c r="A93" s="139"/>
      <c r="B93" s="357"/>
      <c r="C93" s="186" t="s">
        <v>595</v>
      </c>
      <c r="D93" s="238" t="s">
        <v>592</v>
      </c>
      <c r="E93" s="242">
        <f>100*160</f>
        <v>16000</v>
      </c>
      <c r="F93" s="243">
        <v>680</v>
      </c>
      <c r="G93" s="240"/>
      <c r="H93" s="240">
        <v>1</v>
      </c>
      <c r="I93" s="241">
        <f t="shared" si="4"/>
        <v>10880000</v>
      </c>
      <c r="J93" s="231"/>
      <c r="K93" s="140"/>
      <c r="L93" s="140"/>
      <c r="M93" s="140"/>
      <c r="N93" s="140"/>
      <c r="O93" s="140"/>
      <c r="P93" s="140"/>
      <c r="Q93" s="140"/>
    </row>
    <row r="94" spans="1:17" s="141" customFormat="1" ht="18.75">
      <c r="A94" s="139"/>
      <c r="B94" s="357"/>
      <c r="C94" s="186" t="s">
        <v>596</v>
      </c>
      <c r="D94" s="238" t="s">
        <v>592</v>
      </c>
      <c r="E94" s="242">
        <f>100*330</f>
        <v>33000</v>
      </c>
      <c r="F94" s="243">
        <v>350</v>
      </c>
      <c r="G94" s="240"/>
      <c r="H94" s="240">
        <v>1</v>
      </c>
      <c r="I94" s="241">
        <f t="shared" si="4"/>
        <v>11550000</v>
      </c>
      <c r="J94" s="231"/>
      <c r="K94" s="140"/>
      <c r="L94" s="140"/>
      <c r="M94" s="140"/>
      <c r="N94" s="140"/>
      <c r="O94" s="140"/>
      <c r="P94" s="140"/>
      <c r="Q94" s="140"/>
    </row>
    <row r="95" spans="1:17" s="141" customFormat="1" ht="18.75">
      <c r="A95" s="139"/>
      <c r="B95" s="357"/>
      <c r="C95" s="186" t="s">
        <v>597</v>
      </c>
      <c r="D95" s="238" t="s">
        <v>592</v>
      </c>
      <c r="E95" s="242">
        <f>100*200</f>
        <v>20000</v>
      </c>
      <c r="F95" s="243">
        <v>250</v>
      </c>
      <c r="G95" s="240"/>
      <c r="H95" s="240">
        <v>1</v>
      </c>
      <c r="I95" s="241">
        <f t="shared" si="4"/>
        <v>5000000</v>
      </c>
      <c r="J95" s="231"/>
      <c r="K95" s="140"/>
      <c r="L95" s="140"/>
      <c r="M95" s="140"/>
      <c r="N95" s="140"/>
      <c r="O95" s="140"/>
      <c r="P95" s="140"/>
      <c r="Q95" s="140"/>
    </row>
    <row r="96" spans="1:17" s="141" customFormat="1" ht="18.75">
      <c r="A96" s="139"/>
      <c r="B96" s="357"/>
      <c r="C96" s="186" t="s">
        <v>598</v>
      </c>
      <c r="D96" s="238" t="s">
        <v>599</v>
      </c>
      <c r="E96" s="242">
        <f>100*1500</f>
        <v>150000</v>
      </c>
      <c r="F96" s="239">
        <v>180</v>
      </c>
      <c r="G96" s="240"/>
      <c r="H96" s="240">
        <v>1</v>
      </c>
      <c r="I96" s="241">
        <f t="shared" si="4"/>
        <v>27000000</v>
      </c>
      <c r="J96" s="231"/>
      <c r="K96" s="140"/>
      <c r="L96" s="140"/>
      <c r="M96" s="140"/>
      <c r="N96" s="140"/>
      <c r="O96" s="140"/>
      <c r="P96" s="140"/>
      <c r="Q96" s="140"/>
    </row>
    <row r="97" spans="1:17" s="141" customFormat="1" ht="18.75">
      <c r="A97" s="139"/>
      <c r="B97" s="357"/>
      <c r="C97" s="186" t="s">
        <v>600</v>
      </c>
      <c r="D97" s="238" t="s">
        <v>571</v>
      </c>
      <c r="E97" s="242">
        <f>100*2100</f>
        <v>210000</v>
      </c>
      <c r="F97" s="239">
        <v>280</v>
      </c>
      <c r="G97" s="240"/>
      <c r="H97" s="240">
        <v>1</v>
      </c>
      <c r="I97" s="241">
        <f t="shared" si="4"/>
        <v>58800000</v>
      </c>
      <c r="J97" s="231"/>
      <c r="K97" s="140"/>
      <c r="L97" s="140"/>
      <c r="M97" s="140"/>
      <c r="N97" s="140"/>
      <c r="O97" s="140"/>
      <c r="P97" s="140"/>
      <c r="Q97" s="140"/>
    </row>
    <row r="98" spans="1:17" s="141" customFormat="1" ht="18.75">
      <c r="A98" s="139"/>
      <c r="B98" s="357"/>
      <c r="C98" s="186" t="s">
        <v>601</v>
      </c>
      <c r="D98" s="238" t="s">
        <v>602</v>
      </c>
      <c r="E98" s="242">
        <f>100*700</f>
        <v>70000</v>
      </c>
      <c r="F98" s="239">
        <v>55</v>
      </c>
      <c r="G98" s="240"/>
      <c r="H98" s="240">
        <v>1</v>
      </c>
      <c r="I98" s="241">
        <f t="shared" si="4"/>
        <v>3850000</v>
      </c>
      <c r="J98" s="231"/>
      <c r="K98" s="140"/>
      <c r="L98" s="140"/>
      <c r="M98" s="140"/>
      <c r="N98" s="140"/>
      <c r="O98" s="140"/>
      <c r="P98" s="140"/>
      <c r="Q98" s="140"/>
    </row>
    <row r="99" spans="1:17" s="141" customFormat="1" ht="18.75">
      <c r="A99" s="139"/>
      <c r="B99" s="357"/>
      <c r="C99" s="186" t="s">
        <v>603</v>
      </c>
      <c r="D99" s="238" t="s">
        <v>599</v>
      </c>
      <c r="E99" s="242">
        <f>100*300</f>
        <v>30000</v>
      </c>
      <c r="F99" s="239">
        <v>120</v>
      </c>
      <c r="G99" s="240"/>
      <c r="H99" s="240">
        <v>1</v>
      </c>
      <c r="I99" s="241">
        <f t="shared" si="4"/>
        <v>3600000</v>
      </c>
      <c r="J99" s="231"/>
      <c r="K99" s="140"/>
      <c r="L99" s="140"/>
      <c r="M99" s="140"/>
      <c r="N99" s="140"/>
      <c r="O99" s="140"/>
      <c r="P99" s="140"/>
      <c r="Q99" s="140"/>
    </row>
    <row r="100" spans="1:17" s="141" customFormat="1" ht="18.75">
      <c r="A100" s="139"/>
      <c r="B100" s="357"/>
      <c r="C100" s="186" t="s">
        <v>604</v>
      </c>
      <c r="D100" s="245" t="s">
        <v>605</v>
      </c>
      <c r="E100" s="242">
        <f>100*3300</f>
        <v>330000</v>
      </c>
      <c r="F100" s="239">
        <v>50</v>
      </c>
      <c r="G100" s="240"/>
      <c r="H100" s="240">
        <v>1</v>
      </c>
      <c r="I100" s="241">
        <f t="shared" si="4"/>
        <v>16500000</v>
      </c>
      <c r="J100" s="231"/>
      <c r="K100" s="140"/>
      <c r="L100" s="140"/>
      <c r="M100" s="140"/>
      <c r="N100" s="140"/>
      <c r="O100" s="140"/>
      <c r="P100" s="140"/>
      <c r="Q100" s="140"/>
    </row>
    <row r="101" spans="1:17" s="141" customFormat="1" ht="18.75">
      <c r="A101" s="139"/>
      <c r="B101" s="357"/>
      <c r="C101" s="186" t="s">
        <v>606</v>
      </c>
      <c r="D101" s="245" t="s">
        <v>605</v>
      </c>
      <c r="E101" s="242">
        <f>100*4110</f>
        <v>411000</v>
      </c>
      <c r="F101" s="238">
        <v>58</v>
      </c>
      <c r="G101" s="240"/>
      <c r="H101" s="240">
        <v>1</v>
      </c>
      <c r="I101" s="241">
        <f t="shared" si="4"/>
        <v>23838000</v>
      </c>
      <c r="J101" s="231"/>
      <c r="K101" s="140"/>
      <c r="L101" s="140"/>
      <c r="M101" s="140"/>
      <c r="N101" s="140"/>
      <c r="O101" s="140"/>
      <c r="P101" s="140"/>
      <c r="Q101" s="140"/>
    </row>
    <row r="102" spans="1:17" s="141" customFormat="1" ht="18.75">
      <c r="A102" s="139"/>
      <c r="B102" s="357"/>
      <c r="C102" s="186" t="s">
        <v>607</v>
      </c>
      <c r="D102" s="245" t="s">
        <v>592</v>
      </c>
      <c r="E102" s="242">
        <f>100*265</f>
        <v>26500</v>
      </c>
      <c r="F102" s="238">
        <v>550</v>
      </c>
      <c r="G102" s="240"/>
      <c r="H102" s="240">
        <v>1</v>
      </c>
      <c r="I102" s="241">
        <f t="shared" si="4"/>
        <v>14575000</v>
      </c>
      <c r="J102" s="231"/>
      <c r="K102" s="140"/>
      <c r="L102" s="140"/>
      <c r="M102" s="140"/>
      <c r="N102" s="140"/>
      <c r="O102" s="140"/>
      <c r="P102" s="140"/>
      <c r="Q102" s="140"/>
    </row>
    <row r="103" spans="1:17" s="141" customFormat="1" ht="18.75">
      <c r="A103" s="139"/>
      <c r="B103" s="357"/>
      <c r="C103" s="186" t="s">
        <v>608</v>
      </c>
      <c r="D103" s="238" t="s">
        <v>605</v>
      </c>
      <c r="E103" s="242">
        <f>100*4110</f>
        <v>411000</v>
      </c>
      <c r="F103" s="238">
        <v>70</v>
      </c>
      <c r="G103" s="240"/>
      <c r="H103" s="240">
        <v>1</v>
      </c>
      <c r="I103" s="241">
        <f t="shared" si="4"/>
        <v>28770000</v>
      </c>
      <c r="J103" s="231"/>
      <c r="K103" s="140"/>
      <c r="L103" s="140"/>
      <c r="M103" s="140"/>
      <c r="N103" s="140"/>
      <c r="O103" s="140"/>
      <c r="P103" s="140"/>
      <c r="Q103" s="140"/>
    </row>
    <row r="104" spans="1:17" s="141" customFormat="1" ht="18.75">
      <c r="A104" s="139"/>
      <c r="B104" s="357"/>
      <c r="C104" s="186" t="s">
        <v>609</v>
      </c>
      <c r="D104" s="238" t="s">
        <v>610</v>
      </c>
      <c r="E104" s="242">
        <f>100*17.5</f>
        <v>1750</v>
      </c>
      <c r="F104" s="238">
        <v>700</v>
      </c>
      <c r="G104" s="240"/>
      <c r="H104" s="240">
        <v>1</v>
      </c>
      <c r="I104" s="241">
        <f t="shared" si="4"/>
        <v>1225000</v>
      </c>
      <c r="J104" s="231"/>
      <c r="K104" s="140"/>
      <c r="L104" s="140"/>
      <c r="M104" s="140"/>
      <c r="N104" s="140"/>
      <c r="O104" s="140"/>
      <c r="P104" s="140"/>
      <c r="Q104" s="140"/>
    </row>
    <row r="105" spans="1:17" s="141" customFormat="1" ht="18.75">
      <c r="A105" s="139"/>
      <c r="B105" s="357"/>
      <c r="C105" s="186" t="s">
        <v>611</v>
      </c>
      <c r="D105" s="246" t="s">
        <v>612</v>
      </c>
      <c r="E105" s="242">
        <f>100*1</f>
        <v>100</v>
      </c>
      <c r="F105" s="238">
        <v>500000</v>
      </c>
      <c r="G105" s="240"/>
      <c r="H105" s="240">
        <v>1</v>
      </c>
      <c r="I105" s="241">
        <f t="shared" si="4"/>
        <v>50000000</v>
      </c>
      <c r="J105" s="231"/>
      <c r="K105" s="140"/>
      <c r="L105" s="140"/>
      <c r="M105" s="140"/>
      <c r="N105" s="140"/>
      <c r="O105" s="140"/>
      <c r="P105" s="140"/>
      <c r="Q105" s="140"/>
    </row>
    <row r="106" spans="1:17" s="141" customFormat="1" ht="18.75">
      <c r="A106" s="139"/>
      <c r="B106" s="357"/>
      <c r="C106" s="186" t="s">
        <v>613</v>
      </c>
      <c r="D106" s="247" t="s">
        <v>587</v>
      </c>
      <c r="E106" s="238">
        <f>100*1</f>
        <v>100</v>
      </c>
      <c r="F106" s="248">
        <v>250000</v>
      </c>
      <c r="G106" s="240"/>
      <c r="H106" s="240">
        <v>1</v>
      </c>
      <c r="I106" s="241">
        <f t="shared" si="4"/>
        <v>25000000</v>
      </c>
      <c r="J106" s="231"/>
      <c r="K106" s="140"/>
      <c r="L106" s="140"/>
      <c r="M106" s="140"/>
      <c r="N106" s="140"/>
      <c r="O106" s="140"/>
      <c r="P106" s="140"/>
      <c r="Q106" s="140"/>
    </row>
    <row r="107" spans="1:17" s="141" customFormat="1" ht="18.75">
      <c r="A107" s="139"/>
      <c r="B107" s="357"/>
      <c r="C107" s="186" t="s">
        <v>614</v>
      </c>
      <c r="D107" s="247" t="s">
        <v>587</v>
      </c>
      <c r="E107" s="238">
        <f>100*1</f>
        <v>100</v>
      </c>
      <c r="F107" s="248">
        <v>200000</v>
      </c>
      <c r="G107" s="240"/>
      <c r="H107" s="240">
        <v>1</v>
      </c>
      <c r="I107" s="241">
        <f t="shared" si="4"/>
        <v>20000000</v>
      </c>
      <c r="J107" s="231"/>
      <c r="K107" s="140"/>
      <c r="L107" s="140"/>
      <c r="M107" s="140"/>
      <c r="N107" s="140"/>
      <c r="O107" s="140"/>
      <c r="P107" s="140"/>
      <c r="Q107" s="140"/>
    </row>
    <row r="108" spans="1:17" s="141" customFormat="1" ht="15.75">
      <c r="A108" s="139"/>
      <c r="B108" s="357"/>
      <c r="C108" s="186" t="s">
        <v>455</v>
      </c>
      <c r="D108" s="229" t="s">
        <v>432</v>
      </c>
      <c r="E108" s="174">
        <v>150</v>
      </c>
      <c r="F108" s="112">
        <v>500</v>
      </c>
      <c r="G108" s="229"/>
      <c r="H108" s="229">
        <v>1</v>
      </c>
      <c r="I108" s="193">
        <f t="shared" si="1"/>
        <v>75000</v>
      </c>
      <c r="J108" s="233"/>
      <c r="K108" s="140"/>
      <c r="L108" s="140"/>
      <c r="M108" s="140"/>
      <c r="N108" s="140"/>
      <c r="O108" s="140"/>
      <c r="P108" s="140"/>
      <c r="Q108" s="140"/>
    </row>
    <row r="109" spans="1:17" ht="18.75">
      <c r="A109" s="108"/>
      <c r="B109" s="173">
        <v>9</v>
      </c>
      <c r="C109" s="186" t="s">
        <v>456</v>
      </c>
      <c r="D109" s="225"/>
      <c r="E109" s="189"/>
      <c r="F109" s="226"/>
      <c r="G109" s="225"/>
      <c r="H109" s="191"/>
      <c r="I109" s="227">
        <v>2000000</v>
      </c>
      <c r="J109" s="228"/>
      <c r="K109" s="32" t="s">
        <v>559</v>
      </c>
      <c r="L109" s="32"/>
      <c r="M109" s="32"/>
      <c r="N109" s="32"/>
      <c r="O109" s="32"/>
      <c r="P109" s="32"/>
      <c r="Q109" s="32"/>
    </row>
    <row r="110" spans="1:17" ht="18.75">
      <c r="A110" s="108"/>
      <c r="B110" s="173">
        <v>10</v>
      </c>
      <c r="C110" s="186" t="s">
        <v>457</v>
      </c>
      <c r="D110" s="86"/>
      <c r="E110" s="110"/>
      <c r="F110" s="144"/>
      <c r="G110" s="86"/>
      <c r="H110" s="39"/>
      <c r="I110" s="134">
        <v>50590315</v>
      </c>
      <c r="J110" s="86"/>
      <c r="K110" s="32"/>
      <c r="L110" s="32"/>
      <c r="M110" s="32"/>
      <c r="N110" s="32"/>
      <c r="O110" s="32"/>
      <c r="P110" s="32"/>
      <c r="Q110" s="32"/>
    </row>
    <row r="111" spans="1:17" ht="18.75">
      <c r="A111" s="108"/>
      <c r="B111" s="157">
        <v>10</v>
      </c>
      <c r="C111" s="186" t="s">
        <v>458</v>
      </c>
      <c r="D111" s="86"/>
      <c r="E111" s="110"/>
      <c r="F111" s="144"/>
      <c r="G111" s="86"/>
      <c r="H111" s="39"/>
      <c r="I111" s="134">
        <v>500000</v>
      </c>
      <c r="J111" s="86"/>
      <c r="K111" s="32"/>
      <c r="L111" s="32"/>
      <c r="M111" s="32"/>
      <c r="N111" s="32"/>
      <c r="O111" s="32"/>
      <c r="P111" s="32"/>
      <c r="Q111" s="32"/>
    </row>
    <row r="112" spans="1:17" ht="18.75">
      <c r="A112" s="108"/>
      <c r="B112" s="349" t="s">
        <v>190</v>
      </c>
      <c r="C112" s="349"/>
      <c r="D112" s="349"/>
      <c r="E112" s="349"/>
      <c r="F112" s="349"/>
      <c r="G112" s="349"/>
      <c r="H112" s="349"/>
      <c r="I112" s="152">
        <f>I111+I110+I109+I85+I82+I65+I57+I49+I41+I33+I18</f>
        <v>1063993465</v>
      </c>
      <c r="J112" s="265"/>
      <c r="K112" s="182"/>
      <c r="L112" s="32"/>
      <c r="M112" s="32"/>
      <c r="N112" s="32"/>
      <c r="O112" s="32"/>
      <c r="P112" s="32"/>
      <c r="Q112" s="32"/>
    </row>
    <row r="113" spans="1:17" ht="15.75" thickBot="1">
      <c r="A113" s="108"/>
      <c r="B113" s="41"/>
      <c r="C113" s="41"/>
      <c r="D113" s="41"/>
      <c r="E113" s="41"/>
      <c r="F113" s="41"/>
      <c r="G113" s="41"/>
      <c r="H113" s="41"/>
      <c r="I113" s="42"/>
      <c r="J113" s="32"/>
      <c r="K113" s="32"/>
      <c r="L113" s="32"/>
      <c r="M113" s="32"/>
      <c r="N113" s="32"/>
      <c r="O113" s="32"/>
      <c r="P113" s="32"/>
      <c r="Q113" s="32"/>
    </row>
    <row r="114" spans="1:17" ht="21.75" thickBot="1">
      <c r="A114" s="108"/>
      <c r="B114" s="350" t="s">
        <v>244</v>
      </c>
      <c r="C114" s="351"/>
      <c r="D114" s="351"/>
      <c r="E114" s="351"/>
      <c r="F114" s="351"/>
      <c r="G114" s="351"/>
      <c r="H114" s="352"/>
      <c r="I114" s="32"/>
      <c r="J114" s="32"/>
      <c r="K114" s="32"/>
      <c r="L114" s="32"/>
      <c r="M114" s="32"/>
      <c r="N114" s="32"/>
      <c r="O114" s="32"/>
      <c r="P114" s="32"/>
      <c r="Q114" s="32"/>
    </row>
    <row r="115" spans="1:17" ht="18.75">
      <c r="A115" s="108"/>
      <c r="B115" s="3" t="s">
        <v>245</v>
      </c>
      <c r="C115" s="4" t="s">
        <v>246</v>
      </c>
      <c r="D115" s="4" t="s">
        <v>247</v>
      </c>
      <c r="E115" s="353" t="s">
        <v>248</v>
      </c>
      <c r="F115" s="354"/>
      <c r="G115" s="355" t="s">
        <v>249</v>
      </c>
      <c r="H115" s="356"/>
      <c r="I115" s="32"/>
      <c r="J115" s="32"/>
      <c r="K115" s="32"/>
      <c r="L115" s="32"/>
      <c r="M115" s="32"/>
      <c r="N115" s="32"/>
      <c r="O115" s="32"/>
      <c r="P115" s="32"/>
      <c r="Q115" s="32"/>
    </row>
    <row r="116" spans="1:17">
      <c r="A116" s="108"/>
      <c r="B116" s="43">
        <v>1</v>
      </c>
      <c r="C116" s="44" t="s">
        <v>250</v>
      </c>
      <c r="D116" s="45">
        <v>1404</v>
      </c>
      <c r="E116" s="336">
        <v>1</v>
      </c>
      <c r="F116" s="337"/>
      <c r="G116" s="338">
        <f>E116*I$112</f>
        <v>1063993465</v>
      </c>
      <c r="H116" s="339"/>
      <c r="I116" s="32"/>
      <c r="J116" s="32"/>
      <c r="K116" s="32"/>
      <c r="L116" s="32"/>
      <c r="M116" s="32"/>
      <c r="N116" s="32"/>
      <c r="O116" s="32"/>
      <c r="P116" s="32"/>
      <c r="Q116" s="32"/>
    </row>
    <row r="117" spans="1:17">
      <c r="A117" s="108"/>
      <c r="B117" s="43">
        <v>2</v>
      </c>
      <c r="C117" s="44" t="s">
        <v>251</v>
      </c>
      <c r="D117" s="45"/>
      <c r="E117" s="336"/>
      <c r="F117" s="337"/>
      <c r="G117" s="338">
        <f t="shared" ref="G117:G120" si="5">E117*I$112</f>
        <v>0</v>
      </c>
      <c r="H117" s="339"/>
      <c r="I117" s="32"/>
      <c r="J117" s="32"/>
      <c r="K117" s="32"/>
      <c r="L117" s="32"/>
      <c r="M117" s="32"/>
      <c r="N117" s="32"/>
      <c r="O117" s="32"/>
      <c r="P117" s="32"/>
      <c r="Q117" s="32"/>
    </row>
    <row r="118" spans="1:17">
      <c r="A118" s="108"/>
      <c r="B118" s="43">
        <v>3</v>
      </c>
      <c r="C118" s="44" t="s">
        <v>252</v>
      </c>
      <c r="D118" s="45"/>
      <c r="E118" s="336"/>
      <c r="F118" s="337"/>
      <c r="G118" s="338">
        <f t="shared" si="5"/>
        <v>0</v>
      </c>
      <c r="H118" s="339"/>
      <c r="I118" s="32"/>
      <c r="J118" s="32"/>
      <c r="K118" s="32"/>
      <c r="L118" s="32"/>
      <c r="M118" s="32"/>
      <c r="N118" s="32"/>
      <c r="O118" s="32"/>
      <c r="P118" s="32"/>
      <c r="Q118" s="32"/>
    </row>
    <row r="119" spans="1:17">
      <c r="A119" s="108"/>
      <c r="B119" s="43">
        <v>4</v>
      </c>
      <c r="C119" s="44" t="s">
        <v>253</v>
      </c>
      <c r="D119" s="45"/>
      <c r="E119" s="336"/>
      <c r="F119" s="337"/>
      <c r="G119" s="338">
        <f t="shared" si="5"/>
        <v>0</v>
      </c>
      <c r="H119" s="339"/>
      <c r="I119" s="32"/>
      <c r="J119" s="32"/>
      <c r="K119" s="32"/>
      <c r="L119" s="32"/>
      <c r="M119" s="32"/>
      <c r="N119" s="32"/>
      <c r="O119" s="32"/>
      <c r="P119" s="32"/>
      <c r="Q119" s="32"/>
    </row>
    <row r="120" spans="1:17">
      <c r="A120" s="108"/>
      <c r="B120" s="43">
        <v>5</v>
      </c>
      <c r="C120" s="44" t="s">
        <v>254</v>
      </c>
      <c r="D120" s="45"/>
      <c r="E120" s="336"/>
      <c r="F120" s="337"/>
      <c r="G120" s="338">
        <f t="shared" si="5"/>
        <v>0</v>
      </c>
      <c r="H120" s="339"/>
      <c r="I120" s="32"/>
      <c r="J120" s="32"/>
      <c r="K120" s="32"/>
      <c r="L120" s="32"/>
      <c r="M120" s="32"/>
      <c r="N120" s="32"/>
      <c r="O120" s="32"/>
      <c r="P120" s="32"/>
      <c r="Q120" s="32"/>
    </row>
    <row r="121" spans="1:17" ht="15.75" thickBot="1">
      <c r="A121" s="108"/>
      <c r="B121" s="343" t="s">
        <v>255</v>
      </c>
      <c r="C121" s="344"/>
      <c r="D121" s="5"/>
      <c r="E121" s="345"/>
      <c r="F121" s="346"/>
      <c r="G121" s="347">
        <f>SUM(G116:H120)</f>
        <v>1063993465</v>
      </c>
      <c r="H121" s="348"/>
      <c r="I121" s="32"/>
      <c r="J121" s="32"/>
      <c r="K121" s="32"/>
      <c r="L121" s="32"/>
      <c r="M121" s="32"/>
      <c r="N121" s="32"/>
      <c r="O121" s="32"/>
      <c r="P121" s="32"/>
      <c r="Q121" s="32"/>
    </row>
    <row r="122" spans="1:17">
      <c r="A122" s="108"/>
      <c r="B122" s="32"/>
      <c r="C122" s="32"/>
      <c r="D122" s="32"/>
      <c r="E122" s="32"/>
      <c r="F122" s="32"/>
      <c r="G122" s="32"/>
      <c r="H122" s="32"/>
      <c r="I122" s="32"/>
      <c r="J122" s="32"/>
      <c r="K122" s="32"/>
      <c r="L122" s="32"/>
      <c r="M122" s="32"/>
      <c r="N122" s="32"/>
      <c r="O122" s="32"/>
      <c r="P122" s="32"/>
      <c r="Q122" s="32"/>
    </row>
    <row r="123" spans="1:17" ht="15.75" thickBot="1">
      <c r="A123" s="108"/>
      <c r="B123" s="32"/>
      <c r="C123" s="32"/>
      <c r="D123" s="32"/>
      <c r="E123" s="32"/>
      <c r="F123" s="32"/>
      <c r="G123" s="32"/>
      <c r="H123" s="32"/>
      <c r="I123" s="32"/>
      <c r="J123" s="32"/>
      <c r="K123" s="32"/>
      <c r="L123" s="32"/>
      <c r="M123" s="32"/>
      <c r="N123" s="32"/>
      <c r="O123" s="32"/>
      <c r="P123" s="32"/>
      <c r="Q123" s="32"/>
    </row>
    <row r="124" spans="1:17" ht="24" thickBot="1">
      <c r="A124" s="108"/>
      <c r="B124" s="340" t="s">
        <v>272</v>
      </c>
      <c r="C124" s="341"/>
      <c r="D124" s="341"/>
      <c r="E124" s="341"/>
      <c r="F124" s="341"/>
      <c r="G124" s="341"/>
      <c r="H124" s="341"/>
      <c r="I124" s="341"/>
      <c r="J124" s="342"/>
      <c r="K124" s="32"/>
      <c r="L124" s="32"/>
      <c r="M124" s="32"/>
      <c r="N124" s="32"/>
      <c r="O124" s="32"/>
      <c r="P124" s="32"/>
      <c r="Q124" s="32"/>
    </row>
    <row r="125" spans="1:17">
      <c r="A125" s="108"/>
      <c r="B125" s="333" t="s">
        <v>184</v>
      </c>
      <c r="C125" s="333" t="s">
        <v>191</v>
      </c>
      <c r="D125" s="334"/>
      <c r="E125" s="334"/>
      <c r="F125" s="334"/>
      <c r="G125" s="334"/>
      <c r="H125" s="334"/>
      <c r="I125" s="334"/>
      <c r="J125" s="335" t="s">
        <v>256</v>
      </c>
      <c r="K125" s="32"/>
      <c r="L125" s="32"/>
      <c r="M125" s="32"/>
      <c r="N125" s="32"/>
      <c r="O125" s="32"/>
      <c r="P125" s="32"/>
      <c r="Q125" s="32"/>
    </row>
    <row r="126" spans="1:17">
      <c r="A126" s="108"/>
      <c r="B126" s="333"/>
      <c r="C126" s="333"/>
      <c r="D126" s="334"/>
      <c r="E126" s="334"/>
      <c r="F126" s="334"/>
      <c r="G126" s="334"/>
      <c r="H126" s="334"/>
      <c r="I126" s="334"/>
      <c r="J126" s="335"/>
      <c r="K126" s="32"/>
      <c r="L126" s="32"/>
      <c r="M126" s="32"/>
      <c r="N126" s="32"/>
      <c r="O126" s="32"/>
      <c r="P126" s="32"/>
      <c r="Q126" s="32"/>
    </row>
    <row r="127" spans="1:17">
      <c r="A127" s="108"/>
      <c r="B127" s="46">
        <v>1.01</v>
      </c>
      <c r="C127" s="309"/>
      <c r="D127" s="309"/>
      <c r="E127" s="309"/>
      <c r="F127" s="309"/>
      <c r="G127" s="309"/>
      <c r="H127" s="309"/>
      <c r="I127" s="309"/>
      <c r="J127" s="47"/>
      <c r="K127" s="32"/>
      <c r="L127" s="32"/>
      <c r="M127" s="32"/>
      <c r="N127" s="32"/>
      <c r="O127" s="32"/>
      <c r="P127" s="32"/>
      <c r="Q127" s="32"/>
    </row>
    <row r="128" spans="1:17">
      <c r="A128" s="108"/>
      <c r="B128" s="46">
        <v>1.02</v>
      </c>
      <c r="C128" s="309"/>
      <c r="D128" s="309"/>
      <c r="E128" s="309"/>
      <c r="F128" s="309"/>
      <c r="G128" s="309"/>
      <c r="H128" s="309"/>
      <c r="I128" s="309"/>
      <c r="J128" s="47"/>
      <c r="K128" s="32"/>
      <c r="L128" s="32"/>
      <c r="M128" s="32"/>
      <c r="N128" s="32"/>
      <c r="O128" s="32"/>
      <c r="P128" s="32"/>
      <c r="Q128" s="32"/>
    </row>
    <row r="129" spans="1:17">
      <c r="A129" s="108"/>
      <c r="B129" s="46">
        <v>1.03</v>
      </c>
      <c r="C129" s="309"/>
      <c r="D129" s="309"/>
      <c r="E129" s="309"/>
      <c r="F129" s="309"/>
      <c r="G129" s="309"/>
      <c r="H129" s="309"/>
      <c r="I129" s="309"/>
      <c r="J129" s="47"/>
      <c r="K129" s="32"/>
      <c r="L129" s="32"/>
      <c r="M129" s="32"/>
      <c r="N129" s="32"/>
      <c r="O129" s="32"/>
      <c r="P129" s="32"/>
      <c r="Q129" s="32"/>
    </row>
    <row r="130" spans="1:17">
      <c r="A130" s="108"/>
      <c r="B130" s="46">
        <v>1.04</v>
      </c>
      <c r="C130" s="309"/>
      <c r="D130" s="309"/>
      <c r="E130" s="309"/>
      <c r="F130" s="309"/>
      <c r="G130" s="309"/>
      <c r="H130" s="309"/>
      <c r="I130" s="309"/>
      <c r="J130" s="47"/>
      <c r="K130" s="32"/>
      <c r="L130" s="32"/>
      <c r="M130" s="32"/>
      <c r="N130" s="32"/>
      <c r="O130" s="32"/>
      <c r="P130" s="32"/>
      <c r="Q130" s="32"/>
    </row>
    <row r="131" spans="1:17">
      <c r="A131" s="108"/>
      <c r="B131" s="46">
        <v>1.05</v>
      </c>
      <c r="C131" s="309"/>
      <c r="D131" s="309"/>
      <c r="E131" s="309"/>
      <c r="F131" s="309"/>
      <c r="G131" s="309"/>
      <c r="H131" s="309"/>
      <c r="I131" s="309"/>
      <c r="J131" s="47"/>
      <c r="K131" s="32"/>
      <c r="L131" s="32"/>
      <c r="M131" s="32"/>
      <c r="N131" s="32"/>
      <c r="O131" s="32"/>
      <c r="P131" s="32"/>
      <c r="Q131" s="32"/>
    </row>
    <row r="132" spans="1:17">
      <c r="A132" s="108"/>
      <c r="B132" s="46">
        <v>1.06</v>
      </c>
      <c r="C132" s="309"/>
      <c r="D132" s="309"/>
      <c r="E132" s="309"/>
      <c r="F132" s="309"/>
      <c r="G132" s="309"/>
      <c r="H132" s="309"/>
      <c r="I132" s="309"/>
      <c r="J132" s="47"/>
      <c r="K132" s="32"/>
      <c r="L132" s="32"/>
      <c r="M132" s="32"/>
      <c r="N132" s="32"/>
      <c r="O132" s="32"/>
      <c r="P132" s="32"/>
      <c r="Q132" s="32"/>
    </row>
    <row r="133" spans="1:17">
      <c r="A133" s="108"/>
      <c r="B133" s="46">
        <v>1.07</v>
      </c>
      <c r="C133" s="309"/>
      <c r="D133" s="309"/>
      <c r="E133" s="309"/>
      <c r="F133" s="309"/>
      <c r="G133" s="309"/>
      <c r="H133" s="309"/>
      <c r="I133" s="309"/>
      <c r="J133" s="47"/>
      <c r="K133" s="32"/>
      <c r="L133" s="32"/>
      <c r="M133" s="32"/>
      <c r="N133" s="32"/>
      <c r="O133" s="32"/>
      <c r="P133" s="32"/>
      <c r="Q133" s="32"/>
    </row>
    <row r="134" spans="1:17">
      <c r="A134" s="108"/>
      <c r="B134" s="46">
        <v>1.08</v>
      </c>
      <c r="C134" s="309"/>
      <c r="D134" s="309"/>
      <c r="E134" s="309"/>
      <c r="F134" s="309"/>
      <c r="G134" s="309"/>
      <c r="H134" s="309"/>
      <c r="I134" s="309"/>
      <c r="J134" s="47"/>
      <c r="K134" s="32"/>
      <c r="L134" s="32"/>
      <c r="M134" s="32"/>
      <c r="N134" s="32"/>
      <c r="O134" s="32"/>
      <c r="P134" s="32"/>
      <c r="Q134" s="32"/>
    </row>
    <row r="135" spans="1:17">
      <c r="A135" s="108"/>
      <c r="B135" s="46">
        <v>1.0900000000000001</v>
      </c>
      <c r="C135" s="309"/>
      <c r="D135" s="309"/>
      <c r="E135" s="309"/>
      <c r="F135" s="309"/>
      <c r="G135" s="309"/>
      <c r="H135" s="309"/>
      <c r="I135" s="309"/>
      <c r="J135" s="47"/>
      <c r="K135" s="32"/>
      <c r="L135" s="32"/>
      <c r="M135" s="32"/>
      <c r="N135" s="32"/>
      <c r="O135" s="32"/>
      <c r="P135" s="32"/>
      <c r="Q135" s="32"/>
    </row>
    <row r="136" spans="1:17">
      <c r="A136" s="108"/>
      <c r="B136" s="46">
        <v>1.1000000000000001</v>
      </c>
      <c r="C136" s="309"/>
      <c r="D136" s="309"/>
      <c r="E136" s="309"/>
      <c r="F136" s="309"/>
      <c r="G136" s="309"/>
      <c r="H136" s="309"/>
      <c r="I136" s="309"/>
      <c r="J136" s="47"/>
      <c r="K136" s="32"/>
      <c r="L136" s="32"/>
      <c r="M136" s="32"/>
      <c r="N136" s="32"/>
      <c r="O136" s="32"/>
      <c r="P136" s="32"/>
      <c r="Q136" s="32"/>
    </row>
    <row r="137" spans="1:17">
      <c r="A137" s="108"/>
      <c r="B137" s="46">
        <v>1.1100000000000001</v>
      </c>
      <c r="C137" s="309"/>
      <c r="D137" s="309"/>
      <c r="E137" s="309"/>
      <c r="F137" s="309"/>
      <c r="G137" s="309"/>
      <c r="H137" s="309"/>
      <c r="I137" s="309"/>
      <c r="J137" s="47"/>
      <c r="K137" s="32"/>
      <c r="L137" s="32"/>
      <c r="M137" s="32"/>
      <c r="N137" s="32"/>
      <c r="O137" s="32"/>
      <c r="P137" s="32"/>
      <c r="Q137" s="32"/>
    </row>
    <row r="138" spans="1:17">
      <c r="A138" s="108"/>
      <c r="B138" s="46">
        <v>1.1200000000000001</v>
      </c>
      <c r="C138" s="309"/>
      <c r="D138" s="309"/>
      <c r="E138" s="309"/>
      <c r="F138" s="309"/>
      <c r="G138" s="309"/>
      <c r="H138" s="309"/>
      <c r="I138" s="309"/>
      <c r="J138" s="47"/>
      <c r="K138" s="32"/>
      <c r="L138" s="32"/>
      <c r="M138" s="32"/>
      <c r="N138" s="32"/>
      <c r="O138" s="32"/>
      <c r="P138" s="32"/>
      <c r="Q138" s="32"/>
    </row>
    <row r="139" spans="1:17" ht="15.75" thickBot="1">
      <c r="A139" s="108"/>
      <c r="B139" s="310" t="s">
        <v>257</v>
      </c>
      <c r="C139" s="311" t="s">
        <v>258</v>
      </c>
      <c r="D139" s="311"/>
      <c r="E139" s="311"/>
      <c r="F139" s="311"/>
      <c r="G139" s="311"/>
      <c r="H139" s="311"/>
      <c r="I139" s="311"/>
      <c r="J139" s="48">
        <f>SUM(J127:J138)</f>
        <v>0</v>
      </c>
      <c r="K139" s="32"/>
      <c r="L139" s="32"/>
      <c r="M139" s="32"/>
      <c r="N139" s="32"/>
      <c r="O139" s="32"/>
      <c r="P139" s="32"/>
      <c r="Q139" s="32"/>
    </row>
    <row r="140" spans="1:17" ht="15.75" thickBot="1">
      <c r="A140" s="108"/>
      <c r="B140" s="49"/>
      <c r="C140" s="332"/>
      <c r="D140" s="332"/>
      <c r="E140" s="332"/>
      <c r="F140" s="332"/>
      <c r="G140" s="332"/>
      <c r="H140" s="332"/>
      <c r="I140" s="332"/>
      <c r="J140" s="50"/>
      <c r="K140" s="32"/>
      <c r="L140" s="32"/>
      <c r="M140" s="32"/>
      <c r="N140" s="32"/>
      <c r="O140" s="32"/>
      <c r="P140" s="32"/>
      <c r="Q140" s="32"/>
    </row>
    <row r="141" spans="1:17">
      <c r="A141" s="108"/>
      <c r="B141" s="328" t="s">
        <v>184</v>
      </c>
      <c r="C141" s="330" t="s">
        <v>193</v>
      </c>
      <c r="D141" s="330"/>
      <c r="E141" s="330"/>
      <c r="F141" s="330"/>
      <c r="G141" s="330"/>
      <c r="H141" s="330"/>
      <c r="I141" s="330"/>
      <c r="J141" s="326" t="s">
        <v>256</v>
      </c>
      <c r="K141" s="32"/>
      <c r="L141" s="32"/>
      <c r="M141" s="32"/>
      <c r="N141" s="32"/>
      <c r="O141" s="32"/>
      <c r="P141" s="32"/>
      <c r="Q141" s="32"/>
    </row>
    <row r="142" spans="1:17">
      <c r="A142" s="108"/>
      <c r="B142" s="329"/>
      <c r="C142" s="315"/>
      <c r="D142" s="315"/>
      <c r="E142" s="315"/>
      <c r="F142" s="315"/>
      <c r="G142" s="315"/>
      <c r="H142" s="315"/>
      <c r="I142" s="315"/>
      <c r="J142" s="327"/>
      <c r="K142" s="32"/>
      <c r="L142" s="32"/>
      <c r="M142" s="32"/>
      <c r="N142" s="32"/>
      <c r="O142" s="32"/>
      <c r="P142" s="32"/>
      <c r="Q142" s="32"/>
    </row>
    <row r="143" spans="1:17">
      <c r="A143" s="108"/>
      <c r="B143" s="51">
        <v>2.1</v>
      </c>
      <c r="C143" s="309"/>
      <c r="D143" s="309"/>
      <c r="E143" s="309"/>
      <c r="F143" s="309"/>
      <c r="G143" s="309"/>
      <c r="H143" s="309"/>
      <c r="I143" s="309"/>
      <c r="J143" s="47"/>
      <c r="K143" s="32"/>
      <c r="L143" s="32"/>
      <c r="M143" s="32"/>
      <c r="N143" s="32"/>
      <c r="O143" s="32"/>
      <c r="P143" s="32"/>
      <c r="Q143" s="32"/>
    </row>
    <row r="144" spans="1:17">
      <c r="A144" s="108"/>
      <c r="B144" s="51">
        <v>2.2000000000000002</v>
      </c>
      <c r="C144" s="309"/>
      <c r="D144" s="309"/>
      <c r="E144" s="309"/>
      <c r="F144" s="309"/>
      <c r="G144" s="309"/>
      <c r="H144" s="309"/>
      <c r="I144" s="309"/>
      <c r="J144" s="47"/>
      <c r="K144" s="32"/>
      <c r="L144" s="32"/>
      <c r="M144" s="32"/>
      <c r="N144" s="32"/>
      <c r="O144" s="32"/>
      <c r="P144" s="32"/>
      <c r="Q144" s="32"/>
    </row>
    <row r="145" spans="1:17" ht="15.75" thickBot="1">
      <c r="A145" s="108"/>
      <c r="B145" s="310"/>
      <c r="C145" s="311" t="s">
        <v>259</v>
      </c>
      <c r="D145" s="311"/>
      <c r="E145" s="311"/>
      <c r="F145" s="311"/>
      <c r="G145" s="311"/>
      <c r="H145" s="311"/>
      <c r="I145" s="311"/>
      <c r="J145" s="48">
        <f>J144+J143/5</f>
        <v>0</v>
      </c>
      <c r="K145" s="32"/>
      <c r="L145" s="32"/>
      <c r="M145" s="32"/>
      <c r="N145" s="32"/>
      <c r="O145" s="32"/>
      <c r="P145" s="32"/>
      <c r="Q145" s="32"/>
    </row>
    <row r="146" spans="1:17" ht="15.75" thickBot="1">
      <c r="A146" s="108"/>
      <c r="B146" s="52"/>
      <c r="C146" s="53"/>
      <c r="D146" s="53"/>
      <c r="E146" s="53"/>
      <c r="F146" s="53"/>
      <c r="G146" s="53"/>
      <c r="H146" s="53"/>
      <c r="I146" s="53"/>
      <c r="J146" s="54"/>
      <c r="K146" s="32"/>
      <c r="L146" s="32"/>
      <c r="M146" s="32"/>
      <c r="N146" s="32"/>
      <c r="O146" s="32"/>
      <c r="P146" s="32"/>
      <c r="Q146" s="32"/>
    </row>
    <row r="147" spans="1:17">
      <c r="A147" s="108"/>
      <c r="B147" s="328" t="s">
        <v>184</v>
      </c>
      <c r="C147" s="330" t="s">
        <v>260</v>
      </c>
      <c r="D147" s="330"/>
      <c r="E147" s="330"/>
      <c r="F147" s="330"/>
      <c r="G147" s="330"/>
      <c r="H147" s="330"/>
      <c r="I147" s="330"/>
      <c r="J147" s="326" t="s">
        <v>256</v>
      </c>
      <c r="K147" s="32"/>
      <c r="L147" s="32"/>
      <c r="M147" s="32"/>
      <c r="N147" s="32"/>
      <c r="O147" s="32"/>
      <c r="P147" s="32"/>
      <c r="Q147" s="32"/>
    </row>
    <row r="148" spans="1:17">
      <c r="A148" s="108"/>
      <c r="B148" s="329"/>
      <c r="C148" s="315"/>
      <c r="D148" s="315"/>
      <c r="E148" s="315"/>
      <c r="F148" s="315"/>
      <c r="G148" s="315"/>
      <c r="H148" s="315"/>
      <c r="I148" s="315"/>
      <c r="J148" s="327"/>
      <c r="K148" s="32"/>
      <c r="L148" s="32"/>
      <c r="M148" s="32"/>
      <c r="N148" s="32"/>
      <c r="O148" s="32"/>
      <c r="P148" s="32"/>
      <c r="Q148" s="32"/>
    </row>
    <row r="149" spans="1:17" ht="18.75">
      <c r="A149" s="108"/>
      <c r="B149" s="51">
        <v>3.1</v>
      </c>
      <c r="C149" s="331" t="s">
        <v>438</v>
      </c>
      <c r="D149" s="331"/>
      <c r="E149" s="331"/>
      <c r="F149" s="331"/>
      <c r="G149" s="331"/>
      <c r="H149" s="331"/>
      <c r="I149" s="331"/>
      <c r="J149" s="165">
        <f>I109</f>
        <v>2000000</v>
      </c>
      <c r="K149" s="182" t="s">
        <v>634</v>
      </c>
      <c r="L149" s="32"/>
      <c r="M149" s="32"/>
      <c r="N149" s="32"/>
      <c r="O149" s="32"/>
      <c r="P149" s="32"/>
      <c r="Q149" s="32"/>
    </row>
    <row r="150" spans="1:17" ht="18.75">
      <c r="A150" s="108"/>
      <c r="B150" s="51">
        <v>3.2</v>
      </c>
      <c r="C150" s="331" t="s">
        <v>439</v>
      </c>
      <c r="D150" s="331"/>
      <c r="E150" s="331"/>
      <c r="F150" s="331"/>
      <c r="G150" s="331"/>
      <c r="H150" s="331"/>
      <c r="I150" s="331"/>
      <c r="J150" s="266">
        <v>50590315</v>
      </c>
      <c r="K150" s="182" t="s">
        <v>635</v>
      </c>
      <c r="L150" s="32"/>
      <c r="M150" s="32"/>
      <c r="N150" s="32"/>
      <c r="O150" s="32"/>
      <c r="P150" s="32"/>
      <c r="Q150" s="32"/>
    </row>
    <row r="151" spans="1:17" ht="18.75">
      <c r="A151" s="108"/>
      <c r="B151" s="51">
        <v>3.3</v>
      </c>
      <c r="C151" s="331" t="s">
        <v>440</v>
      </c>
      <c r="D151" s="331"/>
      <c r="E151" s="331"/>
      <c r="F151" s="331"/>
      <c r="G151" s="331"/>
      <c r="H151" s="331"/>
      <c r="I151" s="331"/>
      <c r="J151" s="165">
        <f>I111</f>
        <v>500000</v>
      </c>
      <c r="K151" s="182" t="s">
        <v>636</v>
      </c>
      <c r="L151" s="32"/>
      <c r="M151" s="140"/>
      <c r="N151" s="140"/>
      <c r="O151" s="140"/>
      <c r="P151" s="32"/>
      <c r="Q151" s="32"/>
    </row>
    <row r="152" spans="1:17">
      <c r="A152" s="108"/>
      <c r="B152" s="51">
        <v>3.4</v>
      </c>
      <c r="C152" s="309"/>
      <c r="D152" s="309"/>
      <c r="E152" s="309"/>
      <c r="F152" s="309"/>
      <c r="G152" s="309"/>
      <c r="H152" s="309"/>
      <c r="I152" s="309"/>
      <c r="J152" s="149"/>
      <c r="K152" s="32"/>
      <c r="L152" s="32"/>
      <c r="M152" s="32"/>
      <c r="N152" s="32"/>
      <c r="O152" s="32"/>
      <c r="P152" s="32"/>
      <c r="Q152" s="32"/>
    </row>
    <row r="153" spans="1:17">
      <c r="A153" s="108"/>
      <c r="B153" s="51">
        <v>3.5</v>
      </c>
      <c r="C153" s="309"/>
      <c r="D153" s="309"/>
      <c r="E153" s="309"/>
      <c r="F153" s="309"/>
      <c r="G153" s="309"/>
      <c r="H153" s="309"/>
      <c r="I153" s="309"/>
      <c r="J153" s="149"/>
      <c r="K153" s="32"/>
      <c r="L153" s="32"/>
      <c r="M153" s="32"/>
      <c r="N153" s="32"/>
      <c r="O153" s="32"/>
      <c r="P153" s="32"/>
      <c r="Q153" s="32"/>
    </row>
    <row r="154" spans="1:17">
      <c r="A154" s="108"/>
      <c r="B154" s="51">
        <v>3.6</v>
      </c>
      <c r="C154" s="309"/>
      <c r="D154" s="309"/>
      <c r="E154" s="309"/>
      <c r="F154" s="309"/>
      <c r="G154" s="309"/>
      <c r="H154" s="309"/>
      <c r="I154" s="309"/>
      <c r="J154" s="47"/>
      <c r="K154" s="32"/>
      <c r="L154" s="32"/>
      <c r="M154" s="32"/>
      <c r="N154" s="32"/>
      <c r="O154" s="32"/>
      <c r="P154" s="32"/>
      <c r="Q154" s="32"/>
    </row>
    <row r="155" spans="1:17">
      <c r="A155" s="108"/>
      <c r="B155" s="51">
        <v>3.7</v>
      </c>
      <c r="C155" s="309"/>
      <c r="D155" s="309"/>
      <c r="E155" s="309"/>
      <c r="F155" s="309"/>
      <c r="G155" s="309"/>
      <c r="H155" s="309"/>
      <c r="I155" s="309"/>
      <c r="J155" s="47"/>
      <c r="K155" s="32"/>
      <c r="L155" s="32"/>
      <c r="M155" s="32"/>
      <c r="N155" s="32"/>
      <c r="O155" s="32"/>
      <c r="P155" s="32"/>
      <c r="Q155" s="32"/>
    </row>
    <row r="156" spans="1:17">
      <c r="A156" s="108"/>
      <c r="B156" s="51">
        <v>3.8</v>
      </c>
      <c r="C156" s="309"/>
      <c r="D156" s="309"/>
      <c r="E156" s="309"/>
      <c r="F156" s="309"/>
      <c r="G156" s="309"/>
      <c r="H156" s="309"/>
      <c r="I156" s="309"/>
      <c r="J156" s="47"/>
      <c r="K156" s="32"/>
      <c r="L156" s="32"/>
      <c r="M156" s="32"/>
      <c r="N156" s="32"/>
      <c r="O156" s="32"/>
      <c r="P156" s="32"/>
      <c r="Q156" s="32"/>
    </row>
    <row r="157" spans="1:17">
      <c r="A157" s="108"/>
      <c r="B157" s="51">
        <v>3.9</v>
      </c>
      <c r="C157" s="309"/>
      <c r="D157" s="309"/>
      <c r="E157" s="309"/>
      <c r="F157" s="309"/>
      <c r="G157" s="309"/>
      <c r="H157" s="309"/>
      <c r="I157" s="309"/>
      <c r="J157" s="47"/>
      <c r="K157" s="32"/>
      <c r="L157" s="32"/>
      <c r="M157" s="32"/>
      <c r="N157" s="32"/>
      <c r="O157" s="32"/>
      <c r="P157" s="32"/>
      <c r="Q157" s="32"/>
    </row>
    <row r="158" spans="1:17" ht="19.5" thickBot="1">
      <c r="A158" s="108"/>
      <c r="B158" s="310" t="s">
        <v>261</v>
      </c>
      <c r="C158" s="311"/>
      <c r="D158" s="311"/>
      <c r="E158" s="311"/>
      <c r="F158" s="311"/>
      <c r="G158" s="311"/>
      <c r="H158" s="311"/>
      <c r="I158" s="311"/>
      <c r="J158" s="135">
        <f>SUM(J149:J157)</f>
        <v>53090315</v>
      </c>
      <c r="K158" s="182" t="s">
        <v>637</v>
      </c>
      <c r="L158" s="32"/>
      <c r="M158" s="32"/>
      <c r="N158" s="32"/>
      <c r="O158" s="32"/>
      <c r="P158" s="32"/>
      <c r="Q158" s="32"/>
    </row>
    <row r="159" spans="1:17">
      <c r="A159" s="108"/>
      <c r="B159" s="32"/>
      <c r="C159" s="32"/>
      <c r="D159" s="32"/>
      <c r="E159" s="32"/>
      <c r="F159" s="32"/>
      <c r="G159" s="32"/>
      <c r="H159" s="32"/>
      <c r="I159" s="32"/>
      <c r="J159" s="32"/>
      <c r="K159" s="32"/>
      <c r="L159" s="32"/>
      <c r="M159" s="32"/>
      <c r="N159" s="32"/>
      <c r="O159" s="32"/>
      <c r="P159" s="32"/>
      <c r="Q159" s="32"/>
    </row>
    <row r="160" spans="1:17">
      <c r="A160" s="108"/>
      <c r="B160" s="32"/>
      <c r="C160" s="32"/>
      <c r="D160" s="32"/>
      <c r="E160" s="32"/>
      <c r="F160" s="32"/>
      <c r="G160" s="32"/>
      <c r="H160" s="32"/>
      <c r="I160" s="32"/>
      <c r="J160" s="32"/>
      <c r="K160" s="32"/>
      <c r="L160" s="32"/>
      <c r="M160" s="32"/>
      <c r="N160" s="32"/>
      <c r="O160" s="32"/>
      <c r="P160" s="32"/>
      <c r="Q160" s="32"/>
    </row>
    <row r="161" spans="1:17">
      <c r="A161" s="108"/>
      <c r="B161" s="32"/>
      <c r="C161" s="32"/>
      <c r="D161" s="32"/>
      <c r="E161" s="32"/>
      <c r="F161" s="32"/>
      <c r="G161" s="32"/>
      <c r="H161" s="32"/>
      <c r="I161" s="32"/>
      <c r="J161" s="32"/>
      <c r="K161" s="32"/>
      <c r="L161" s="32"/>
      <c r="M161" s="32"/>
      <c r="N161" s="32"/>
      <c r="O161" s="32"/>
      <c r="P161" s="32"/>
      <c r="Q161" s="32"/>
    </row>
    <row r="162" spans="1:17" ht="15.75" thickBot="1">
      <c r="A162" s="108"/>
      <c r="B162" s="32"/>
      <c r="C162" s="32"/>
      <c r="D162" s="32"/>
      <c r="E162" s="32"/>
      <c r="F162" s="32"/>
      <c r="G162" s="32"/>
      <c r="H162" s="32"/>
      <c r="I162" s="32"/>
      <c r="J162" s="32"/>
      <c r="K162" s="32"/>
      <c r="L162" s="32"/>
      <c r="M162" s="32"/>
      <c r="N162" s="32"/>
      <c r="O162" s="32"/>
      <c r="P162" s="32"/>
      <c r="Q162" s="32"/>
    </row>
    <row r="163" spans="1:17" ht="23.25">
      <c r="A163" s="108"/>
      <c r="B163" s="312" t="s">
        <v>262</v>
      </c>
      <c r="C163" s="313"/>
      <c r="D163" s="313"/>
      <c r="E163" s="313"/>
      <c r="F163" s="313"/>
      <c r="G163" s="313"/>
      <c r="H163" s="313"/>
      <c r="I163" s="313"/>
      <c r="J163" s="314"/>
      <c r="K163" s="32"/>
      <c r="L163" s="32"/>
      <c r="M163" s="32"/>
      <c r="N163" s="32"/>
      <c r="O163" s="32"/>
      <c r="P163" s="32"/>
      <c r="Q163" s="32"/>
    </row>
    <row r="164" spans="1:17" ht="18.75">
      <c r="A164" s="108"/>
      <c r="B164" s="55" t="s">
        <v>245</v>
      </c>
      <c r="C164" s="315" t="s">
        <v>263</v>
      </c>
      <c r="D164" s="315"/>
      <c r="E164" s="315"/>
      <c r="F164" s="315"/>
      <c r="G164" s="315"/>
      <c r="H164" s="315"/>
      <c r="I164" s="315"/>
      <c r="J164" s="56" t="s">
        <v>264</v>
      </c>
      <c r="K164" s="32"/>
      <c r="L164" s="32"/>
      <c r="M164" s="32"/>
      <c r="N164" s="32"/>
      <c r="O164" s="32"/>
      <c r="P164" s="32"/>
      <c r="Q164" s="32"/>
    </row>
    <row r="165" spans="1:17">
      <c r="A165" s="108"/>
      <c r="B165" s="57">
        <v>1</v>
      </c>
      <c r="C165" s="309"/>
      <c r="D165" s="309"/>
      <c r="E165" s="309"/>
      <c r="F165" s="309"/>
      <c r="G165" s="309"/>
      <c r="H165" s="309"/>
      <c r="I165" s="309"/>
      <c r="J165" s="58"/>
      <c r="K165" s="32"/>
      <c r="L165" s="32"/>
      <c r="M165" s="32"/>
      <c r="N165" s="32"/>
      <c r="O165" s="32"/>
      <c r="P165" s="32"/>
      <c r="Q165" s="32"/>
    </row>
    <row r="166" spans="1:17">
      <c r="A166" s="108"/>
      <c r="B166" s="57">
        <v>2</v>
      </c>
      <c r="C166" s="309"/>
      <c r="D166" s="309"/>
      <c r="E166" s="309"/>
      <c r="F166" s="309"/>
      <c r="G166" s="309"/>
      <c r="H166" s="309"/>
      <c r="I166" s="309"/>
      <c r="J166" s="58"/>
      <c r="K166" s="32"/>
      <c r="L166" s="32"/>
      <c r="M166" s="32"/>
      <c r="N166" s="32"/>
      <c r="O166" s="32"/>
      <c r="P166" s="32"/>
      <c r="Q166" s="32"/>
    </row>
    <row r="167" spans="1:17">
      <c r="A167" s="108"/>
      <c r="B167" s="57">
        <v>3</v>
      </c>
      <c r="C167" s="309"/>
      <c r="D167" s="309"/>
      <c r="E167" s="309"/>
      <c r="F167" s="309"/>
      <c r="G167" s="309"/>
      <c r="H167" s="309"/>
      <c r="I167" s="309"/>
      <c r="J167" s="58"/>
      <c r="K167" s="32"/>
      <c r="L167" s="32"/>
      <c r="M167" s="32"/>
      <c r="N167" s="32"/>
      <c r="O167" s="32"/>
      <c r="P167" s="32"/>
      <c r="Q167" s="32"/>
    </row>
    <row r="168" spans="1:17">
      <c r="A168" s="108"/>
      <c r="B168" s="57">
        <v>4</v>
      </c>
      <c r="C168" s="309"/>
      <c r="D168" s="309"/>
      <c r="E168" s="309"/>
      <c r="F168" s="309"/>
      <c r="G168" s="309"/>
      <c r="H168" s="309"/>
      <c r="I168" s="309"/>
      <c r="J168" s="58"/>
      <c r="K168" s="32"/>
      <c r="L168" s="32"/>
      <c r="M168" s="32"/>
      <c r="N168" s="32"/>
      <c r="O168" s="32"/>
      <c r="P168" s="32"/>
      <c r="Q168" s="32"/>
    </row>
    <row r="169" spans="1:17">
      <c r="A169" s="108"/>
      <c r="B169" s="57">
        <v>5</v>
      </c>
      <c r="C169" s="309"/>
      <c r="D169" s="309"/>
      <c r="E169" s="309"/>
      <c r="F169" s="309"/>
      <c r="G169" s="309"/>
      <c r="H169" s="309"/>
      <c r="I169" s="309"/>
      <c r="J169" s="58"/>
      <c r="K169" s="32"/>
      <c r="L169" s="32"/>
      <c r="M169" s="32"/>
      <c r="N169" s="32"/>
      <c r="O169" s="32"/>
      <c r="P169" s="32"/>
      <c r="Q169" s="32"/>
    </row>
    <row r="170" spans="1:17">
      <c r="A170" s="108"/>
      <c r="B170" s="57">
        <v>6</v>
      </c>
      <c r="C170" s="309"/>
      <c r="D170" s="309"/>
      <c r="E170" s="309"/>
      <c r="F170" s="309"/>
      <c r="G170" s="309"/>
      <c r="H170" s="309"/>
      <c r="I170" s="309"/>
      <c r="J170" s="58"/>
      <c r="K170" s="32"/>
      <c r="L170" s="32"/>
      <c r="M170" s="32"/>
      <c r="N170" s="32"/>
      <c r="O170" s="32"/>
      <c r="P170" s="32"/>
      <c r="Q170" s="32"/>
    </row>
    <row r="171" spans="1:17">
      <c r="A171" s="108"/>
      <c r="B171" s="57">
        <v>7</v>
      </c>
      <c r="C171" s="309"/>
      <c r="D171" s="309"/>
      <c r="E171" s="309"/>
      <c r="F171" s="309"/>
      <c r="G171" s="309"/>
      <c r="H171" s="309"/>
      <c r="I171" s="309"/>
      <c r="J171" s="58"/>
      <c r="K171" s="32"/>
      <c r="L171" s="32"/>
      <c r="M171" s="32"/>
      <c r="N171" s="32"/>
      <c r="O171" s="32"/>
      <c r="P171" s="32"/>
      <c r="Q171" s="32"/>
    </row>
    <row r="172" spans="1:17" ht="15.75" thickBot="1">
      <c r="A172" s="108"/>
      <c r="B172" s="59">
        <v>8</v>
      </c>
      <c r="C172" s="320"/>
      <c r="D172" s="320"/>
      <c r="E172" s="320"/>
      <c r="F172" s="320"/>
      <c r="G172" s="320"/>
      <c r="H172" s="320"/>
      <c r="I172" s="320"/>
      <c r="J172" s="60"/>
      <c r="K172" s="32"/>
      <c r="L172" s="32"/>
      <c r="M172" s="32"/>
      <c r="N172" s="32"/>
      <c r="O172" s="32"/>
      <c r="P172" s="32"/>
      <c r="Q172" s="32"/>
    </row>
    <row r="173" spans="1:17" ht="15.75" thickBot="1">
      <c r="A173" s="108"/>
      <c r="B173" s="61"/>
      <c r="C173" s="61"/>
      <c r="D173" s="61"/>
      <c r="E173" s="61"/>
      <c r="F173" s="61"/>
      <c r="G173" s="61"/>
      <c r="H173" s="61"/>
      <c r="I173" s="61"/>
      <c r="J173" s="61"/>
      <c r="K173" s="32"/>
      <c r="L173" s="32"/>
      <c r="M173" s="32"/>
      <c r="N173" s="32"/>
      <c r="O173" s="32"/>
      <c r="P173" s="32"/>
      <c r="Q173" s="32"/>
    </row>
    <row r="174" spans="1:17" ht="23.25">
      <c r="A174" s="108"/>
      <c r="B174" s="321" t="s">
        <v>265</v>
      </c>
      <c r="C174" s="322"/>
      <c r="D174" s="322"/>
      <c r="E174" s="322"/>
      <c r="F174" s="322"/>
      <c r="G174" s="322"/>
      <c r="H174" s="322"/>
      <c r="I174" s="322"/>
      <c r="J174" s="323"/>
      <c r="K174" s="32"/>
      <c r="L174" s="32"/>
      <c r="M174" s="32"/>
      <c r="N174" s="32"/>
      <c r="O174" s="32"/>
      <c r="P174" s="32"/>
      <c r="Q174" s="32"/>
    </row>
    <row r="175" spans="1:17" ht="23.25">
      <c r="A175" s="108"/>
      <c r="B175" s="62"/>
      <c r="C175" s="324" t="s">
        <v>266</v>
      </c>
      <c r="D175" s="324"/>
      <c r="E175" s="324"/>
      <c r="F175" s="324"/>
      <c r="G175" s="324"/>
      <c r="H175" s="324"/>
      <c r="I175" s="324"/>
      <c r="J175" s="56" t="s">
        <v>267</v>
      </c>
      <c r="K175" s="32"/>
      <c r="L175" s="32"/>
      <c r="M175" s="32"/>
      <c r="N175" s="32"/>
      <c r="O175" s="32"/>
      <c r="P175" s="32"/>
      <c r="Q175" s="32"/>
    </row>
    <row r="176" spans="1:17" ht="15.75">
      <c r="A176" s="108"/>
      <c r="B176" s="325" t="s">
        <v>268</v>
      </c>
      <c r="C176" s="318" t="s">
        <v>390</v>
      </c>
      <c r="D176" s="318"/>
      <c r="E176" s="318"/>
      <c r="F176" s="318"/>
      <c r="G176" s="318"/>
      <c r="H176" s="318"/>
      <c r="I176" s="318"/>
      <c r="J176" s="58">
        <v>2930</v>
      </c>
      <c r="K176" s="32"/>
      <c r="L176" s="32"/>
      <c r="M176" s="32"/>
      <c r="N176" s="32"/>
      <c r="O176" s="32"/>
      <c r="P176" s="32"/>
      <c r="Q176" s="32"/>
    </row>
    <row r="177" spans="1:17" ht="15.75">
      <c r="A177" s="108"/>
      <c r="B177" s="325"/>
      <c r="C177" s="318" t="s">
        <v>389</v>
      </c>
      <c r="D177" s="318"/>
      <c r="E177" s="318"/>
      <c r="F177" s="318"/>
      <c r="G177" s="318"/>
      <c r="H177" s="318"/>
      <c r="I177" s="318"/>
      <c r="J177" s="58">
        <f>J176*5</f>
        <v>14650</v>
      </c>
      <c r="K177" s="32"/>
      <c r="L177" s="32"/>
      <c r="M177" s="32"/>
      <c r="N177" s="32"/>
      <c r="O177" s="32"/>
      <c r="P177" s="32"/>
      <c r="Q177" s="32"/>
    </row>
    <row r="178" spans="1:17" ht="15.75">
      <c r="A178" s="108"/>
      <c r="B178" s="316" t="s">
        <v>271</v>
      </c>
      <c r="C178" s="318" t="s">
        <v>269</v>
      </c>
      <c r="D178" s="318"/>
      <c r="E178" s="318"/>
      <c r="F178" s="318"/>
      <c r="G178" s="318"/>
      <c r="H178" s="318"/>
      <c r="I178" s="318"/>
      <c r="J178" s="58">
        <f>J176</f>
        <v>2930</v>
      </c>
      <c r="K178" s="32"/>
      <c r="L178" s="32"/>
      <c r="M178" s="32"/>
      <c r="N178" s="32"/>
      <c r="O178" s="32"/>
      <c r="P178" s="32"/>
      <c r="Q178" s="32"/>
    </row>
    <row r="179" spans="1:17" ht="16.5" thickBot="1">
      <c r="A179" s="108"/>
      <c r="B179" s="317"/>
      <c r="C179" s="319" t="s">
        <v>270</v>
      </c>
      <c r="D179" s="319"/>
      <c r="E179" s="319"/>
      <c r="F179" s="319"/>
      <c r="G179" s="319"/>
      <c r="H179" s="319"/>
      <c r="I179" s="319"/>
      <c r="J179" s="60"/>
      <c r="K179" s="32"/>
      <c r="L179" s="32"/>
      <c r="M179" s="32"/>
      <c r="N179" s="32"/>
      <c r="O179" s="32"/>
      <c r="P179" s="32"/>
      <c r="Q179" s="32"/>
    </row>
    <row r="180" spans="1:17">
      <c r="A180" s="108"/>
      <c r="B180" s="32"/>
      <c r="C180" s="32"/>
      <c r="D180" s="32"/>
      <c r="E180" s="32"/>
      <c r="F180" s="32"/>
      <c r="G180" s="32"/>
      <c r="H180" s="32"/>
      <c r="I180" s="32"/>
      <c r="J180" s="32"/>
      <c r="K180" s="32"/>
      <c r="L180" s="32"/>
      <c r="M180" s="32"/>
      <c r="N180" s="32"/>
      <c r="O180" s="32"/>
      <c r="P180" s="32"/>
      <c r="Q180" s="32"/>
    </row>
    <row r="181" spans="1:17">
      <c r="A181" s="108"/>
      <c r="B181" s="32"/>
      <c r="C181" s="32"/>
      <c r="D181" s="32"/>
      <c r="E181" s="32"/>
      <c r="F181" s="32"/>
      <c r="G181" s="32"/>
      <c r="H181" s="32"/>
      <c r="I181" s="32"/>
      <c r="J181" s="32"/>
      <c r="K181" s="32"/>
      <c r="L181" s="32"/>
      <c r="M181" s="32"/>
      <c r="N181" s="32"/>
      <c r="O181" s="32"/>
      <c r="P181" s="32"/>
      <c r="Q181" s="32"/>
    </row>
    <row r="182" spans="1:17">
      <c r="A182" s="108"/>
      <c r="B182" s="32"/>
      <c r="C182" s="32"/>
      <c r="D182" s="32"/>
      <c r="E182" s="32"/>
      <c r="F182" s="32"/>
      <c r="G182" s="32"/>
      <c r="H182" s="32"/>
      <c r="I182" s="32"/>
      <c r="J182" s="32"/>
      <c r="K182" s="32"/>
      <c r="L182" s="32"/>
      <c r="M182" s="32"/>
      <c r="N182" s="32"/>
      <c r="O182" s="32"/>
      <c r="P182" s="32"/>
      <c r="Q182" s="32"/>
    </row>
    <row r="183" spans="1:17">
      <c r="A183" s="108"/>
      <c r="B183" s="32"/>
      <c r="C183" s="32"/>
      <c r="D183" s="32"/>
      <c r="E183" s="32"/>
      <c r="F183" s="32"/>
      <c r="G183" s="32"/>
      <c r="H183" s="32"/>
      <c r="I183" s="32"/>
      <c r="J183" s="32"/>
      <c r="K183" s="32"/>
      <c r="L183" s="32"/>
      <c r="M183" s="32"/>
      <c r="N183" s="32"/>
      <c r="O183" s="32"/>
      <c r="P183" s="32"/>
      <c r="Q183" s="32"/>
    </row>
    <row r="184" spans="1:17">
      <c r="A184" s="108"/>
      <c r="B184" s="32"/>
      <c r="C184" s="32"/>
      <c r="D184" s="32"/>
      <c r="E184" s="32"/>
      <c r="F184" s="32"/>
      <c r="G184" s="32"/>
      <c r="H184" s="32"/>
      <c r="I184" s="32"/>
      <c r="J184" s="32"/>
      <c r="K184" s="32"/>
      <c r="L184" s="32"/>
      <c r="M184" s="32"/>
      <c r="N184" s="32"/>
      <c r="O184" s="32"/>
      <c r="P184" s="32"/>
      <c r="Q184" s="32"/>
    </row>
    <row r="185" spans="1:17">
      <c r="A185" s="108"/>
      <c r="B185" s="32"/>
      <c r="C185" s="32"/>
      <c r="D185" s="32"/>
      <c r="E185" s="32"/>
      <c r="F185" s="32"/>
      <c r="G185" s="32"/>
      <c r="H185" s="32"/>
      <c r="I185" s="32"/>
      <c r="J185" s="32"/>
      <c r="K185" s="32"/>
      <c r="L185" s="32"/>
      <c r="M185" s="32"/>
      <c r="N185" s="32"/>
      <c r="O185" s="32"/>
      <c r="P185" s="32"/>
      <c r="Q185" s="32"/>
    </row>
    <row r="186" spans="1:17">
      <c r="A186" s="108"/>
      <c r="B186" s="32"/>
      <c r="C186" s="32"/>
      <c r="D186" s="32"/>
      <c r="E186" s="32"/>
      <c r="F186" s="32"/>
      <c r="G186" s="32"/>
      <c r="H186" s="32"/>
      <c r="I186" s="32"/>
      <c r="J186" s="32"/>
      <c r="K186" s="32"/>
      <c r="L186" s="32"/>
      <c r="M186" s="32"/>
      <c r="N186" s="32"/>
      <c r="O186" s="32"/>
      <c r="P186" s="32"/>
      <c r="Q186" s="32"/>
    </row>
    <row r="187" spans="1:17">
      <c r="A187" s="108"/>
      <c r="B187" s="32"/>
      <c r="C187" s="32"/>
      <c r="D187" s="32"/>
      <c r="E187" s="32"/>
      <c r="F187" s="32"/>
      <c r="G187" s="32"/>
      <c r="H187" s="32"/>
      <c r="I187" s="32"/>
      <c r="J187" s="32"/>
      <c r="K187" s="32"/>
      <c r="L187" s="32"/>
      <c r="M187" s="32"/>
      <c r="N187" s="32"/>
      <c r="O187" s="32"/>
      <c r="P187" s="32"/>
      <c r="Q187" s="32"/>
    </row>
    <row r="188" spans="1:17">
      <c r="A188" s="108"/>
      <c r="B188" s="32"/>
      <c r="C188" s="32"/>
      <c r="D188" s="32"/>
      <c r="E188" s="32"/>
      <c r="F188" s="32"/>
      <c r="G188" s="32"/>
      <c r="H188" s="32"/>
      <c r="I188" s="32"/>
      <c r="J188" s="32"/>
      <c r="K188" s="32"/>
      <c r="L188" s="32"/>
      <c r="M188" s="32"/>
      <c r="N188" s="32"/>
      <c r="O188" s="32"/>
      <c r="P188" s="32"/>
      <c r="Q188" s="32"/>
    </row>
    <row r="189" spans="1:17">
      <c r="A189" s="108"/>
      <c r="B189" s="32"/>
      <c r="C189" s="32"/>
      <c r="D189" s="32"/>
      <c r="E189" s="32"/>
      <c r="F189" s="32"/>
      <c r="G189" s="32"/>
      <c r="H189" s="32"/>
      <c r="I189" s="32"/>
      <c r="J189" s="32"/>
      <c r="K189" s="32"/>
      <c r="L189" s="32"/>
      <c r="M189" s="32"/>
      <c r="N189" s="32"/>
      <c r="O189" s="32"/>
      <c r="P189" s="32"/>
      <c r="Q189" s="32"/>
    </row>
    <row r="190" spans="1:17">
      <c r="A190" s="108"/>
      <c r="B190" s="32"/>
      <c r="C190" s="32"/>
      <c r="D190" s="32"/>
      <c r="E190" s="32"/>
      <c r="F190" s="32"/>
      <c r="G190" s="32"/>
      <c r="H190" s="32"/>
      <c r="I190" s="32"/>
      <c r="J190" s="32"/>
      <c r="K190" s="32"/>
      <c r="L190" s="32"/>
      <c r="M190" s="32"/>
      <c r="N190" s="32"/>
      <c r="O190" s="32"/>
      <c r="P190" s="32"/>
      <c r="Q190" s="32"/>
    </row>
    <row r="191" spans="1:17">
      <c r="A191" s="108"/>
      <c r="B191" s="32"/>
      <c r="C191" s="32"/>
      <c r="D191" s="32"/>
      <c r="E191" s="32"/>
      <c r="F191" s="32"/>
      <c r="G191" s="32"/>
      <c r="H191" s="32"/>
      <c r="I191" s="32"/>
      <c r="J191" s="32"/>
      <c r="K191" s="32"/>
      <c r="L191" s="32"/>
      <c r="M191" s="32"/>
      <c r="N191" s="32"/>
      <c r="O191" s="32"/>
      <c r="P191" s="32"/>
      <c r="Q191" s="32"/>
    </row>
    <row r="192" spans="1:17">
      <c r="A192" s="108"/>
      <c r="B192" s="32"/>
      <c r="C192" s="32"/>
      <c r="D192" s="32"/>
      <c r="E192" s="32"/>
      <c r="F192" s="32"/>
      <c r="G192" s="32"/>
      <c r="H192" s="32"/>
      <c r="I192" s="32"/>
      <c r="J192" s="32"/>
      <c r="K192" s="32"/>
      <c r="L192" s="32"/>
      <c r="M192" s="32"/>
      <c r="N192" s="32"/>
      <c r="O192" s="32"/>
      <c r="P192" s="32"/>
      <c r="Q192" s="32"/>
    </row>
    <row r="193" spans="1:17">
      <c r="A193" s="108"/>
      <c r="B193" s="32"/>
      <c r="C193" s="32"/>
      <c r="D193" s="32"/>
      <c r="E193" s="32"/>
      <c r="F193" s="32"/>
      <c r="G193" s="32"/>
      <c r="H193" s="32"/>
      <c r="I193" s="32"/>
      <c r="J193" s="32"/>
      <c r="K193" s="32"/>
      <c r="L193" s="32"/>
      <c r="M193" s="32"/>
      <c r="N193" s="32"/>
      <c r="O193" s="32"/>
      <c r="P193" s="32"/>
      <c r="Q193" s="32"/>
    </row>
    <row r="194" spans="1:17">
      <c r="A194" s="108"/>
      <c r="B194" s="32"/>
      <c r="C194" s="32"/>
      <c r="D194" s="32"/>
      <c r="E194" s="32"/>
      <c r="F194" s="32"/>
      <c r="G194" s="32"/>
      <c r="H194" s="32"/>
      <c r="I194" s="32"/>
      <c r="J194" s="32"/>
      <c r="K194" s="32"/>
      <c r="L194" s="32"/>
      <c r="M194" s="32"/>
      <c r="N194" s="32"/>
      <c r="O194" s="32"/>
      <c r="P194" s="32"/>
      <c r="Q194" s="32"/>
    </row>
    <row r="195" spans="1:17">
      <c r="A195" s="108"/>
      <c r="B195" s="32"/>
      <c r="C195" s="32"/>
      <c r="D195" s="32"/>
      <c r="E195" s="32"/>
      <c r="F195" s="32"/>
      <c r="G195" s="32"/>
      <c r="H195" s="32"/>
      <c r="I195" s="32"/>
      <c r="J195" s="32"/>
      <c r="K195" s="32"/>
      <c r="L195" s="32"/>
      <c r="M195" s="32"/>
      <c r="N195" s="32"/>
      <c r="O195" s="32"/>
      <c r="P195" s="32"/>
      <c r="Q195" s="32"/>
    </row>
    <row r="196" spans="1:17">
      <c r="A196" s="108"/>
      <c r="B196" s="32"/>
      <c r="C196" s="32"/>
      <c r="D196" s="32"/>
      <c r="E196" s="32"/>
      <c r="F196" s="32"/>
      <c r="G196" s="32"/>
      <c r="H196" s="32"/>
      <c r="I196" s="32"/>
      <c r="J196" s="32"/>
      <c r="K196" s="32"/>
      <c r="L196" s="32"/>
      <c r="M196" s="32"/>
      <c r="N196" s="32"/>
      <c r="O196" s="32"/>
      <c r="P196" s="32"/>
      <c r="Q196" s="32"/>
    </row>
    <row r="197" spans="1:17">
      <c r="A197" s="108"/>
      <c r="B197" s="32"/>
      <c r="C197" s="32"/>
      <c r="D197" s="32"/>
      <c r="E197" s="32"/>
      <c r="F197" s="32"/>
      <c r="G197" s="32"/>
      <c r="H197" s="32"/>
      <c r="I197" s="32"/>
      <c r="J197" s="32"/>
      <c r="K197" s="32"/>
      <c r="L197" s="32"/>
      <c r="M197" s="32"/>
      <c r="N197" s="32"/>
      <c r="O197" s="32"/>
      <c r="P197" s="32"/>
      <c r="Q197" s="32"/>
    </row>
    <row r="198" spans="1:17">
      <c r="A198" s="108"/>
      <c r="B198" s="32"/>
      <c r="C198" s="32"/>
      <c r="D198" s="32"/>
      <c r="E198" s="32"/>
      <c r="F198" s="32"/>
      <c r="G198" s="32"/>
      <c r="H198" s="32"/>
      <c r="I198" s="32"/>
      <c r="J198" s="32"/>
      <c r="K198" s="32"/>
      <c r="L198" s="32"/>
      <c r="M198" s="32"/>
      <c r="N198" s="32"/>
      <c r="O198" s="32"/>
      <c r="P198" s="32"/>
      <c r="Q198" s="32"/>
    </row>
    <row r="199" spans="1:17">
      <c r="A199" s="108"/>
      <c r="B199" s="32"/>
      <c r="C199" s="32"/>
      <c r="D199" s="32"/>
      <c r="E199" s="32"/>
      <c r="F199" s="32"/>
      <c r="G199" s="32"/>
      <c r="H199" s="32"/>
      <c r="I199" s="32"/>
      <c r="J199" s="32"/>
      <c r="K199" s="32"/>
      <c r="L199" s="32"/>
      <c r="M199" s="32"/>
      <c r="N199" s="32"/>
      <c r="O199" s="32"/>
      <c r="P199" s="32"/>
      <c r="Q199" s="32"/>
    </row>
    <row r="200" spans="1:17">
      <c r="A200" s="108"/>
      <c r="B200" s="32"/>
      <c r="C200" s="32"/>
      <c r="D200" s="32"/>
      <c r="E200" s="32"/>
      <c r="F200" s="32"/>
      <c r="G200" s="32"/>
      <c r="H200" s="32"/>
      <c r="I200" s="32"/>
      <c r="J200" s="32"/>
      <c r="K200" s="32"/>
      <c r="L200" s="32"/>
      <c r="M200" s="32"/>
      <c r="N200" s="32"/>
      <c r="O200" s="32"/>
      <c r="P200" s="32"/>
      <c r="Q200" s="32"/>
    </row>
    <row r="201" spans="1:17">
      <c r="A201" s="108"/>
      <c r="B201" s="32"/>
      <c r="C201" s="32"/>
      <c r="D201" s="32"/>
      <c r="E201" s="32"/>
      <c r="F201" s="32"/>
      <c r="G201" s="32"/>
      <c r="H201" s="32"/>
      <c r="I201" s="32"/>
      <c r="J201" s="32"/>
      <c r="K201" s="32"/>
      <c r="L201" s="32"/>
      <c r="M201" s="32"/>
      <c r="N201" s="32"/>
      <c r="O201" s="32"/>
      <c r="P201" s="32"/>
      <c r="Q201" s="32"/>
    </row>
    <row r="202" spans="1:17">
      <c r="A202" s="108"/>
      <c r="B202" s="32"/>
      <c r="C202" s="32"/>
      <c r="D202" s="32"/>
      <c r="E202" s="32"/>
      <c r="F202" s="32"/>
      <c r="G202" s="32"/>
      <c r="H202" s="32"/>
      <c r="I202" s="32"/>
      <c r="J202" s="32"/>
      <c r="K202" s="32"/>
      <c r="L202" s="32"/>
      <c r="M202" s="32"/>
      <c r="N202" s="32"/>
      <c r="O202" s="32"/>
      <c r="P202" s="32"/>
      <c r="Q202" s="32"/>
    </row>
    <row r="203" spans="1:17">
      <c r="A203" s="108"/>
      <c r="B203" s="32"/>
      <c r="C203" s="32"/>
      <c r="D203" s="32"/>
      <c r="E203" s="32"/>
      <c r="F203" s="32"/>
      <c r="G203" s="32"/>
      <c r="H203" s="32"/>
      <c r="I203" s="32"/>
      <c r="J203" s="32"/>
      <c r="K203" s="32"/>
      <c r="L203" s="32"/>
      <c r="M203" s="32"/>
      <c r="N203" s="32"/>
      <c r="O203" s="32"/>
      <c r="P203" s="32"/>
      <c r="Q203" s="32"/>
    </row>
    <row r="204" spans="1:17">
      <c r="A204" s="108"/>
      <c r="B204" s="32"/>
      <c r="C204" s="32"/>
      <c r="D204" s="32"/>
      <c r="E204" s="32"/>
      <c r="F204" s="32"/>
      <c r="G204" s="32"/>
      <c r="H204" s="32"/>
      <c r="I204" s="32"/>
      <c r="J204" s="32"/>
      <c r="K204" s="32"/>
      <c r="L204" s="32"/>
      <c r="M204" s="32"/>
      <c r="N204" s="32"/>
      <c r="O204" s="32"/>
      <c r="P204" s="32"/>
      <c r="Q204" s="32"/>
    </row>
    <row r="205" spans="1:17">
      <c r="A205" s="108"/>
      <c r="B205" s="32"/>
      <c r="C205" s="32"/>
      <c r="D205" s="32"/>
      <c r="E205" s="32"/>
      <c r="F205" s="32"/>
      <c r="G205" s="32"/>
      <c r="H205" s="32"/>
      <c r="I205" s="32"/>
      <c r="J205" s="32"/>
      <c r="K205" s="32"/>
      <c r="L205" s="32"/>
      <c r="M205" s="32"/>
      <c r="N205" s="32"/>
      <c r="O205" s="32"/>
      <c r="P205" s="32"/>
      <c r="Q205" s="32"/>
    </row>
    <row r="206" spans="1:17">
      <c r="A206" s="108"/>
      <c r="B206" s="32"/>
      <c r="C206" s="32"/>
      <c r="D206" s="32"/>
      <c r="E206" s="32"/>
      <c r="F206" s="32"/>
      <c r="G206" s="32"/>
      <c r="H206" s="32"/>
      <c r="I206" s="32"/>
      <c r="J206" s="32"/>
      <c r="K206" s="32"/>
      <c r="L206" s="32"/>
      <c r="M206" s="32"/>
      <c r="N206" s="32"/>
      <c r="O206" s="32"/>
      <c r="P206" s="32"/>
      <c r="Q206" s="32"/>
    </row>
    <row r="207" spans="1:17">
      <c r="A207" s="108"/>
      <c r="B207" s="32"/>
      <c r="C207" s="32"/>
      <c r="D207" s="32"/>
      <c r="E207" s="32"/>
      <c r="F207" s="32"/>
      <c r="G207" s="32"/>
      <c r="H207" s="32"/>
      <c r="I207" s="32"/>
      <c r="J207" s="32"/>
      <c r="K207" s="32"/>
      <c r="L207" s="32"/>
      <c r="M207" s="32"/>
      <c r="N207" s="32"/>
      <c r="O207" s="32"/>
      <c r="P207" s="32"/>
      <c r="Q207" s="32"/>
    </row>
    <row r="208" spans="1:17">
      <c r="A208" s="108"/>
      <c r="B208" s="32"/>
      <c r="C208" s="32"/>
      <c r="D208" s="32"/>
      <c r="E208" s="32"/>
      <c r="F208" s="32"/>
      <c r="G208" s="32"/>
      <c r="H208" s="32"/>
      <c r="I208" s="32"/>
      <c r="J208" s="32"/>
      <c r="K208" s="32"/>
      <c r="L208" s="32"/>
      <c r="M208" s="32"/>
      <c r="N208" s="32"/>
      <c r="O208" s="32"/>
      <c r="P208" s="32"/>
      <c r="Q208" s="32"/>
    </row>
    <row r="209" spans="1:17">
      <c r="A209" s="108"/>
      <c r="B209" s="32"/>
      <c r="C209" s="32"/>
      <c r="D209" s="32"/>
      <c r="E209" s="32"/>
      <c r="F209" s="32"/>
      <c r="G209" s="32"/>
      <c r="H209" s="32"/>
      <c r="I209" s="32"/>
      <c r="J209" s="32"/>
      <c r="K209" s="32"/>
      <c r="L209" s="32"/>
      <c r="M209" s="32"/>
      <c r="N209" s="32"/>
      <c r="O209" s="32"/>
      <c r="P209" s="32"/>
      <c r="Q209" s="32"/>
    </row>
    <row r="210" spans="1:17">
      <c r="A210" s="108"/>
      <c r="B210" s="32"/>
      <c r="C210" s="32"/>
      <c r="D210" s="32"/>
      <c r="E210" s="32"/>
      <c r="F210" s="32"/>
      <c r="G210" s="32"/>
      <c r="H210" s="32"/>
      <c r="I210" s="32"/>
      <c r="J210" s="32"/>
      <c r="K210" s="32"/>
      <c r="L210" s="32"/>
      <c r="M210" s="32"/>
      <c r="N210" s="32"/>
      <c r="O210" s="32"/>
      <c r="P210" s="32"/>
      <c r="Q210" s="32"/>
    </row>
    <row r="211" spans="1:17">
      <c r="A211" s="108"/>
      <c r="B211" s="32"/>
      <c r="C211" s="32"/>
      <c r="D211" s="32"/>
      <c r="E211" s="32"/>
      <c r="F211" s="32"/>
      <c r="G211" s="32"/>
      <c r="H211" s="32"/>
      <c r="I211" s="32"/>
      <c r="J211" s="32"/>
      <c r="K211" s="32"/>
      <c r="L211" s="32"/>
      <c r="M211" s="32"/>
      <c r="N211" s="32"/>
      <c r="O211" s="32"/>
      <c r="P211" s="32"/>
      <c r="Q211" s="32"/>
    </row>
    <row r="212" spans="1:17">
      <c r="A212" s="108"/>
      <c r="B212" s="32"/>
      <c r="C212" s="32"/>
      <c r="D212" s="32"/>
      <c r="E212" s="32"/>
      <c r="F212" s="32"/>
      <c r="G212" s="32"/>
      <c r="H212" s="32"/>
      <c r="I212" s="32"/>
      <c r="J212" s="32"/>
      <c r="K212" s="32"/>
      <c r="L212" s="32"/>
      <c r="M212" s="32"/>
      <c r="N212" s="32"/>
      <c r="O212" s="32"/>
      <c r="P212" s="32"/>
      <c r="Q212" s="32"/>
    </row>
    <row r="213" spans="1:17">
      <c r="A213" s="108"/>
      <c r="B213" s="32"/>
      <c r="C213" s="32"/>
      <c r="D213" s="32"/>
      <c r="E213" s="32"/>
      <c r="F213" s="32"/>
      <c r="G213" s="32"/>
      <c r="H213" s="32"/>
      <c r="I213" s="32"/>
      <c r="J213" s="32"/>
      <c r="K213" s="32"/>
      <c r="L213" s="32"/>
      <c r="M213" s="32"/>
      <c r="N213" s="32"/>
      <c r="O213" s="32"/>
      <c r="P213" s="32"/>
      <c r="Q213" s="32"/>
    </row>
    <row r="214" spans="1:17">
      <c r="A214" s="108"/>
      <c r="B214" s="32"/>
      <c r="C214" s="32"/>
      <c r="D214" s="32"/>
      <c r="E214" s="32"/>
      <c r="F214" s="32"/>
      <c r="G214" s="32"/>
      <c r="H214" s="32"/>
      <c r="I214" s="32"/>
      <c r="J214" s="32"/>
      <c r="K214" s="32"/>
      <c r="L214" s="32"/>
      <c r="M214" s="32"/>
      <c r="N214" s="32"/>
      <c r="O214" s="32"/>
      <c r="P214" s="32"/>
      <c r="Q214" s="32"/>
    </row>
    <row r="215" spans="1:17">
      <c r="A215" s="108"/>
      <c r="B215" s="32"/>
      <c r="C215" s="32"/>
      <c r="D215" s="32"/>
      <c r="E215" s="32"/>
      <c r="F215" s="32"/>
      <c r="G215" s="32"/>
      <c r="H215" s="32"/>
      <c r="I215" s="32"/>
      <c r="J215" s="32"/>
      <c r="K215" s="32"/>
      <c r="L215" s="32"/>
      <c r="M215" s="32"/>
      <c r="N215" s="32"/>
      <c r="O215" s="32"/>
      <c r="P215" s="32"/>
      <c r="Q215" s="32"/>
    </row>
    <row r="216" spans="1:17">
      <c r="A216" s="108"/>
      <c r="B216" s="32"/>
      <c r="C216" s="32"/>
      <c r="D216" s="32"/>
      <c r="E216" s="32"/>
      <c r="F216" s="32"/>
      <c r="G216" s="32"/>
      <c r="H216" s="32"/>
      <c r="I216" s="32"/>
      <c r="J216" s="32"/>
      <c r="K216" s="32"/>
      <c r="L216" s="32"/>
      <c r="M216" s="32"/>
      <c r="N216" s="32"/>
      <c r="O216" s="32"/>
      <c r="P216" s="32"/>
      <c r="Q216" s="32"/>
    </row>
    <row r="217" spans="1:17">
      <c r="A217" s="108"/>
      <c r="B217" s="32"/>
      <c r="C217" s="32"/>
      <c r="D217" s="32"/>
      <c r="E217" s="32"/>
      <c r="F217" s="32"/>
      <c r="G217" s="32"/>
      <c r="H217" s="32"/>
      <c r="I217" s="32"/>
      <c r="J217" s="32"/>
      <c r="K217" s="32"/>
      <c r="L217" s="32"/>
      <c r="M217" s="32"/>
      <c r="N217" s="32"/>
      <c r="O217" s="32"/>
      <c r="P217" s="32"/>
      <c r="Q217" s="32"/>
    </row>
    <row r="218" spans="1:17">
      <c r="A218" s="108"/>
      <c r="B218" s="32"/>
      <c r="C218" s="32"/>
      <c r="D218" s="32"/>
      <c r="E218" s="32"/>
      <c r="F218" s="32"/>
      <c r="G218" s="32"/>
      <c r="H218" s="32"/>
      <c r="I218" s="32"/>
      <c r="J218" s="32"/>
      <c r="K218" s="32"/>
      <c r="L218" s="32"/>
      <c r="M218" s="32"/>
      <c r="N218" s="32"/>
      <c r="O218" s="32"/>
      <c r="P218" s="32"/>
      <c r="Q218" s="32"/>
    </row>
    <row r="219" spans="1:17">
      <c r="A219" s="108"/>
      <c r="B219" s="32"/>
      <c r="C219" s="32"/>
      <c r="D219" s="32"/>
      <c r="E219" s="32"/>
      <c r="F219" s="32"/>
      <c r="G219" s="32"/>
      <c r="H219" s="32"/>
      <c r="I219" s="32"/>
      <c r="J219" s="32"/>
      <c r="K219" s="32"/>
      <c r="L219" s="32"/>
      <c r="M219" s="32"/>
      <c r="N219" s="32"/>
      <c r="O219" s="32"/>
      <c r="P219" s="32"/>
      <c r="Q219" s="32"/>
    </row>
    <row r="220" spans="1:17">
      <c r="A220" s="108"/>
      <c r="B220" s="32"/>
      <c r="C220" s="32"/>
      <c r="D220" s="32"/>
      <c r="E220" s="32"/>
      <c r="F220" s="32"/>
      <c r="G220" s="32"/>
      <c r="H220" s="32"/>
      <c r="I220" s="32"/>
      <c r="J220" s="32"/>
      <c r="K220" s="32"/>
      <c r="L220" s="32"/>
      <c r="M220" s="32"/>
      <c r="N220" s="32"/>
      <c r="O220" s="32"/>
      <c r="P220" s="32"/>
      <c r="Q220" s="32"/>
    </row>
    <row r="221" spans="1:17">
      <c r="A221" s="108"/>
      <c r="B221" s="32"/>
      <c r="C221" s="32"/>
      <c r="D221" s="32"/>
      <c r="E221" s="32"/>
      <c r="F221" s="32"/>
      <c r="G221" s="32"/>
      <c r="H221" s="32"/>
      <c r="I221" s="32"/>
      <c r="J221" s="32"/>
      <c r="K221" s="32"/>
      <c r="L221" s="32"/>
      <c r="M221" s="32"/>
      <c r="N221" s="32"/>
      <c r="O221" s="32"/>
      <c r="P221" s="32"/>
      <c r="Q221" s="32"/>
    </row>
    <row r="222" spans="1:17">
      <c r="A222" s="108"/>
      <c r="B222" s="32"/>
      <c r="C222" s="32"/>
      <c r="D222" s="32"/>
      <c r="E222" s="32"/>
      <c r="F222" s="32"/>
      <c r="G222" s="32"/>
      <c r="H222" s="32"/>
      <c r="I222" s="32"/>
      <c r="J222" s="32"/>
      <c r="K222" s="32"/>
      <c r="L222" s="32"/>
      <c r="M222" s="32"/>
      <c r="N222" s="32"/>
      <c r="O222" s="32"/>
      <c r="P222" s="32"/>
      <c r="Q222" s="32"/>
    </row>
    <row r="223" spans="1:17">
      <c r="A223" s="108"/>
      <c r="B223" s="32"/>
      <c r="C223" s="32"/>
      <c r="D223" s="32"/>
      <c r="E223" s="32"/>
      <c r="F223" s="32"/>
      <c r="G223" s="32"/>
      <c r="H223" s="32"/>
      <c r="I223" s="32"/>
      <c r="J223" s="32"/>
      <c r="K223" s="32"/>
      <c r="L223" s="32"/>
      <c r="M223" s="32"/>
      <c r="N223" s="32"/>
      <c r="O223" s="32"/>
      <c r="P223" s="32"/>
      <c r="Q223" s="32"/>
    </row>
    <row r="224" spans="1:17">
      <c r="A224" s="108"/>
      <c r="B224" s="32"/>
      <c r="C224" s="32"/>
      <c r="D224" s="32"/>
      <c r="E224" s="32"/>
      <c r="F224" s="32"/>
      <c r="G224" s="32"/>
      <c r="H224" s="32"/>
      <c r="I224" s="32"/>
      <c r="J224" s="32"/>
      <c r="K224" s="32"/>
      <c r="L224" s="32"/>
      <c r="M224" s="32"/>
      <c r="N224" s="32"/>
      <c r="O224" s="32"/>
      <c r="P224" s="32"/>
      <c r="Q224" s="32"/>
    </row>
    <row r="225" spans="1:17">
      <c r="A225" s="108"/>
      <c r="B225" s="32"/>
      <c r="C225" s="32"/>
      <c r="D225" s="32"/>
      <c r="E225" s="32"/>
      <c r="F225" s="32"/>
      <c r="G225" s="32"/>
      <c r="H225" s="32"/>
      <c r="I225" s="32"/>
      <c r="J225" s="32"/>
      <c r="K225" s="32"/>
      <c r="L225" s="32"/>
      <c r="M225" s="32"/>
      <c r="N225" s="32"/>
      <c r="O225" s="32"/>
      <c r="P225" s="32"/>
      <c r="Q225" s="32"/>
    </row>
    <row r="226" spans="1:17">
      <c r="A226" s="108"/>
      <c r="B226" s="32"/>
      <c r="C226" s="32"/>
      <c r="D226" s="32"/>
      <c r="E226" s="32"/>
      <c r="F226" s="32"/>
      <c r="G226" s="32"/>
      <c r="H226" s="32"/>
      <c r="I226" s="32"/>
      <c r="J226" s="32"/>
      <c r="K226" s="32"/>
      <c r="L226" s="32"/>
      <c r="M226" s="32"/>
      <c r="N226" s="32"/>
      <c r="O226" s="32"/>
      <c r="P226" s="32"/>
      <c r="Q226" s="32"/>
    </row>
    <row r="227" spans="1:17">
      <c r="A227" s="108"/>
      <c r="B227" s="32"/>
      <c r="C227" s="32"/>
      <c r="D227" s="32"/>
      <c r="E227" s="32"/>
      <c r="F227" s="32"/>
      <c r="G227" s="32"/>
      <c r="H227" s="32"/>
      <c r="I227" s="32"/>
      <c r="J227" s="32"/>
      <c r="K227" s="32"/>
      <c r="L227" s="32"/>
      <c r="M227" s="32"/>
      <c r="N227" s="32"/>
      <c r="O227" s="32"/>
      <c r="P227" s="32"/>
      <c r="Q227" s="32"/>
    </row>
    <row r="228" spans="1:17">
      <c r="A228" s="108"/>
      <c r="B228" s="32"/>
      <c r="C228" s="32"/>
      <c r="D228" s="32"/>
      <c r="E228" s="32"/>
      <c r="F228" s="32"/>
      <c r="G228" s="32"/>
      <c r="H228" s="32"/>
      <c r="I228" s="32"/>
      <c r="J228" s="32"/>
      <c r="K228" s="32"/>
      <c r="L228" s="32"/>
      <c r="M228" s="32"/>
      <c r="N228" s="32"/>
      <c r="O228" s="32"/>
      <c r="P228" s="32"/>
      <c r="Q228" s="32"/>
    </row>
    <row r="229" spans="1:17">
      <c r="A229" s="108"/>
      <c r="B229" s="32"/>
      <c r="C229" s="32"/>
      <c r="D229" s="32"/>
      <c r="E229" s="32"/>
      <c r="F229" s="32"/>
      <c r="G229" s="32"/>
      <c r="H229" s="32"/>
      <c r="I229" s="32"/>
      <c r="J229" s="32"/>
      <c r="K229" s="32"/>
      <c r="L229" s="32"/>
      <c r="M229" s="32"/>
      <c r="N229" s="32"/>
      <c r="O229" s="32"/>
      <c r="P229" s="32"/>
      <c r="Q229" s="32"/>
    </row>
    <row r="230" spans="1:17">
      <c r="A230" s="108"/>
      <c r="B230" s="32"/>
      <c r="C230" s="32"/>
      <c r="D230" s="32"/>
      <c r="E230" s="32"/>
      <c r="F230" s="32"/>
      <c r="G230" s="32"/>
      <c r="H230" s="32"/>
      <c r="I230" s="32"/>
      <c r="J230" s="32"/>
      <c r="K230" s="32"/>
      <c r="L230" s="32"/>
      <c r="M230" s="32"/>
      <c r="N230" s="32"/>
      <c r="O230" s="32"/>
      <c r="P230" s="32"/>
      <c r="Q230" s="32"/>
    </row>
    <row r="231" spans="1:17">
      <c r="A231" s="108"/>
      <c r="B231" s="32"/>
      <c r="C231" s="32"/>
      <c r="D231" s="32"/>
      <c r="E231" s="32"/>
      <c r="F231" s="32"/>
      <c r="G231" s="32"/>
      <c r="H231" s="32"/>
      <c r="I231" s="32"/>
      <c r="J231" s="32"/>
      <c r="K231" s="32"/>
      <c r="L231" s="32"/>
      <c r="M231" s="32"/>
      <c r="N231" s="32"/>
      <c r="O231" s="32"/>
      <c r="P231" s="32"/>
      <c r="Q231" s="32"/>
    </row>
    <row r="232" spans="1:17">
      <c r="A232" s="108"/>
      <c r="B232" s="32"/>
      <c r="C232" s="32"/>
      <c r="D232" s="32"/>
      <c r="E232" s="32"/>
      <c r="F232" s="32"/>
      <c r="G232" s="32"/>
      <c r="H232" s="32"/>
      <c r="I232" s="32"/>
      <c r="J232" s="32"/>
      <c r="K232" s="32"/>
      <c r="L232" s="32"/>
      <c r="M232" s="32"/>
      <c r="N232" s="32"/>
      <c r="O232" s="32"/>
      <c r="P232" s="32"/>
      <c r="Q232" s="32"/>
    </row>
    <row r="233" spans="1:17">
      <c r="A233" s="108"/>
      <c r="B233" s="32"/>
      <c r="C233" s="32"/>
      <c r="D233" s="32"/>
      <c r="E233" s="32"/>
      <c r="F233" s="32"/>
      <c r="G233" s="32"/>
      <c r="H233" s="32"/>
      <c r="I233" s="32"/>
      <c r="J233" s="32"/>
      <c r="K233" s="32"/>
      <c r="L233" s="32"/>
      <c r="M233" s="32"/>
      <c r="N233" s="32"/>
      <c r="O233" s="32"/>
      <c r="P233" s="32"/>
      <c r="Q233" s="32"/>
    </row>
    <row r="234" spans="1:17">
      <c r="A234" s="108"/>
      <c r="B234" s="32"/>
      <c r="C234" s="32"/>
      <c r="D234" s="32"/>
      <c r="E234" s="32"/>
      <c r="F234" s="32"/>
      <c r="G234" s="32"/>
      <c r="H234" s="32"/>
      <c r="I234" s="32"/>
      <c r="J234" s="32"/>
      <c r="K234" s="32"/>
      <c r="L234" s="32"/>
      <c r="M234" s="32"/>
      <c r="N234" s="32"/>
      <c r="O234" s="32"/>
      <c r="P234" s="32"/>
      <c r="Q234" s="32"/>
    </row>
    <row r="235" spans="1:17">
      <c r="A235" s="108"/>
      <c r="B235" s="32"/>
      <c r="C235" s="32"/>
      <c r="D235" s="32"/>
      <c r="E235" s="32"/>
      <c r="F235" s="32"/>
      <c r="G235" s="32"/>
      <c r="H235" s="32"/>
      <c r="I235" s="32"/>
      <c r="J235" s="32"/>
      <c r="K235" s="32"/>
      <c r="L235" s="32"/>
      <c r="M235" s="32"/>
      <c r="N235" s="32"/>
      <c r="O235" s="32"/>
      <c r="P235" s="32"/>
      <c r="Q235" s="32"/>
    </row>
    <row r="236" spans="1:17">
      <c r="A236" s="108"/>
      <c r="B236" s="32"/>
      <c r="C236" s="32"/>
      <c r="D236" s="32"/>
      <c r="E236" s="32"/>
      <c r="F236" s="32"/>
      <c r="G236" s="32"/>
      <c r="H236" s="32"/>
      <c r="I236" s="32"/>
      <c r="J236" s="32"/>
      <c r="K236" s="32"/>
      <c r="L236" s="32"/>
      <c r="M236" s="32"/>
      <c r="N236" s="32"/>
      <c r="O236" s="32"/>
      <c r="P236" s="32"/>
      <c r="Q236" s="32"/>
    </row>
    <row r="237" spans="1:17">
      <c r="A237" s="108"/>
      <c r="B237" s="32"/>
      <c r="C237" s="32"/>
      <c r="D237" s="32"/>
      <c r="E237" s="32"/>
      <c r="F237" s="32"/>
      <c r="G237" s="32"/>
      <c r="H237" s="32"/>
      <c r="I237" s="32"/>
      <c r="J237" s="32"/>
      <c r="K237" s="32"/>
      <c r="L237" s="32"/>
      <c r="M237" s="32"/>
      <c r="N237" s="32"/>
      <c r="O237" s="32"/>
      <c r="P237" s="32"/>
      <c r="Q237" s="32"/>
    </row>
    <row r="238" spans="1:17">
      <c r="A238" s="108"/>
      <c r="B238" s="32"/>
      <c r="C238" s="32"/>
      <c r="D238" s="32"/>
      <c r="E238" s="32"/>
      <c r="F238" s="32"/>
      <c r="G238" s="32"/>
      <c r="H238" s="32"/>
      <c r="I238" s="32"/>
      <c r="J238" s="32"/>
      <c r="K238" s="32"/>
      <c r="L238" s="32"/>
      <c r="M238" s="32"/>
      <c r="N238" s="32"/>
      <c r="O238" s="32"/>
      <c r="P238" s="32"/>
      <c r="Q238" s="32"/>
    </row>
    <row r="239" spans="1:17">
      <c r="A239" s="108"/>
      <c r="B239" s="32"/>
      <c r="C239" s="32"/>
      <c r="D239" s="32"/>
      <c r="E239" s="32"/>
      <c r="F239" s="32"/>
      <c r="G239" s="32"/>
      <c r="H239" s="32"/>
      <c r="I239" s="32"/>
      <c r="J239" s="32"/>
      <c r="K239" s="32"/>
      <c r="L239" s="32"/>
      <c r="M239" s="32"/>
      <c r="N239" s="32"/>
      <c r="O239" s="32"/>
      <c r="P239" s="32"/>
      <c r="Q239" s="32"/>
    </row>
    <row r="240" spans="1:17">
      <c r="A240" s="108"/>
      <c r="B240" s="32"/>
      <c r="C240" s="32"/>
      <c r="D240" s="32"/>
      <c r="E240" s="32"/>
      <c r="F240" s="32"/>
      <c r="G240" s="32"/>
      <c r="H240" s="32"/>
      <c r="I240" s="32"/>
      <c r="J240" s="32"/>
      <c r="K240" s="32"/>
      <c r="L240" s="32"/>
      <c r="M240" s="32"/>
      <c r="N240" s="32"/>
      <c r="O240" s="32"/>
      <c r="P240" s="32"/>
      <c r="Q240" s="32"/>
    </row>
    <row r="241" spans="1:17">
      <c r="A241" s="108"/>
      <c r="B241" s="32"/>
      <c r="C241" s="32"/>
      <c r="D241" s="32"/>
      <c r="E241" s="32"/>
      <c r="F241" s="32"/>
      <c r="G241" s="32"/>
      <c r="H241" s="32"/>
      <c r="I241" s="32"/>
      <c r="J241" s="32"/>
      <c r="K241" s="32"/>
      <c r="L241" s="32"/>
      <c r="M241" s="32"/>
      <c r="N241" s="32"/>
      <c r="O241" s="32"/>
      <c r="P241" s="32"/>
      <c r="Q241" s="32"/>
    </row>
    <row r="242" spans="1:17">
      <c r="A242" s="108"/>
      <c r="B242" s="32"/>
      <c r="C242" s="32"/>
      <c r="D242" s="32"/>
      <c r="E242" s="32"/>
      <c r="F242" s="32"/>
      <c r="G242" s="32"/>
      <c r="H242" s="32"/>
      <c r="I242" s="32"/>
      <c r="J242" s="32"/>
      <c r="K242" s="32"/>
      <c r="L242" s="32"/>
      <c r="M242" s="32"/>
      <c r="N242" s="32"/>
      <c r="O242" s="32"/>
      <c r="P242" s="32"/>
      <c r="Q242" s="32"/>
    </row>
    <row r="243" spans="1:17">
      <c r="A243" s="108"/>
      <c r="B243" s="32"/>
      <c r="C243" s="32"/>
      <c r="D243" s="32"/>
      <c r="E243" s="32"/>
      <c r="F243" s="32"/>
      <c r="G243" s="32"/>
      <c r="H243" s="32"/>
      <c r="I243" s="32"/>
      <c r="J243" s="32"/>
      <c r="K243" s="32"/>
      <c r="L243" s="32"/>
      <c r="M243" s="32"/>
      <c r="N243" s="32"/>
      <c r="O243" s="32"/>
      <c r="P243" s="32"/>
      <c r="Q243" s="32"/>
    </row>
    <row r="244" spans="1:17">
      <c r="A244" s="108"/>
      <c r="B244" s="32"/>
      <c r="C244" s="32"/>
      <c r="D244" s="32"/>
      <c r="E244" s="32"/>
      <c r="F244" s="32"/>
      <c r="G244" s="32"/>
      <c r="H244" s="32"/>
      <c r="I244" s="32"/>
      <c r="J244" s="32"/>
      <c r="K244" s="32"/>
      <c r="L244" s="32"/>
      <c r="M244" s="32"/>
      <c r="N244" s="32"/>
      <c r="O244" s="32"/>
      <c r="P244" s="32"/>
      <c r="Q244" s="32"/>
    </row>
    <row r="245" spans="1:17">
      <c r="A245" s="108"/>
      <c r="B245" s="32"/>
      <c r="C245" s="32"/>
      <c r="D245" s="32"/>
      <c r="E245" s="32"/>
      <c r="F245" s="32"/>
      <c r="G245" s="32"/>
      <c r="H245" s="32"/>
      <c r="I245" s="32"/>
      <c r="J245" s="32"/>
      <c r="K245" s="32"/>
      <c r="L245" s="32"/>
      <c r="M245" s="32"/>
      <c r="N245" s="32"/>
      <c r="O245" s="32"/>
      <c r="P245" s="32"/>
      <c r="Q245" s="32"/>
    </row>
    <row r="246" spans="1:17">
      <c r="A246" s="108"/>
      <c r="B246" s="32"/>
      <c r="C246" s="32"/>
      <c r="D246" s="32"/>
      <c r="E246" s="32"/>
      <c r="F246" s="32"/>
      <c r="G246" s="32"/>
      <c r="H246" s="32"/>
      <c r="I246" s="32"/>
      <c r="J246" s="32"/>
      <c r="K246" s="32"/>
      <c r="L246" s="32"/>
      <c r="M246" s="32"/>
      <c r="N246" s="32"/>
      <c r="O246" s="32"/>
      <c r="P246" s="32"/>
      <c r="Q246" s="32"/>
    </row>
    <row r="247" spans="1:17">
      <c r="A247" s="108"/>
      <c r="B247" s="32"/>
      <c r="C247" s="32"/>
      <c r="D247" s="32"/>
      <c r="E247" s="32"/>
      <c r="F247" s="32"/>
      <c r="G247" s="32"/>
      <c r="H247" s="32"/>
      <c r="I247" s="32"/>
      <c r="J247" s="32"/>
      <c r="K247" s="32"/>
      <c r="L247" s="32"/>
      <c r="M247" s="32"/>
      <c r="N247" s="32"/>
      <c r="O247" s="32"/>
      <c r="P247" s="32"/>
      <c r="Q247" s="32"/>
    </row>
    <row r="248" spans="1:17">
      <c r="A248" s="108"/>
      <c r="B248" s="32"/>
      <c r="C248" s="32"/>
      <c r="D248" s="32"/>
      <c r="E248" s="32"/>
      <c r="F248" s="32"/>
      <c r="G248" s="32"/>
      <c r="H248" s="32"/>
      <c r="I248" s="32"/>
      <c r="J248" s="32"/>
      <c r="K248" s="32"/>
      <c r="L248" s="32"/>
      <c r="M248" s="32"/>
      <c r="N248" s="32"/>
      <c r="O248" s="32"/>
      <c r="P248" s="32"/>
      <c r="Q248" s="32"/>
    </row>
    <row r="249" spans="1:17">
      <c r="A249" s="108"/>
      <c r="B249" s="32"/>
      <c r="C249" s="32"/>
      <c r="D249" s="32"/>
      <c r="E249" s="32"/>
      <c r="F249" s="32"/>
      <c r="G249" s="32"/>
      <c r="H249" s="32"/>
      <c r="I249" s="32"/>
      <c r="J249" s="32"/>
      <c r="K249" s="32"/>
      <c r="L249" s="32"/>
      <c r="M249" s="32"/>
      <c r="N249" s="32"/>
      <c r="O249" s="32"/>
      <c r="P249" s="32"/>
      <c r="Q249" s="32"/>
    </row>
    <row r="250" spans="1:17">
      <c r="A250" s="108"/>
      <c r="B250" s="32"/>
      <c r="C250" s="32"/>
      <c r="D250" s="32"/>
      <c r="E250" s="32"/>
      <c r="F250" s="32"/>
      <c r="G250" s="32"/>
      <c r="H250" s="32"/>
      <c r="I250" s="32"/>
      <c r="J250" s="32"/>
      <c r="K250" s="32"/>
      <c r="L250" s="32"/>
      <c r="M250" s="32"/>
      <c r="N250" s="32"/>
      <c r="O250" s="32"/>
      <c r="P250" s="32"/>
      <c r="Q250" s="32"/>
    </row>
    <row r="251" spans="1:17">
      <c r="A251" s="108"/>
      <c r="B251" s="32"/>
      <c r="C251" s="32"/>
      <c r="D251" s="32"/>
      <c r="E251" s="32"/>
      <c r="F251" s="32"/>
      <c r="G251" s="32"/>
      <c r="H251" s="32"/>
      <c r="I251" s="32"/>
      <c r="J251" s="32"/>
      <c r="K251" s="32"/>
      <c r="L251" s="32"/>
      <c r="M251" s="32"/>
      <c r="N251" s="32"/>
      <c r="O251" s="32"/>
      <c r="P251" s="32"/>
      <c r="Q251" s="32"/>
    </row>
    <row r="252" spans="1:17">
      <c r="A252" s="108"/>
      <c r="B252" s="32"/>
      <c r="C252" s="32"/>
      <c r="D252" s="32"/>
      <c r="E252" s="32"/>
      <c r="F252" s="32"/>
      <c r="G252" s="32"/>
      <c r="H252" s="32"/>
      <c r="I252" s="32"/>
      <c r="J252" s="32"/>
      <c r="K252" s="32"/>
      <c r="L252" s="32"/>
      <c r="M252" s="32"/>
      <c r="N252" s="32"/>
      <c r="O252" s="32"/>
      <c r="P252" s="32"/>
      <c r="Q252" s="32"/>
    </row>
    <row r="253" spans="1:17">
      <c r="A253" s="108"/>
      <c r="B253" s="32"/>
      <c r="C253" s="32"/>
      <c r="D253" s="32"/>
      <c r="E253" s="32"/>
      <c r="F253" s="32"/>
      <c r="G253" s="32"/>
      <c r="H253" s="32"/>
      <c r="I253" s="32"/>
      <c r="J253" s="32"/>
      <c r="K253" s="32"/>
      <c r="L253" s="32"/>
      <c r="M253" s="32"/>
      <c r="N253" s="32"/>
      <c r="O253" s="32"/>
      <c r="P253" s="32"/>
      <c r="Q253" s="32"/>
    </row>
    <row r="254" spans="1:17">
      <c r="A254" s="108"/>
      <c r="B254" s="32"/>
      <c r="C254" s="32"/>
      <c r="D254" s="32"/>
      <c r="E254" s="32"/>
      <c r="F254" s="32"/>
      <c r="G254" s="32"/>
      <c r="H254" s="32"/>
      <c r="I254" s="32"/>
      <c r="J254" s="32"/>
      <c r="K254" s="32"/>
      <c r="L254" s="32"/>
      <c r="M254" s="32"/>
      <c r="N254" s="32"/>
      <c r="O254" s="32"/>
      <c r="P254" s="32"/>
      <c r="Q254" s="32"/>
    </row>
    <row r="255" spans="1:17">
      <c r="A255" s="108"/>
      <c r="B255" s="32"/>
      <c r="C255" s="32"/>
      <c r="D255" s="32"/>
      <c r="E255" s="32"/>
      <c r="F255" s="32"/>
      <c r="G255" s="32"/>
      <c r="H255" s="32"/>
      <c r="I255" s="32"/>
      <c r="J255" s="32"/>
      <c r="K255" s="32"/>
      <c r="L255" s="32"/>
      <c r="M255" s="32"/>
      <c r="N255" s="32"/>
      <c r="O255" s="32"/>
      <c r="P255" s="32"/>
      <c r="Q255" s="32"/>
    </row>
    <row r="256" spans="1:17">
      <c r="A256" s="108"/>
      <c r="B256" s="32"/>
      <c r="C256" s="32"/>
      <c r="D256" s="32"/>
      <c r="E256" s="32"/>
      <c r="F256" s="32"/>
      <c r="G256" s="32"/>
      <c r="H256" s="32"/>
      <c r="I256" s="32"/>
      <c r="J256" s="32"/>
      <c r="K256" s="32"/>
      <c r="L256" s="32"/>
      <c r="M256" s="32"/>
      <c r="N256" s="32"/>
      <c r="O256" s="32"/>
      <c r="P256" s="32"/>
      <c r="Q256" s="32"/>
    </row>
    <row r="257" spans="1:17">
      <c r="A257" s="108"/>
      <c r="B257" s="32"/>
      <c r="C257" s="32"/>
      <c r="D257" s="32"/>
      <c r="E257" s="32"/>
      <c r="F257" s="32"/>
      <c r="G257" s="32"/>
      <c r="H257" s="32"/>
      <c r="I257" s="32"/>
      <c r="J257" s="32"/>
      <c r="K257" s="32"/>
      <c r="L257" s="32"/>
      <c r="M257" s="32"/>
      <c r="N257" s="32"/>
      <c r="O257" s="32"/>
      <c r="P257" s="32"/>
      <c r="Q257" s="32"/>
    </row>
    <row r="258" spans="1:17">
      <c r="A258" s="108"/>
      <c r="B258" s="32"/>
      <c r="C258" s="32"/>
      <c r="D258" s="32"/>
      <c r="E258" s="32"/>
      <c r="F258" s="32"/>
      <c r="G258" s="32"/>
      <c r="H258" s="32"/>
      <c r="I258" s="32"/>
      <c r="J258" s="32"/>
      <c r="K258" s="32"/>
      <c r="L258" s="32"/>
      <c r="M258" s="32"/>
      <c r="N258" s="32"/>
      <c r="O258" s="32"/>
      <c r="P258" s="32"/>
      <c r="Q258" s="32"/>
    </row>
    <row r="259" spans="1:17">
      <c r="A259" s="108"/>
      <c r="B259" s="32"/>
      <c r="C259" s="32"/>
      <c r="D259" s="32"/>
      <c r="E259" s="32"/>
      <c r="F259" s="32"/>
      <c r="G259" s="32"/>
      <c r="H259" s="32"/>
      <c r="I259" s="32"/>
      <c r="J259" s="32"/>
      <c r="K259" s="32"/>
      <c r="L259" s="32"/>
      <c r="M259" s="32"/>
      <c r="N259" s="32"/>
      <c r="O259" s="32"/>
      <c r="P259" s="32"/>
      <c r="Q259" s="32"/>
    </row>
    <row r="260" spans="1:17">
      <c r="A260" s="108"/>
      <c r="B260" s="32"/>
      <c r="C260" s="32"/>
      <c r="D260" s="32"/>
      <c r="E260" s="32"/>
      <c r="F260" s="32"/>
      <c r="G260" s="32"/>
      <c r="H260" s="32"/>
      <c r="I260" s="32"/>
      <c r="J260" s="32"/>
      <c r="K260" s="32"/>
      <c r="L260" s="32"/>
      <c r="M260" s="32"/>
      <c r="N260" s="32"/>
      <c r="O260" s="32"/>
      <c r="P260" s="32"/>
      <c r="Q260" s="32"/>
    </row>
    <row r="261" spans="1:17">
      <c r="A261" s="108"/>
      <c r="B261" s="32"/>
      <c r="C261" s="32"/>
      <c r="D261" s="32"/>
      <c r="E261" s="32"/>
      <c r="F261" s="32"/>
      <c r="G261" s="32"/>
      <c r="H261" s="32"/>
      <c r="I261" s="32"/>
      <c r="J261" s="32"/>
      <c r="K261" s="32"/>
      <c r="L261" s="32"/>
      <c r="M261" s="32"/>
      <c r="N261" s="32"/>
      <c r="O261" s="32"/>
      <c r="P261" s="32"/>
      <c r="Q261" s="32"/>
    </row>
    <row r="262" spans="1:17">
      <c r="A262" s="108"/>
      <c r="B262" s="32"/>
      <c r="C262" s="32"/>
      <c r="D262" s="32"/>
      <c r="E262" s="32"/>
      <c r="F262" s="32"/>
      <c r="G262" s="32"/>
      <c r="H262" s="32"/>
      <c r="I262" s="32"/>
      <c r="J262" s="32"/>
      <c r="K262" s="32"/>
      <c r="L262" s="32"/>
      <c r="M262" s="32"/>
      <c r="N262" s="32"/>
      <c r="O262" s="32"/>
      <c r="P262" s="32"/>
      <c r="Q262" s="32"/>
    </row>
    <row r="263" spans="1:17">
      <c r="A263" s="108"/>
      <c r="B263" s="32"/>
      <c r="C263" s="32"/>
      <c r="D263" s="32"/>
      <c r="E263" s="32"/>
      <c r="F263" s="32"/>
      <c r="G263" s="32"/>
      <c r="H263" s="32"/>
      <c r="I263" s="32"/>
      <c r="J263" s="32"/>
      <c r="K263" s="32"/>
      <c r="L263" s="32"/>
      <c r="M263" s="32"/>
      <c r="N263" s="32"/>
      <c r="O263" s="32"/>
      <c r="P263" s="32"/>
      <c r="Q263" s="32"/>
    </row>
    <row r="264" spans="1:17">
      <c r="A264" s="108"/>
      <c r="B264" s="32"/>
      <c r="C264" s="32"/>
      <c r="D264" s="32"/>
      <c r="E264" s="32"/>
      <c r="F264" s="32"/>
      <c r="G264" s="32"/>
      <c r="H264" s="32"/>
      <c r="I264" s="32"/>
      <c r="J264" s="32"/>
      <c r="K264" s="32"/>
      <c r="L264" s="32"/>
      <c r="M264" s="32"/>
      <c r="N264" s="32"/>
      <c r="O264" s="32"/>
      <c r="P264" s="32"/>
      <c r="Q264" s="32"/>
    </row>
    <row r="265" spans="1:17">
      <c r="A265" s="108"/>
      <c r="B265" s="32"/>
      <c r="C265" s="32"/>
      <c r="D265" s="32"/>
      <c r="E265" s="32"/>
      <c r="F265" s="32"/>
      <c r="G265" s="32"/>
      <c r="H265" s="32"/>
      <c r="I265" s="32"/>
      <c r="J265" s="32"/>
      <c r="K265" s="32"/>
      <c r="L265" s="32"/>
      <c r="M265" s="32"/>
      <c r="N265" s="32"/>
      <c r="O265" s="32"/>
      <c r="P265" s="32"/>
      <c r="Q265" s="32"/>
    </row>
    <row r="266" spans="1:17">
      <c r="A266" s="108"/>
      <c r="B266" s="32"/>
      <c r="C266" s="32"/>
      <c r="D266" s="32"/>
      <c r="E266" s="32"/>
      <c r="F266" s="32"/>
      <c r="G266" s="32"/>
      <c r="H266" s="32"/>
      <c r="I266" s="32"/>
      <c r="J266" s="32"/>
      <c r="K266" s="32"/>
      <c r="L266" s="32"/>
      <c r="M266" s="32"/>
      <c r="N266" s="32"/>
      <c r="O266" s="32"/>
      <c r="P266" s="32"/>
      <c r="Q266" s="32"/>
    </row>
    <row r="267" spans="1:17">
      <c r="A267" s="108"/>
      <c r="B267" s="32"/>
      <c r="C267" s="32"/>
      <c r="D267" s="32"/>
      <c r="E267" s="32"/>
      <c r="F267" s="32"/>
      <c r="G267" s="32"/>
      <c r="H267" s="32"/>
      <c r="I267" s="32"/>
      <c r="J267" s="32"/>
      <c r="K267" s="32"/>
      <c r="L267" s="32"/>
      <c r="M267" s="32"/>
      <c r="N267" s="32"/>
      <c r="O267" s="32"/>
      <c r="P267" s="32"/>
      <c r="Q267" s="32"/>
    </row>
    <row r="268" spans="1:17">
      <c r="A268" s="108"/>
      <c r="B268" s="32"/>
      <c r="C268" s="32"/>
      <c r="D268" s="32"/>
      <c r="E268" s="32"/>
      <c r="F268" s="32"/>
      <c r="G268" s="32"/>
      <c r="H268" s="32"/>
      <c r="I268" s="32"/>
      <c r="J268" s="32"/>
      <c r="K268" s="32"/>
      <c r="L268" s="32"/>
      <c r="M268" s="32"/>
      <c r="N268" s="32"/>
      <c r="O268" s="32"/>
      <c r="P268" s="32"/>
      <c r="Q268" s="32"/>
    </row>
    <row r="269" spans="1:17">
      <c r="A269" s="108"/>
      <c r="B269" s="32"/>
      <c r="C269" s="32"/>
      <c r="D269" s="32"/>
      <c r="E269" s="32"/>
      <c r="F269" s="32"/>
      <c r="G269" s="32"/>
      <c r="H269" s="32"/>
      <c r="I269" s="32"/>
      <c r="J269" s="32"/>
      <c r="K269" s="32"/>
      <c r="L269" s="32"/>
      <c r="M269" s="32"/>
      <c r="N269" s="32"/>
      <c r="O269" s="32"/>
      <c r="P269" s="32"/>
      <c r="Q269" s="32"/>
    </row>
    <row r="270" spans="1:17">
      <c r="A270" s="108"/>
      <c r="B270" s="32"/>
      <c r="C270" s="32"/>
      <c r="D270" s="32"/>
      <c r="E270" s="32"/>
      <c r="F270" s="32"/>
      <c r="G270" s="32"/>
      <c r="H270" s="32"/>
      <c r="I270" s="32"/>
      <c r="J270" s="32"/>
      <c r="K270" s="32"/>
      <c r="L270" s="32"/>
      <c r="M270" s="32"/>
      <c r="N270" s="32"/>
      <c r="O270" s="32"/>
      <c r="P270" s="32"/>
      <c r="Q270" s="32"/>
    </row>
    <row r="271" spans="1:17">
      <c r="A271" s="108"/>
      <c r="B271" s="32"/>
      <c r="C271" s="32"/>
      <c r="D271" s="32"/>
      <c r="E271" s="32"/>
      <c r="F271" s="32"/>
      <c r="G271" s="32"/>
      <c r="H271" s="32"/>
      <c r="I271" s="32"/>
      <c r="J271" s="32"/>
      <c r="K271" s="32"/>
      <c r="L271" s="32"/>
      <c r="M271" s="32"/>
      <c r="N271" s="32"/>
      <c r="O271" s="32"/>
      <c r="P271" s="32"/>
      <c r="Q271" s="32"/>
    </row>
    <row r="272" spans="1:17">
      <c r="A272" s="108"/>
      <c r="B272" s="32"/>
      <c r="C272" s="32"/>
      <c r="D272" s="32"/>
      <c r="E272" s="32"/>
      <c r="F272" s="32"/>
      <c r="G272" s="32"/>
      <c r="H272" s="32"/>
      <c r="I272" s="32"/>
      <c r="J272" s="32"/>
      <c r="K272" s="32"/>
      <c r="L272" s="32"/>
      <c r="M272" s="32"/>
      <c r="N272" s="32"/>
      <c r="O272" s="32"/>
      <c r="P272" s="32"/>
      <c r="Q272" s="32"/>
    </row>
    <row r="273" spans="1:17">
      <c r="A273" s="108"/>
      <c r="B273" s="32"/>
      <c r="C273" s="32"/>
      <c r="D273" s="32"/>
      <c r="E273" s="32"/>
      <c r="F273" s="32"/>
      <c r="G273" s="32"/>
      <c r="H273" s="32"/>
      <c r="I273" s="32"/>
      <c r="J273" s="32"/>
      <c r="K273" s="32"/>
      <c r="L273" s="32"/>
      <c r="M273" s="32"/>
      <c r="N273" s="32"/>
      <c r="O273" s="32"/>
      <c r="P273" s="32"/>
      <c r="Q273" s="32"/>
    </row>
    <row r="274" spans="1:17">
      <c r="A274" s="108"/>
      <c r="B274" s="32"/>
      <c r="C274" s="32"/>
      <c r="D274" s="32"/>
      <c r="E274" s="32"/>
      <c r="F274" s="32"/>
      <c r="G274" s="32"/>
      <c r="H274" s="32"/>
      <c r="I274" s="32"/>
      <c r="J274" s="32"/>
      <c r="K274" s="32"/>
      <c r="L274" s="32"/>
      <c r="M274" s="32"/>
      <c r="N274" s="32"/>
      <c r="O274" s="32"/>
      <c r="P274" s="32"/>
      <c r="Q274" s="32"/>
    </row>
    <row r="275" spans="1:17">
      <c r="A275" s="108"/>
      <c r="B275" s="32"/>
      <c r="C275" s="32"/>
      <c r="D275" s="32"/>
      <c r="E275" s="32"/>
      <c r="F275" s="32"/>
      <c r="G275" s="32"/>
      <c r="H275" s="32"/>
      <c r="I275" s="32"/>
      <c r="J275" s="32"/>
      <c r="K275" s="32"/>
      <c r="L275" s="32"/>
      <c r="M275" s="32"/>
      <c r="N275" s="32"/>
      <c r="O275" s="32"/>
      <c r="P275" s="32"/>
      <c r="Q275" s="32"/>
    </row>
    <row r="276" spans="1:17">
      <c r="A276" s="108"/>
      <c r="B276" s="32"/>
      <c r="C276" s="32"/>
      <c r="D276" s="32"/>
      <c r="E276" s="32"/>
      <c r="F276" s="32"/>
      <c r="G276" s="32"/>
      <c r="H276" s="32"/>
      <c r="I276" s="32"/>
      <c r="J276" s="32"/>
      <c r="K276" s="32"/>
      <c r="L276" s="32"/>
      <c r="M276" s="32"/>
      <c r="N276" s="32"/>
      <c r="O276" s="32"/>
      <c r="P276" s="32"/>
      <c r="Q276" s="32"/>
    </row>
    <row r="277" spans="1:17">
      <c r="A277" s="108"/>
      <c r="B277" s="32"/>
      <c r="C277" s="32"/>
      <c r="D277" s="32"/>
      <c r="E277" s="32"/>
      <c r="F277" s="32"/>
      <c r="G277" s="32"/>
      <c r="H277" s="32"/>
      <c r="I277" s="32"/>
      <c r="J277" s="32"/>
      <c r="K277" s="32"/>
      <c r="L277" s="32"/>
      <c r="M277" s="32"/>
      <c r="N277" s="32"/>
      <c r="O277" s="32"/>
      <c r="P277" s="32"/>
      <c r="Q277" s="32"/>
    </row>
    <row r="278" spans="1:17">
      <c r="A278" s="108"/>
      <c r="B278" s="32"/>
      <c r="C278" s="32"/>
      <c r="D278" s="32"/>
      <c r="E278" s="32"/>
      <c r="F278" s="32"/>
      <c r="G278" s="32"/>
      <c r="H278" s="32"/>
      <c r="I278" s="32"/>
      <c r="J278" s="32"/>
      <c r="K278" s="32"/>
      <c r="L278" s="32"/>
      <c r="M278" s="32"/>
      <c r="N278" s="32"/>
      <c r="O278" s="32"/>
      <c r="P278" s="32"/>
      <c r="Q278" s="32"/>
    </row>
    <row r="279" spans="1:17">
      <c r="A279" s="108"/>
      <c r="B279" s="32"/>
      <c r="C279" s="32"/>
      <c r="D279" s="32"/>
      <c r="E279" s="32"/>
      <c r="F279" s="32"/>
      <c r="G279" s="32"/>
      <c r="H279" s="32"/>
      <c r="I279" s="32"/>
      <c r="J279" s="32"/>
      <c r="K279" s="32"/>
      <c r="L279" s="32"/>
      <c r="M279" s="32"/>
      <c r="N279" s="32"/>
      <c r="O279" s="32"/>
      <c r="P279" s="32"/>
      <c r="Q279" s="32"/>
    </row>
    <row r="280" spans="1:17">
      <c r="A280" s="108"/>
      <c r="B280" s="32"/>
      <c r="C280" s="32"/>
      <c r="D280" s="32"/>
      <c r="E280" s="32"/>
      <c r="F280" s="32"/>
      <c r="G280" s="32"/>
      <c r="H280" s="32"/>
      <c r="I280" s="32"/>
      <c r="J280" s="32"/>
      <c r="K280" s="32"/>
      <c r="L280" s="32"/>
      <c r="M280" s="32"/>
      <c r="N280" s="32"/>
      <c r="O280" s="32"/>
      <c r="P280" s="32"/>
      <c r="Q280" s="32"/>
    </row>
    <row r="281" spans="1:17">
      <c r="A281" s="108"/>
      <c r="B281" s="32"/>
      <c r="C281" s="32"/>
      <c r="D281" s="32"/>
      <c r="E281" s="32"/>
      <c r="F281" s="32"/>
      <c r="G281" s="32"/>
      <c r="H281" s="32"/>
      <c r="I281" s="32"/>
      <c r="J281" s="32"/>
      <c r="K281" s="32"/>
      <c r="L281" s="32"/>
      <c r="M281" s="32"/>
      <c r="N281" s="32"/>
      <c r="O281" s="32"/>
      <c r="P281" s="32"/>
      <c r="Q281" s="32"/>
    </row>
    <row r="282" spans="1:17">
      <c r="A282" s="108"/>
      <c r="B282" s="32"/>
      <c r="C282" s="32"/>
      <c r="D282" s="32"/>
      <c r="E282" s="32"/>
      <c r="F282" s="32"/>
      <c r="G282" s="32"/>
      <c r="H282" s="32"/>
      <c r="I282" s="32"/>
      <c r="J282" s="32"/>
      <c r="K282" s="32"/>
      <c r="L282" s="32"/>
      <c r="M282" s="32"/>
      <c r="N282" s="32"/>
      <c r="O282" s="32"/>
      <c r="P282" s="32"/>
      <c r="Q282" s="32"/>
    </row>
    <row r="283" spans="1:17">
      <c r="A283" s="108"/>
      <c r="B283" s="32"/>
      <c r="C283" s="32"/>
      <c r="D283" s="32"/>
      <c r="E283" s="32"/>
      <c r="F283" s="32"/>
      <c r="G283" s="32"/>
      <c r="H283" s="32"/>
      <c r="I283" s="32"/>
      <c r="J283" s="32"/>
      <c r="K283" s="32"/>
      <c r="L283" s="32"/>
      <c r="M283" s="32"/>
      <c r="N283" s="32"/>
      <c r="O283" s="32"/>
      <c r="P283" s="32"/>
      <c r="Q283" s="32"/>
    </row>
    <row r="284" spans="1:17">
      <c r="A284" s="108"/>
      <c r="B284" s="32"/>
      <c r="C284" s="32"/>
      <c r="D284" s="32"/>
      <c r="E284" s="32"/>
      <c r="F284" s="32"/>
      <c r="G284" s="32"/>
      <c r="H284" s="32"/>
      <c r="I284" s="32"/>
      <c r="J284" s="32"/>
      <c r="K284" s="32"/>
      <c r="L284" s="32"/>
      <c r="M284" s="32"/>
      <c r="N284" s="32"/>
      <c r="O284" s="32"/>
      <c r="P284" s="32"/>
      <c r="Q284" s="32"/>
    </row>
    <row r="285" spans="1:17">
      <c r="A285" s="108"/>
      <c r="B285" s="32"/>
      <c r="C285" s="32"/>
      <c r="D285" s="32"/>
      <c r="E285" s="32"/>
      <c r="F285" s="32"/>
      <c r="G285" s="32"/>
      <c r="H285" s="32"/>
      <c r="I285" s="32"/>
      <c r="J285" s="32"/>
      <c r="K285" s="32"/>
      <c r="L285" s="32"/>
      <c r="M285" s="32"/>
      <c r="N285" s="32"/>
      <c r="O285" s="32"/>
      <c r="P285" s="32"/>
      <c r="Q285" s="32"/>
    </row>
    <row r="286" spans="1:17">
      <c r="A286" s="108"/>
      <c r="B286" s="32"/>
      <c r="C286" s="32"/>
      <c r="D286" s="32"/>
      <c r="E286" s="32"/>
      <c r="F286" s="32"/>
      <c r="G286" s="32"/>
      <c r="H286" s="32"/>
      <c r="I286" s="32"/>
      <c r="J286" s="32"/>
      <c r="K286" s="32"/>
      <c r="L286" s="32"/>
      <c r="M286" s="32"/>
      <c r="N286" s="32"/>
      <c r="O286" s="32"/>
      <c r="P286" s="32"/>
      <c r="Q286" s="32"/>
    </row>
    <row r="287" spans="1:17">
      <c r="A287" s="108"/>
      <c r="B287" s="32"/>
      <c r="C287" s="32"/>
      <c r="D287" s="32"/>
      <c r="E287" s="32"/>
      <c r="F287" s="32"/>
      <c r="G287" s="32"/>
      <c r="H287" s="32"/>
      <c r="I287" s="32"/>
      <c r="J287" s="32"/>
      <c r="K287" s="32"/>
      <c r="L287" s="32"/>
      <c r="M287" s="32"/>
      <c r="N287" s="32"/>
      <c r="O287" s="32"/>
      <c r="P287" s="32"/>
      <c r="Q287" s="32"/>
    </row>
    <row r="288" spans="1:17">
      <c r="A288" s="108"/>
      <c r="B288" s="32"/>
      <c r="C288" s="32"/>
      <c r="D288" s="32"/>
      <c r="E288" s="32"/>
      <c r="F288" s="32"/>
      <c r="G288" s="32"/>
      <c r="H288" s="32"/>
      <c r="I288" s="32"/>
      <c r="J288" s="32"/>
      <c r="K288" s="32"/>
      <c r="L288" s="32"/>
      <c r="M288" s="32"/>
      <c r="N288" s="32"/>
      <c r="O288" s="32"/>
      <c r="P288" s="32"/>
      <c r="Q288" s="32"/>
    </row>
    <row r="289" spans="1:17">
      <c r="A289" s="108"/>
      <c r="B289" s="32"/>
      <c r="C289" s="32"/>
      <c r="D289" s="32"/>
      <c r="E289" s="32"/>
      <c r="F289" s="32"/>
      <c r="G289" s="32"/>
      <c r="H289" s="32"/>
      <c r="I289" s="32"/>
      <c r="J289" s="32"/>
      <c r="K289" s="32"/>
      <c r="L289" s="32"/>
      <c r="M289" s="32"/>
      <c r="N289" s="32"/>
      <c r="O289" s="32"/>
      <c r="P289" s="32"/>
      <c r="Q289" s="32"/>
    </row>
    <row r="290" spans="1:17">
      <c r="A290" s="108"/>
      <c r="B290" s="32"/>
      <c r="C290" s="32"/>
      <c r="D290" s="32"/>
      <c r="E290" s="32"/>
      <c r="F290" s="32"/>
      <c r="G290" s="32"/>
      <c r="H290" s="32"/>
      <c r="I290" s="32"/>
      <c r="J290" s="32"/>
      <c r="K290" s="32"/>
      <c r="L290" s="32"/>
      <c r="M290" s="32"/>
      <c r="N290" s="32"/>
      <c r="O290" s="32"/>
      <c r="P290" s="32"/>
      <c r="Q290" s="32"/>
    </row>
    <row r="291" spans="1:17">
      <c r="A291" s="108"/>
      <c r="B291" s="32"/>
      <c r="C291" s="32"/>
      <c r="D291" s="32"/>
      <c r="E291" s="32"/>
      <c r="F291" s="32"/>
      <c r="G291" s="32"/>
      <c r="H291" s="32"/>
      <c r="I291" s="32"/>
      <c r="J291" s="32"/>
      <c r="K291" s="32"/>
      <c r="L291" s="32"/>
      <c r="M291" s="32"/>
      <c r="N291" s="32"/>
      <c r="O291" s="32"/>
      <c r="P291" s="32"/>
      <c r="Q291" s="32"/>
    </row>
    <row r="292" spans="1:17">
      <c r="A292" s="108"/>
      <c r="B292" s="32"/>
      <c r="C292" s="32"/>
      <c r="D292" s="32"/>
      <c r="E292" s="32"/>
      <c r="F292" s="32"/>
      <c r="G292" s="32"/>
      <c r="H292" s="32"/>
      <c r="I292" s="32"/>
      <c r="J292" s="32"/>
      <c r="K292" s="32"/>
      <c r="L292" s="32"/>
      <c r="M292" s="32"/>
      <c r="N292" s="32"/>
      <c r="O292" s="32"/>
      <c r="P292" s="32"/>
      <c r="Q292" s="32"/>
    </row>
    <row r="293" spans="1:17">
      <c r="A293" s="108"/>
      <c r="B293" s="32"/>
      <c r="C293" s="32"/>
      <c r="D293" s="32"/>
      <c r="E293" s="32"/>
      <c r="F293" s="32"/>
      <c r="G293" s="32"/>
      <c r="H293" s="32"/>
      <c r="I293" s="32"/>
      <c r="J293" s="32"/>
      <c r="K293" s="32"/>
      <c r="L293" s="32"/>
      <c r="M293" s="32"/>
      <c r="N293" s="32"/>
      <c r="O293" s="32"/>
      <c r="P293" s="32"/>
      <c r="Q293" s="32"/>
    </row>
    <row r="294" spans="1:17">
      <c r="A294" s="108"/>
      <c r="B294" s="32"/>
      <c r="C294" s="32"/>
      <c r="D294" s="32"/>
      <c r="E294" s="32"/>
      <c r="F294" s="32"/>
      <c r="G294" s="32"/>
      <c r="H294" s="32"/>
      <c r="I294" s="32"/>
      <c r="J294" s="32"/>
      <c r="K294" s="32"/>
      <c r="L294" s="32"/>
      <c r="M294" s="32"/>
      <c r="N294" s="32"/>
      <c r="O294" s="32"/>
      <c r="P294" s="32"/>
      <c r="Q294" s="32"/>
    </row>
    <row r="295" spans="1:17">
      <c r="A295" s="108"/>
      <c r="B295" s="32"/>
      <c r="C295" s="32"/>
      <c r="D295" s="32"/>
      <c r="E295" s="32"/>
      <c r="F295" s="32"/>
      <c r="G295" s="32"/>
      <c r="H295" s="32"/>
      <c r="I295" s="32"/>
      <c r="J295" s="32"/>
      <c r="K295" s="32"/>
      <c r="L295" s="32"/>
      <c r="M295" s="32"/>
      <c r="N295" s="32"/>
      <c r="O295" s="32"/>
      <c r="P295" s="32"/>
      <c r="Q295" s="32"/>
    </row>
    <row r="296" spans="1:17">
      <c r="A296" s="108"/>
      <c r="B296" s="32"/>
      <c r="C296" s="32"/>
      <c r="D296" s="32"/>
      <c r="E296" s="32"/>
      <c r="F296" s="32"/>
      <c r="G296" s="32"/>
      <c r="H296" s="32"/>
      <c r="I296" s="32"/>
      <c r="J296" s="32"/>
      <c r="K296" s="32"/>
      <c r="L296" s="32"/>
      <c r="M296" s="32"/>
      <c r="N296" s="32"/>
      <c r="O296" s="32"/>
      <c r="P296" s="32"/>
      <c r="Q296" s="32"/>
    </row>
    <row r="297" spans="1:17">
      <c r="A297" s="108"/>
      <c r="B297" s="32"/>
      <c r="C297" s="32"/>
      <c r="D297" s="32"/>
      <c r="E297" s="32"/>
      <c r="F297" s="32"/>
      <c r="G297" s="32"/>
      <c r="H297" s="32"/>
      <c r="I297" s="32"/>
      <c r="J297" s="32"/>
      <c r="K297" s="32"/>
      <c r="L297" s="32"/>
      <c r="M297" s="32"/>
      <c r="N297" s="32"/>
      <c r="O297" s="32"/>
      <c r="P297" s="32"/>
      <c r="Q297" s="32"/>
    </row>
    <row r="298" spans="1:17">
      <c r="A298" s="108"/>
      <c r="B298" s="32"/>
      <c r="C298" s="32"/>
      <c r="D298" s="32"/>
      <c r="E298" s="32"/>
      <c r="F298" s="32"/>
      <c r="G298" s="32"/>
      <c r="H298" s="32"/>
      <c r="I298" s="32"/>
      <c r="J298" s="32"/>
      <c r="K298" s="32"/>
      <c r="L298" s="32"/>
      <c r="M298" s="32"/>
      <c r="N298" s="32"/>
      <c r="O298" s="32"/>
      <c r="P298" s="32"/>
      <c r="Q298" s="32"/>
    </row>
    <row r="299" spans="1:17">
      <c r="A299" s="108"/>
      <c r="B299" s="32"/>
      <c r="C299" s="32"/>
      <c r="D299" s="32"/>
      <c r="E299" s="32"/>
      <c r="F299" s="32"/>
      <c r="G299" s="32"/>
      <c r="H299" s="32"/>
      <c r="I299" s="32"/>
      <c r="J299" s="32"/>
      <c r="K299" s="32"/>
      <c r="L299" s="32"/>
      <c r="M299" s="32"/>
      <c r="N299" s="32"/>
      <c r="O299" s="32"/>
      <c r="P299" s="32"/>
      <c r="Q299" s="32"/>
    </row>
    <row r="300" spans="1:17">
      <c r="A300" s="108"/>
      <c r="B300" s="32"/>
      <c r="C300" s="32"/>
      <c r="D300" s="32"/>
      <c r="E300" s="32"/>
      <c r="F300" s="32"/>
      <c r="G300" s="32"/>
      <c r="H300" s="32"/>
      <c r="I300" s="32"/>
      <c r="J300" s="32"/>
      <c r="K300" s="32"/>
      <c r="L300" s="32"/>
      <c r="M300" s="32"/>
      <c r="N300" s="32"/>
      <c r="O300" s="32"/>
      <c r="P300" s="32"/>
      <c r="Q300" s="32"/>
    </row>
    <row r="301" spans="1:17">
      <c r="A301" s="108"/>
      <c r="B301" s="32"/>
      <c r="C301" s="32"/>
      <c r="D301" s="32"/>
      <c r="E301" s="32"/>
      <c r="F301" s="32"/>
      <c r="G301" s="32"/>
      <c r="H301" s="32"/>
      <c r="I301" s="32"/>
      <c r="J301" s="32"/>
      <c r="K301" s="32"/>
      <c r="L301" s="32"/>
      <c r="M301" s="32"/>
      <c r="N301" s="32"/>
      <c r="O301" s="32"/>
      <c r="P301" s="32"/>
      <c r="Q301" s="32"/>
    </row>
    <row r="302" spans="1:17">
      <c r="A302" s="108"/>
      <c r="B302" s="32"/>
      <c r="C302" s="32"/>
      <c r="D302" s="32"/>
      <c r="E302" s="32"/>
      <c r="F302" s="32"/>
      <c r="G302" s="32"/>
      <c r="H302" s="32"/>
      <c r="I302" s="32"/>
      <c r="J302" s="32"/>
      <c r="K302" s="32"/>
      <c r="L302" s="32"/>
      <c r="M302" s="32"/>
      <c r="N302" s="32"/>
      <c r="O302" s="32"/>
      <c r="P302" s="32"/>
      <c r="Q302" s="32"/>
    </row>
    <row r="303" spans="1:17">
      <c r="A303" s="108"/>
      <c r="B303" s="32"/>
      <c r="C303" s="32"/>
      <c r="D303" s="32"/>
      <c r="E303" s="32"/>
      <c r="F303" s="32"/>
      <c r="G303" s="32"/>
      <c r="H303" s="32"/>
      <c r="I303" s="32"/>
      <c r="J303" s="32"/>
      <c r="K303" s="32"/>
      <c r="L303" s="32"/>
      <c r="M303" s="32"/>
      <c r="N303" s="32"/>
      <c r="O303" s="32"/>
      <c r="P303" s="32"/>
      <c r="Q303" s="32"/>
    </row>
    <row r="304" spans="1:17">
      <c r="A304" s="108"/>
      <c r="B304" s="32"/>
      <c r="C304" s="32"/>
      <c r="D304" s="32"/>
      <c r="E304" s="32"/>
      <c r="F304" s="32"/>
      <c r="G304" s="32"/>
      <c r="H304" s="32"/>
      <c r="I304" s="32"/>
      <c r="J304" s="32"/>
      <c r="K304" s="32"/>
      <c r="L304" s="32"/>
      <c r="M304" s="32"/>
      <c r="N304" s="32"/>
      <c r="O304" s="32"/>
      <c r="P304" s="32"/>
      <c r="Q304" s="32"/>
    </row>
    <row r="305" spans="1:17">
      <c r="A305" s="108"/>
      <c r="B305" s="32"/>
      <c r="C305" s="32"/>
      <c r="D305" s="32"/>
      <c r="E305" s="32"/>
      <c r="F305" s="32"/>
      <c r="G305" s="32"/>
      <c r="H305" s="32"/>
      <c r="I305" s="32"/>
      <c r="J305" s="32"/>
      <c r="K305" s="32"/>
      <c r="L305" s="32"/>
      <c r="M305" s="32"/>
      <c r="N305" s="32"/>
      <c r="O305" s="32"/>
      <c r="P305" s="32"/>
      <c r="Q305" s="32"/>
    </row>
    <row r="306" spans="1:17">
      <c r="A306" s="108"/>
      <c r="B306" s="32"/>
      <c r="C306" s="32"/>
      <c r="D306" s="32"/>
      <c r="E306" s="32"/>
      <c r="F306" s="32"/>
      <c r="G306" s="32"/>
      <c r="H306" s="32"/>
      <c r="I306" s="32"/>
      <c r="J306" s="32"/>
      <c r="K306" s="32"/>
      <c r="L306" s="32"/>
      <c r="M306" s="32"/>
      <c r="N306" s="32"/>
      <c r="O306" s="32"/>
      <c r="P306" s="32"/>
      <c r="Q306" s="32"/>
    </row>
    <row r="307" spans="1:17">
      <c r="A307" s="108"/>
      <c r="B307" s="32"/>
      <c r="C307" s="32"/>
      <c r="D307" s="32"/>
      <c r="E307" s="32"/>
      <c r="F307" s="32"/>
      <c r="G307" s="32"/>
      <c r="H307" s="32"/>
      <c r="I307" s="32"/>
      <c r="J307" s="32"/>
      <c r="K307" s="32"/>
      <c r="L307" s="32"/>
      <c r="M307" s="32"/>
      <c r="N307" s="32"/>
      <c r="O307" s="32"/>
      <c r="P307" s="32"/>
      <c r="Q307" s="32"/>
    </row>
    <row r="308" spans="1:17">
      <c r="A308" s="108"/>
      <c r="B308" s="32"/>
      <c r="C308" s="32"/>
      <c r="D308" s="32"/>
      <c r="E308" s="32"/>
      <c r="F308" s="32"/>
      <c r="G308" s="32"/>
      <c r="H308" s="32"/>
      <c r="I308" s="32"/>
      <c r="J308" s="32"/>
      <c r="K308" s="32"/>
      <c r="L308" s="32"/>
      <c r="M308" s="32"/>
      <c r="N308" s="32"/>
      <c r="O308" s="32"/>
      <c r="P308" s="32"/>
      <c r="Q308" s="32"/>
    </row>
    <row r="309" spans="1:17">
      <c r="A309" s="108"/>
      <c r="B309" s="32"/>
      <c r="C309" s="32"/>
      <c r="D309" s="32"/>
      <c r="E309" s="32"/>
      <c r="F309" s="32"/>
      <c r="G309" s="32"/>
      <c r="H309" s="32"/>
      <c r="I309" s="32"/>
      <c r="J309" s="32"/>
      <c r="K309" s="32"/>
      <c r="L309" s="32"/>
      <c r="M309" s="32"/>
      <c r="N309" s="32"/>
      <c r="O309" s="32"/>
      <c r="P309" s="32"/>
      <c r="Q309" s="32"/>
    </row>
    <row r="310" spans="1:17">
      <c r="A310" s="108"/>
      <c r="B310" s="32"/>
      <c r="C310" s="32"/>
      <c r="D310" s="32"/>
      <c r="E310" s="32"/>
      <c r="F310" s="32"/>
      <c r="G310" s="32"/>
      <c r="H310" s="32"/>
      <c r="I310" s="32"/>
      <c r="J310" s="32"/>
      <c r="K310" s="32"/>
      <c r="L310" s="32"/>
      <c r="M310" s="32"/>
      <c r="N310" s="32"/>
      <c r="O310" s="32"/>
      <c r="P310" s="32"/>
      <c r="Q310" s="32"/>
    </row>
    <row r="311" spans="1:17">
      <c r="A311" s="108"/>
      <c r="B311" s="32"/>
      <c r="C311" s="32"/>
      <c r="D311" s="32"/>
      <c r="E311" s="32"/>
      <c r="F311" s="32"/>
      <c r="G311" s="32"/>
      <c r="H311" s="32"/>
      <c r="I311" s="32"/>
      <c r="J311" s="32"/>
      <c r="K311" s="32"/>
      <c r="L311" s="32"/>
      <c r="M311" s="32"/>
      <c r="N311" s="32"/>
      <c r="O311" s="32"/>
      <c r="P311" s="32"/>
      <c r="Q311" s="32"/>
    </row>
    <row r="312" spans="1:17">
      <c r="A312" s="108"/>
      <c r="B312" s="32"/>
      <c r="C312" s="32"/>
      <c r="D312" s="32"/>
      <c r="E312" s="32"/>
      <c r="F312" s="32"/>
      <c r="G312" s="32"/>
      <c r="H312" s="32"/>
      <c r="I312" s="32"/>
      <c r="J312" s="32"/>
      <c r="K312" s="32"/>
      <c r="L312" s="32"/>
      <c r="M312" s="32"/>
      <c r="N312" s="32"/>
      <c r="O312" s="32"/>
      <c r="P312" s="32"/>
      <c r="Q312" s="32"/>
    </row>
    <row r="313" spans="1:17">
      <c r="A313" s="108"/>
      <c r="B313" s="32"/>
      <c r="C313" s="32"/>
      <c r="D313" s="32"/>
      <c r="E313" s="32"/>
      <c r="F313" s="32"/>
      <c r="G313" s="32"/>
      <c r="H313" s="32"/>
      <c r="I313" s="32"/>
      <c r="J313" s="32"/>
      <c r="K313" s="32"/>
      <c r="L313" s="32"/>
      <c r="M313" s="32"/>
      <c r="N313" s="32"/>
      <c r="O313" s="32"/>
      <c r="P313" s="32"/>
      <c r="Q313" s="32"/>
    </row>
    <row r="314" spans="1:17">
      <c r="A314" s="108"/>
      <c r="B314" s="32"/>
      <c r="C314" s="32"/>
      <c r="D314" s="32"/>
      <c r="E314" s="32"/>
      <c r="F314" s="32"/>
      <c r="G314" s="32"/>
      <c r="H314" s="32"/>
      <c r="I314" s="32"/>
      <c r="J314" s="32"/>
      <c r="K314" s="32"/>
      <c r="L314" s="32"/>
      <c r="M314" s="32"/>
      <c r="N314" s="32"/>
      <c r="O314" s="32"/>
      <c r="P314" s="32"/>
      <c r="Q314" s="32"/>
    </row>
    <row r="315" spans="1:17">
      <c r="A315" s="108"/>
      <c r="B315" s="32"/>
      <c r="C315" s="32"/>
      <c r="D315" s="32"/>
      <c r="E315" s="32"/>
      <c r="F315" s="32"/>
      <c r="G315" s="32"/>
      <c r="H315" s="32"/>
      <c r="I315" s="32"/>
      <c r="J315" s="32"/>
      <c r="K315" s="32"/>
      <c r="L315" s="32"/>
      <c r="M315" s="32"/>
      <c r="N315" s="32"/>
      <c r="O315" s="32"/>
      <c r="P315" s="32"/>
      <c r="Q315" s="32"/>
    </row>
    <row r="316" spans="1:17">
      <c r="A316" s="108"/>
      <c r="B316" s="32"/>
      <c r="C316" s="32"/>
      <c r="D316" s="32"/>
      <c r="E316" s="32"/>
      <c r="F316" s="32"/>
      <c r="G316" s="32"/>
      <c r="H316" s="32"/>
      <c r="I316" s="32"/>
      <c r="J316" s="32"/>
      <c r="K316" s="32"/>
      <c r="L316" s="32"/>
      <c r="M316" s="32"/>
      <c r="N316" s="32"/>
      <c r="O316" s="32"/>
      <c r="P316" s="32"/>
      <c r="Q316" s="32"/>
    </row>
    <row r="317" spans="1:17">
      <c r="A317" s="108"/>
      <c r="B317" s="32"/>
      <c r="C317" s="32"/>
      <c r="D317" s="32"/>
      <c r="E317" s="32"/>
      <c r="F317" s="32"/>
      <c r="G317" s="32"/>
      <c r="H317" s="32"/>
      <c r="I317" s="32"/>
      <c r="J317" s="32"/>
      <c r="K317" s="32"/>
      <c r="L317" s="32"/>
      <c r="M317" s="32"/>
      <c r="N317" s="32"/>
      <c r="O317" s="32"/>
      <c r="P317" s="32"/>
      <c r="Q317" s="32"/>
    </row>
    <row r="318" spans="1:17">
      <c r="A318" s="108"/>
      <c r="B318" s="32"/>
      <c r="C318" s="32"/>
      <c r="D318" s="32"/>
      <c r="E318" s="32"/>
      <c r="F318" s="32"/>
      <c r="G318" s="32"/>
      <c r="H318" s="32"/>
      <c r="I318" s="32"/>
      <c r="J318" s="32"/>
      <c r="K318" s="32"/>
      <c r="L318" s="32"/>
      <c r="M318" s="32"/>
      <c r="N318" s="32"/>
      <c r="O318" s="32"/>
      <c r="P318" s="32"/>
      <c r="Q318" s="32"/>
    </row>
    <row r="319" spans="1:17">
      <c r="A319" s="108"/>
      <c r="B319" s="32"/>
      <c r="C319" s="32"/>
      <c r="D319" s="32"/>
      <c r="E319" s="32"/>
      <c r="F319" s="32"/>
      <c r="G319" s="32"/>
      <c r="H319" s="32"/>
      <c r="I319" s="32"/>
      <c r="J319" s="32"/>
      <c r="K319" s="32"/>
      <c r="L319" s="32"/>
      <c r="M319" s="32"/>
      <c r="N319" s="32"/>
      <c r="O319" s="32"/>
      <c r="P319" s="32"/>
      <c r="Q319" s="32"/>
    </row>
    <row r="320" spans="1:17">
      <c r="A320" s="108"/>
      <c r="B320" s="32"/>
      <c r="C320" s="32"/>
      <c r="D320" s="32"/>
      <c r="E320" s="32"/>
      <c r="F320" s="32"/>
      <c r="G320" s="32"/>
      <c r="H320" s="32"/>
      <c r="I320" s="32"/>
      <c r="J320" s="32"/>
      <c r="K320" s="32"/>
      <c r="L320" s="32"/>
      <c r="M320" s="32"/>
      <c r="N320" s="32"/>
      <c r="O320" s="32"/>
      <c r="P320" s="32"/>
      <c r="Q320" s="32"/>
    </row>
    <row r="321" spans="1:17">
      <c r="A321" s="108"/>
      <c r="B321" s="32"/>
      <c r="C321" s="32"/>
      <c r="D321" s="32"/>
      <c r="E321" s="32"/>
      <c r="F321" s="32"/>
      <c r="G321" s="32"/>
      <c r="H321" s="32"/>
      <c r="I321" s="32"/>
      <c r="J321" s="32"/>
      <c r="K321" s="32"/>
      <c r="L321" s="32"/>
      <c r="M321" s="32"/>
      <c r="N321" s="32"/>
      <c r="O321" s="32"/>
      <c r="P321" s="32"/>
      <c r="Q321" s="32"/>
    </row>
    <row r="322" spans="1:17">
      <c r="A322" s="108"/>
      <c r="B322" s="32"/>
      <c r="C322" s="32"/>
      <c r="D322" s="32"/>
      <c r="E322" s="32"/>
      <c r="F322" s="32"/>
      <c r="G322" s="32"/>
      <c r="H322" s="32"/>
      <c r="I322" s="32"/>
      <c r="J322" s="32"/>
      <c r="K322" s="32"/>
      <c r="L322" s="32"/>
      <c r="M322" s="32"/>
      <c r="N322" s="32"/>
      <c r="O322" s="32"/>
      <c r="P322" s="32"/>
      <c r="Q322" s="32"/>
    </row>
    <row r="323" spans="1:17">
      <c r="A323" s="108"/>
      <c r="B323" s="32"/>
      <c r="C323" s="32"/>
      <c r="D323" s="32"/>
      <c r="E323" s="32"/>
      <c r="F323" s="32"/>
      <c r="G323" s="32"/>
      <c r="H323" s="32"/>
      <c r="I323" s="32"/>
      <c r="J323" s="32"/>
      <c r="K323" s="32"/>
      <c r="L323" s="32"/>
      <c r="M323" s="32"/>
      <c r="N323" s="32"/>
      <c r="O323" s="32"/>
      <c r="P323" s="32"/>
      <c r="Q323" s="32"/>
    </row>
    <row r="324" spans="1:17">
      <c r="A324" s="108"/>
      <c r="B324" s="32"/>
      <c r="C324" s="32"/>
      <c r="D324" s="32"/>
      <c r="E324" s="32"/>
      <c r="F324" s="32"/>
      <c r="G324" s="32"/>
      <c r="H324" s="32"/>
      <c r="I324" s="32"/>
      <c r="J324" s="32"/>
      <c r="K324" s="32"/>
      <c r="L324" s="32"/>
      <c r="M324" s="32"/>
      <c r="N324" s="32"/>
      <c r="O324" s="32"/>
      <c r="P324" s="32"/>
      <c r="Q324" s="32"/>
    </row>
    <row r="325" spans="1:17">
      <c r="A325" s="108"/>
      <c r="B325" s="32"/>
      <c r="C325" s="32"/>
      <c r="D325" s="32"/>
      <c r="E325" s="32"/>
      <c r="F325" s="32"/>
      <c r="G325" s="32"/>
      <c r="H325" s="32"/>
      <c r="I325" s="32"/>
      <c r="J325" s="32"/>
      <c r="K325" s="32"/>
      <c r="L325" s="32"/>
      <c r="M325" s="32"/>
      <c r="N325" s="32"/>
      <c r="O325" s="32"/>
      <c r="P325" s="32"/>
      <c r="Q325" s="32"/>
    </row>
    <row r="326" spans="1:17">
      <c r="A326" s="108"/>
      <c r="B326" s="32"/>
      <c r="C326" s="32"/>
      <c r="D326" s="32"/>
      <c r="E326" s="32"/>
      <c r="F326" s="32"/>
      <c r="G326" s="32"/>
      <c r="H326" s="32"/>
      <c r="I326" s="32"/>
      <c r="J326" s="32"/>
      <c r="K326" s="32"/>
      <c r="L326" s="32"/>
      <c r="M326" s="32"/>
      <c r="N326" s="32"/>
      <c r="O326" s="32"/>
      <c r="P326" s="32"/>
      <c r="Q326" s="32"/>
    </row>
    <row r="327" spans="1:17">
      <c r="A327" s="108"/>
      <c r="B327" s="32"/>
      <c r="C327" s="32"/>
      <c r="D327" s="32"/>
      <c r="E327" s="32"/>
      <c r="F327" s="32"/>
      <c r="G327" s="32"/>
      <c r="H327" s="32"/>
      <c r="I327" s="32"/>
      <c r="J327" s="32"/>
      <c r="K327" s="32"/>
      <c r="L327" s="32"/>
      <c r="M327" s="32"/>
      <c r="N327" s="32"/>
      <c r="O327" s="32"/>
      <c r="P327" s="32"/>
      <c r="Q327" s="32"/>
    </row>
    <row r="328" spans="1:17">
      <c r="A328" s="108"/>
      <c r="B328" s="32"/>
      <c r="C328" s="32"/>
      <c r="D328" s="32"/>
      <c r="E328" s="32"/>
      <c r="F328" s="32"/>
      <c r="G328" s="32"/>
      <c r="H328" s="32"/>
      <c r="I328" s="32"/>
      <c r="J328" s="32"/>
      <c r="K328" s="32"/>
      <c r="L328" s="32"/>
      <c r="M328" s="32"/>
      <c r="N328" s="32"/>
      <c r="O328" s="32"/>
      <c r="P328" s="32"/>
      <c r="Q328" s="32"/>
    </row>
    <row r="329" spans="1:17">
      <c r="A329" s="108"/>
      <c r="B329" s="32"/>
      <c r="C329" s="32"/>
      <c r="D329" s="32"/>
      <c r="E329" s="32"/>
      <c r="F329" s="32"/>
      <c r="G329" s="32"/>
      <c r="H329" s="32"/>
      <c r="I329" s="32"/>
      <c r="J329" s="32"/>
      <c r="K329" s="32"/>
      <c r="L329" s="32"/>
      <c r="M329" s="32"/>
      <c r="N329" s="32"/>
      <c r="O329" s="32"/>
      <c r="P329" s="32"/>
      <c r="Q329" s="32"/>
    </row>
    <row r="330" spans="1:17">
      <c r="A330" s="108"/>
      <c r="B330" s="32"/>
      <c r="C330" s="32"/>
      <c r="D330" s="32"/>
      <c r="E330" s="32"/>
      <c r="F330" s="32"/>
      <c r="G330" s="32"/>
      <c r="H330" s="32"/>
      <c r="I330" s="32"/>
      <c r="J330" s="32"/>
      <c r="K330" s="32"/>
      <c r="L330" s="32"/>
      <c r="M330" s="32"/>
      <c r="N330" s="32"/>
      <c r="O330" s="32"/>
      <c r="P330" s="32"/>
      <c r="Q330" s="32"/>
    </row>
    <row r="331" spans="1:17">
      <c r="A331" s="108"/>
      <c r="B331" s="32"/>
      <c r="C331" s="32"/>
      <c r="D331" s="32"/>
      <c r="E331" s="32"/>
      <c r="F331" s="32"/>
      <c r="G331" s="32"/>
      <c r="H331" s="32"/>
      <c r="I331" s="32"/>
      <c r="J331" s="32"/>
      <c r="K331" s="32"/>
      <c r="L331" s="32"/>
      <c r="M331" s="32"/>
      <c r="N331" s="32"/>
      <c r="O331" s="32"/>
      <c r="P331" s="32"/>
      <c r="Q331" s="32"/>
    </row>
    <row r="332" spans="1:17">
      <c r="A332" s="108"/>
      <c r="B332" s="32"/>
      <c r="C332" s="32"/>
      <c r="D332" s="32"/>
      <c r="E332" s="32"/>
      <c r="F332" s="32"/>
      <c r="G332" s="32"/>
      <c r="H332" s="32"/>
      <c r="I332" s="32"/>
      <c r="J332" s="32"/>
      <c r="K332" s="32"/>
      <c r="L332" s="32"/>
      <c r="M332" s="32"/>
      <c r="N332" s="32"/>
      <c r="O332" s="32"/>
      <c r="P332" s="32"/>
      <c r="Q332" s="32"/>
    </row>
    <row r="333" spans="1:17">
      <c r="A333" s="108"/>
      <c r="B333" s="32"/>
      <c r="C333" s="32"/>
      <c r="D333" s="32"/>
      <c r="E333" s="32"/>
      <c r="F333" s="32"/>
      <c r="G333" s="32"/>
      <c r="H333" s="32"/>
      <c r="I333" s="32"/>
      <c r="J333" s="32"/>
      <c r="K333" s="32"/>
      <c r="L333" s="32"/>
      <c r="M333" s="32"/>
      <c r="N333" s="32"/>
      <c r="O333" s="32"/>
      <c r="P333" s="32"/>
      <c r="Q333" s="32"/>
    </row>
    <row r="334" spans="1:17">
      <c r="A334" s="108"/>
      <c r="B334" s="32"/>
      <c r="C334" s="32"/>
      <c r="D334" s="32"/>
      <c r="E334" s="32"/>
      <c r="F334" s="32"/>
      <c r="G334" s="32"/>
      <c r="H334" s="32"/>
      <c r="I334" s="32"/>
      <c r="J334" s="32"/>
      <c r="K334" s="32"/>
      <c r="L334" s="32"/>
      <c r="M334" s="32"/>
      <c r="N334" s="32"/>
      <c r="O334" s="32"/>
      <c r="P334" s="32"/>
      <c r="Q334" s="32"/>
    </row>
    <row r="335" spans="1:17">
      <c r="A335" s="108"/>
      <c r="B335" s="32"/>
      <c r="C335" s="32"/>
      <c r="D335" s="32"/>
      <c r="E335" s="32"/>
      <c r="F335" s="32"/>
      <c r="G335" s="32"/>
      <c r="H335" s="32"/>
      <c r="I335" s="32"/>
      <c r="J335" s="32"/>
      <c r="K335" s="32"/>
      <c r="L335" s="32"/>
      <c r="M335" s="32"/>
      <c r="N335" s="32"/>
      <c r="O335" s="32"/>
      <c r="P335" s="32"/>
      <c r="Q335" s="32"/>
    </row>
    <row r="336" spans="1:17">
      <c r="A336" s="108"/>
      <c r="B336" s="32"/>
      <c r="C336" s="32"/>
      <c r="D336" s="32"/>
      <c r="E336" s="32"/>
      <c r="F336" s="32"/>
      <c r="G336" s="32"/>
      <c r="H336" s="32"/>
      <c r="I336" s="32"/>
      <c r="J336" s="32"/>
      <c r="K336" s="32"/>
      <c r="L336" s="32"/>
      <c r="M336" s="32"/>
      <c r="N336" s="32"/>
      <c r="O336" s="32"/>
      <c r="P336" s="32"/>
      <c r="Q336" s="32"/>
    </row>
    <row r="337" spans="1:17">
      <c r="A337" s="108"/>
      <c r="B337" s="32"/>
      <c r="C337" s="32"/>
      <c r="D337" s="32"/>
      <c r="E337" s="32"/>
      <c r="F337" s="32"/>
      <c r="G337" s="32"/>
      <c r="H337" s="32"/>
      <c r="I337" s="32"/>
      <c r="J337" s="32"/>
      <c r="K337" s="32"/>
      <c r="L337" s="32"/>
      <c r="M337" s="32"/>
      <c r="N337" s="32"/>
      <c r="O337" s="32"/>
      <c r="P337" s="32"/>
      <c r="Q337" s="32"/>
    </row>
    <row r="338" spans="1:17">
      <c r="A338" s="108"/>
      <c r="B338" s="32"/>
      <c r="C338" s="32"/>
      <c r="D338" s="32"/>
      <c r="E338" s="32"/>
      <c r="F338" s="32"/>
      <c r="G338" s="32"/>
      <c r="H338" s="32"/>
      <c r="I338" s="32"/>
      <c r="J338" s="32"/>
      <c r="K338" s="32"/>
      <c r="L338" s="32"/>
      <c r="M338" s="32"/>
      <c r="N338" s="32"/>
      <c r="O338" s="32"/>
      <c r="P338" s="32"/>
      <c r="Q338" s="32"/>
    </row>
    <row r="339" spans="1:17">
      <c r="A339" s="108"/>
      <c r="B339" s="32"/>
      <c r="C339" s="32"/>
      <c r="D339" s="32"/>
      <c r="E339" s="32"/>
      <c r="F339" s="32"/>
      <c r="G339" s="32"/>
      <c r="H339" s="32"/>
      <c r="I339" s="32"/>
      <c r="J339" s="32"/>
      <c r="K339" s="32"/>
      <c r="L339" s="32"/>
      <c r="M339" s="32"/>
      <c r="N339" s="32"/>
      <c r="O339" s="32"/>
      <c r="P339" s="32"/>
      <c r="Q339" s="32"/>
    </row>
    <row r="340" spans="1:17">
      <c r="A340" s="108"/>
      <c r="B340" s="32"/>
      <c r="C340" s="32"/>
      <c r="D340" s="32"/>
      <c r="E340" s="32"/>
      <c r="F340" s="32"/>
      <c r="G340" s="32"/>
      <c r="H340" s="32"/>
      <c r="I340" s="32"/>
      <c r="J340" s="32"/>
      <c r="K340" s="32"/>
      <c r="L340" s="32"/>
      <c r="M340" s="32"/>
      <c r="N340" s="32"/>
      <c r="O340" s="32"/>
      <c r="P340" s="32"/>
      <c r="Q340" s="32"/>
    </row>
    <row r="341" spans="1:17">
      <c r="A341" s="108"/>
      <c r="B341" s="32"/>
      <c r="C341" s="32"/>
      <c r="D341" s="32"/>
      <c r="E341" s="32"/>
      <c r="F341" s="32"/>
      <c r="G341" s="32"/>
      <c r="H341" s="32"/>
      <c r="I341" s="32"/>
      <c r="J341" s="32"/>
      <c r="K341" s="32"/>
      <c r="L341" s="32"/>
      <c r="M341" s="32"/>
      <c r="N341" s="32"/>
      <c r="O341" s="32"/>
      <c r="P341" s="32"/>
      <c r="Q341" s="32"/>
    </row>
    <row r="342" spans="1:17">
      <c r="A342" s="108"/>
      <c r="B342" s="32"/>
      <c r="C342" s="32"/>
      <c r="D342" s="32"/>
      <c r="E342" s="32"/>
      <c r="F342" s="32"/>
      <c r="G342" s="32"/>
      <c r="H342" s="32"/>
      <c r="I342" s="32"/>
      <c r="J342" s="32"/>
      <c r="K342" s="32"/>
      <c r="L342" s="32"/>
      <c r="M342" s="32"/>
      <c r="N342" s="32"/>
      <c r="O342" s="32"/>
      <c r="P342" s="32"/>
      <c r="Q342" s="32"/>
    </row>
    <row r="343" spans="1:17">
      <c r="A343" s="108"/>
      <c r="B343" s="32"/>
      <c r="C343" s="32"/>
      <c r="D343" s="32"/>
      <c r="E343" s="32"/>
      <c r="F343" s="32"/>
      <c r="G343" s="32"/>
      <c r="H343" s="32"/>
      <c r="I343" s="32"/>
      <c r="J343" s="32"/>
      <c r="K343" s="32"/>
      <c r="L343" s="32"/>
      <c r="M343" s="32"/>
      <c r="N343" s="32"/>
      <c r="O343" s="32"/>
      <c r="P343" s="32"/>
      <c r="Q343" s="32"/>
    </row>
    <row r="344" spans="1:17">
      <c r="A344" s="108"/>
      <c r="B344" s="32"/>
      <c r="C344" s="32"/>
      <c r="D344" s="32"/>
      <c r="E344" s="32"/>
      <c r="F344" s="32"/>
      <c r="G344" s="32"/>
      <c r="H344" s="32"/>
      <c r="I344" s="32"/>
      <c r="J344" s="32"/>
      <c r="K344" s="32"/>
      <c r="L344" s="32"/>
      <c r="M344" s="32"/>
      <c r="N344" s="32"/>
      <c r="O344" s="32"/>
      <c r="P344" s="32"/>
      <c r="Q344" s="32"/>
    </row>
    <row r="345" spans="1:17">
      <c r="A345" s="108"/>
      <c r="B345" s="32"/>
      <c r="C345" s="32"/>
      <c r="D345" s="32"/>
      <c r="E345" s="32"/>
      <c r="F345" s="32"/>
      <c r="G345" s="32"/>
      <c r="H345" s="32"/>
      <c r="I345" s="32"/>
      <c r="J345" s="32"/>
      <c r="K345" s="32"/>
      <c r="L345" s="32"/>
      <c r="M345" s="32"/>
      <c r="N345" s="32"/>
      <c r="O345" s="32"/>
      <c r="P345" s="32"/>
      <c r="Q345" s="32"/>
    </row>
    <row r="346" spans="1:17">
      <c r="A346" s="108"/>
      <c r="B346" s="32"/>
      <c r="C346" s="32"/>
      <c r="D346" s="32"/>
      <c r="E346" s="32"/>
      <c r="F346" s="32"/>
      <c r="G346" s="32"/>
      <c r="H346" s="32"/>
      <c r="I346" s="32"/>
      <c r="J346" s="32"/>
      <c r="K346" s="32"/>
      <c r="L346" s="32"/>
      <c r="M346" s="32"/>
      <c r="N346" s="32"/>
      <c r="O346" s="32"/>
      <c r="P346" s="32"/>
      <c r="Q346" s="32"/>
    </row>
    <row r="347" spans="1:17">
      <c r="A347" s="108"/>
      <c r="B347" s="32"/>
      <c r="C347" s="32"/>
      <c r="D347" s="32"/>
      <c r="E347" s="32"/>
      <c r="F347" s="32"/>
      <c r="G347" s="32"/>
      <c r="H347" s="32"/>
      <c r="I347" s="32"/>
      <c r="J347" s="32"/>
      <c r="K347" s="32"/>
      <c r="L347" s="32"/>
      <c r="M347" s="32"/>
      <c r="N347" s="32"/>
      <c r="O347" s="32"/>
      <c r="P347" s="32"/>
      <c r="Q347" s="32"/>
    </row>
    <row r="348" spans="1:17">
      <c r="A348" s="108"/>
      <c r="B348" s="32"/>
      <c r="C348" s="32"/>
      <c r="D348" s="32"/>
      <c r="E348" s="32"/>
      <c r="F348" s="32"/>
      <c r="G348" s="32"/>
      <c r="H348" s="32"/>
      <c r="I348" s="32"/>
      <c r="J348" s="32"/>
      <c r="K348" s="32"/>
      <c r="L348" s="32"/>
      <c r="M348" s="32"/>
      <c r="N348" s="32"/>
      <c r="O348" s="32"/>
      <c r="P348" s="32"/>
      <c r="Q348" s="32"/>
    </row>
    <row r="349" spans="1:17">
      <c r="A349" s="108"/>
      <c r="B349" s="32"/>
      <c r="C349" s="32"/>
      <c r="D349" s="32"/>
      <c r="E349" s="32"/>
      <c r="F349" s="32"/>
      <c r="G349" s="32"/>
      <c r="H349" s="32"/>
      <c r="I349" s="32"/>
      <c r="J349" s="32"/>
      <c r="K349" s="32"/>
      <c r="L349" s="32"/>
      <c r="M349" s="32"/>
      <c r="N349" s="32"/>
      <c r="O349" s="32"/>
      <c r="P349" s="32"/>
      <c r="Q349" s="32"/>
    </row>
    <row r="350" spans="1:17">
      <c r="A350" s="108"/>
      <c r="B350" s="32"/>
      <c r="C350" s="32"/>
      <c r="D350" s="32"/>
      <c r="E350" s="32"/>
      <c r="F350" s="32"/>
      <c r="G350" s="32"/>
      <c r="H350" s="32"/>
      <c r="I350" s="32"/>
      <c r="J350" s="32"/>
      <c r="K350" s="32"/>
      <c r="L350" s="32"/>
      <c r="M350" s="32"/>
      <c r="N350" s="32"/>
      <c r="O350" s="32"/>
      <c r="P350" s="32"/>
      <c r="Q350" s="32"/>
    </row>
    <row r="351" spans="1:17">
      <c r="A351" s="108"/>
      <c r="B351" s="32"/>
      <c r="C351" s="32"/>
      <c r="D351" s="32"/>
      <c r="E351" s="32"/>
      <c r="F351" s="32"/>
      <c r="G351" s="32"/>
      <c r="H351" s="32"/>
      <c r="I351" s="32"/>
      <c r="J351" s="32"/>
      <c r="K351" s="32"/>
      <c r="L351" s="32"/>
      <c r="M351" s="32"/>
      <c r="N351" s="32"/>
      <c r="O351" s="32"/>
      <c r="P351" s="32"/>
      <c r="Q351" s="32"/>
    </row>
    <row r="352" spans="1:17">
      <c r="A352" s="108"/>
      <c r="B352" s="32"/>
      <c r="C352" s="32"/>
      <c r="D352" s="32"/>
      <c r="E352" s="32"/>
      <c r="F352" s="32"/>
      <c r="G352" s="32"/>
      <c r="H352" s="32"/>
      <c r="I352" s="32"/>
      <c r="J352" s="32"/>
      <c r="K352" s="32"/>
      <c r="L352" s="32"/>
      <c r="M352" s="32"/>
      <c r="N352" s="32"/>
      <c r="O352" s="32"/>
      <c r="P352" s="32"/>
      <c r="Q352" s="32"/>
    </row>
    <row r="353" spans="1:17">
      <c r="A353" s="108"/>
      <c r="B353" s="32"/>
      <c r="C353" s="32"/>
      <c r="D353" s="32"/>
      <c r="E353" s="32"/>
      <c r="F353" s="32"/>
      <c r="G353" s="32"/>
      <c r="H353" s="32"/>
      <c r="I353" s="32"/>
      <c r="J353" s="32"/>
      <c r="K353" s="32"/>
      <c r="L353" s="32"/>
      <c r="M353" s="32"/>
      <c r="N353" s="32"/>
      <c r="O353" s="32"/>
      <c r="P353" s="32"/>
      <c r="Q353" s="32"/>
    </row>
    <row r="354" spans="1:17">
      <c r="A354" s="108"/>
      <c r="B354" s="32"/>
      <c r="C354" s="32"/>
      <c r="D354" s="32"/>
      <c r="E354" s="32"/>
      <c r="F354" s="32"/>
      <c r="G354" s="32"/>
      <c r="H354" s="32"/>
      <c r="I354" s="32"/>
      <c r="J354" s="32"/>
      <c r="K354" s="32"/>
      <c r="L354" s="32"/>
      <c r="M354" s="32"/>
      <c r="N354" s="32"/>
      <c r="O354" s="32"/>
      <c r="P354" s="32"/>
      <c r="Q354" s="32"/>
    </row>
    <row r="355" spans="1:17">
      <c r="A355" s="108"/>
      <c r="B355" s="32"/>
      <c r="C355" s="32"/>
      <c r="D355" s="32"/>
      <c r="E355" s="32"/>
      <c r="F355" s="32"/>
      <c r="G355" s="32"/>
      <c r="H355" s="32"/>
      <c r="I355" s="32"/>
      <c r="J355" s="32"/>
      <c r="K355" s="32"/>
      <c r="L355" s="32"/>
      <c r="M355" s="32"/>
      <c r="N355" s="32"/>
      <c r="O355" s="32"/>
      <c r="P355" s="32"/>
      <c r="Q355" s="32"/>
    </row>
    <row r="356" spans="1:17">
      <c r="A356" s="108"/>
      <c r="B356" s="32"/>
      <c r="C356" s="32"/>
      <c r="D356" s="32"/>
      <c r="E356" s="32"/>
      <c r="F356" s="32"/>
      <c r="G356" s="32"/>
      <c r="H356" s="32"/>
      <c r="I356" s="32"/>
      <c r="J356" s="32"/>
      <c r="K356" s="32"/>
      <c r="L356" s="32"/>
      <c r="M356" s="32"/>
      <c r="N356" s="32"/>
      <c r="O356" s="32"/>
      <c r="P356" s="32"/>
      <c r="Q356" s="32"/>
    </row>
    <row r="357" spans="1:17">
      <c r="A357" s="108"/>
      <c r="B357" s="32"/>
      <c r="C357" s="32"/>
      <c r="D357" s="32"/>
      <c r="E357" s="32"/>
      <c r="F357" s="32"/>
      <c r="G357" s="32"/>
      <c r="H357" s="32"/>
      <c r="I357" s="32"/>
      <c r="J357" s="32"/>
      <c r="K357" s="32"/>
      <c r="L357" s="32"/>
      <c r="M357" s="32"/>
      <c r="N357" s="32"/>
      <c r="O357" s="32"/>
      <c r="P357" s="32"/>
      <c r="Q357" s="32"/>
    </row>
    <row r="358" spans="1:17">
      <c r="A358" s="108"/>
      <c r="B358" s="32"/>
      <c r="C358" s="32"/>
      <c r="D358" s="32"/>
      <c r="E358" s="32"/>
      <c r="F358" s="32"/>
      <c r="G358" s="32"/>
      <c r="H358" s="32"/>
      <c r="I358" s="32"/>
      <c r="J358" s="32"/>
      <c r="K358" s="32"/>
      <c r="L358" s="32"/>
      <c r="M358" s="32"/>
      <c r="N358" s="32"/>
      <c r="O358" s="32"/>
      <c r="P358" s="32"/>
      <c r="Q358" s="32"/>
    </row>
    <row r="359" spans="1:17">
      <c r="A359" s="108"/>
      <c r="B359" s="32"/>
      <c r="C359" s="32"/>
      <c r="D359" s="32"/>
      <c r="E359" s="32"/>
      <c r="F359" s="32"/>
      <c r="G359" s="32"/>
      <c r="H359" s="32"/>
      <c r="I359" s="32"/>
      <c r="J359" s="32"/>
      <c r="K359" s="32"/>
      <c r="L359" s="32"/>
      <c r="M359" s="32"/>
      <c r="N359" s="32"/>
      <c r="O359" s="32"/>
      <c r="P359" s="32"/>
      <c r="Q359" s="32"/>
    </row>
    <row r="360" spans="1:17">
      <c r="A360" s="108"/>
      <c r="B360" s="32"/>
      <c r="C360" s="32"/>
      <c r="D360" s="32"/>
      <c r="E360" s="32"/>
      <c r="F360" s="32"/>
      <c r="G360" s="32"/>
      <c r="H360" s="32"/>
      <c r="I360" s="32"/>
      <c r="J360" s="32"/>
      <c r="K360" s="32"/>
      <c r="L360" s="32"/>
      <c r="M360" s="32"/>
      <c r="N360" s="32"/>
      <c r="O360" s="32"/>
      <c r="P360" s="32"/>
      <c r="Q360" s="32"/>
    </row>
    <row r="361" spans="1:17">
      <c r="A361" s="108"/>
      <c r="B361" s="32"/>
      <c r="C361" s="32"/>
      <c r="D361" s="32"/>
      <c r="E361" s="32"/>
      <c r="F361" s="32"/>
      <c r="G361" s="32"/>
      <c r="H361" s="32"/>
      <c r="I361" s="32"/>
      <c r="J361" s="32"/>
      <c r="K361" s="32"/>
      <c r="L361" s="32"/>
      <c r="M361" s="32"/>
      <c r="N361" s="32"/>
      <c r="O361" s="32"/>
      <c r="P361" s="32"/>
      <c r="Q361" s="32"/>
    </row>
    <row r="362" spans="1:17">
      <c r="A362" s="108"/>
      <c r="B362" s="32"/>
      <c r="C362" s="32"/>
      <c r="D362" s="32"/>
      <c r="E362" s="32"/>
      <c r="F362" s="32"/>
      <c r="G362" s="32"/>
      <c r="H362" s="32"/>
      <c r="I362" s="32"/>
      <c r="J362" s="32"/>
      <c r="K362" s="32"/>
      <c r="L362" s="32"/>
      <c r="M362" s="32"/>
      <c r="N362" s="32"/>
      <c r="O362" s="32"/>
      <c r="P362" s="32"/>
      <c r="Q362" s="32"/>
    </row>
    <row r="363" spans="1:17">
      <c r="A363" s="108"/>
      <c r="B363" s="32"/>
      <c r="C363" s="32"/>
      <c r="D363" s="32"/>
      <c r="E363" s="32"/>
      <c r="F363" s="32"/>
      <c r="G363" s="32"/>
      <c r="H363" s="32"/>
      <c r="I363" s="32"/>
      <c r="J363" s="32"/>
      <c r="K363" s="32"/>
      <c r="L363" s="32"/>
      <c r="M363" s="32"/>
      <c r="N363" s="32"/>
      <c r="O363" s="32"/>
      <c r="P363" s="32"/>
      <c r="Q363" s="32"/>
    </row>
    <row r="364" spans="1:17">
      <c r="A364" s="108"/>
      <c r="B364" s="32"/>
      <c r="C364" s="32"/>
      <c r="D364" s="32"/>
      <c r="E364" s="32"/>
      <c r="F364" s="32"/>
      <c r="G364" s="32"/>
      <c r="H364" s="32"/>
      <c r="I364" s="32"/>
      <c r="J364" s="32"/>
      <c r="K364" s="32"/>
      <c r="L364" s="32"/>
      <c r="M364" s="32"/>
      <c r="N364" s="32"/>
      <c r="O364" s="32"/>
      <c r="P364" s="32"/>
      <c r="Q364" s="32"/>
    </row>
    <row r="365" spans="1:17">
      <c r="A365" s="108"/>
      <c r="B365" s="32"/>
      <c r="C365" s="32"/>
      <c r="D365" s="32"/>
      <c r="E365" s="32"/>
      <c r="F365" s="32"/>
      <c r="G365" s="32"/>
      <c r="H365" s="32"/>
      <c r="I365" s="32"/>
      <c r="J365" s="32"/>
      <c r="K365" s="32"/>
      <c r="L365" s="32"/>
      <c r="M365" s="32"/>
      <c r="N365" s="32"/>
      <c r="O365" s="32"/>
      <c r="P365" s="32"/>
      <c r="Q365" s="32"/>
    </row>
    <row r="366" spans="1:17">
      <c r="A366" s="108"/>
      <c r="B366" s="32"/>
      <c r="C366" s="32"/>
      <c r="D366" s="32"/>
      <c r="E366" s="32"/>
      <c r="F366" s="32"/>
      <c r="G366" s="32"/>
      <c r="H366" s="32"/>
      <c r="I366" s="32"/>
      <c r="J366" s="32"/>
      <c r="K366" s="32"/>
      <c r="L366" s="32"/>
      <c r="M366" s="32"/>
      <c r="N366" s="32"/>
      <c r="O366" s="32"/>
      <c r="P366" s="32"/>
      <c r="Q366" s="32"/>
    </row>
    <row r="367" spans="1:17">
      <c r="A367" s="108"/>
      <c r="B367" s="32"/>
      <c r="C367" s="32"/>
      <c r="D367" s="32"/>
      <c r="E367" s="32"/>
      <c r="F367" s="32"/>
      <c r="G367" s="32"/>
      <c r="H367" s="32"/>
      <c r="I367" s="32"/>
      <c r="J367" s="32"/>
      <c r="K367" s="32"/>
      <c r="L367" s="32"/>
      <c r="M367" s="32"/>
      <c r="N367" s="32"/>
      <c r="O367" s="32"/>
      <c r="P367" s="32"/>
      <c r="Q367" s="32"/>
    </row>
    <row r="368" spans="1:17">
      <c r="A368" s="108"/>
      <c r="B368" s="32"/>
      <c r="C368" s="32"/>
      <c r="D368" s="32"/>
      <c r="E368" s="32"/>
      <c r="F368" s="32"/>
      <c r="G368" s="32"/>
      <c r="H368" s="32"/>
      <c r="I368" s="32"/>
      <c r="J368" s="32"/>
      <c r="K368" s="32"/>
      <c r="L368" s="32"/>
      <c r="M368" s="32"/>
      <c r="N368" s="32"/>
      <c r="O368" s="32"/>
      <c r="P368" s="32"/>
      <c r="Q368" s="32"/>
    </row>
    <row r="369" spans="1:17">
      <c r="A369" s="108"/>
      <c r="B369" s="32"/>
      <c r="C369" s="32"/>
      <c r="D369" s="32"/>
      <c r="E369" s="32"/>
      <c r="F369" s="32"/>
      <c r="G369" s="32"/>
      <c r="H369" s="32"/>
      <c r="I369" s="32"/>
      <c r="J369" s="32"/>
      <c r="K369" s="32"/>
      <c r="L369" s="32"/>
      <c r="M369" s="32"/>
      <c r="N369" s="32"/>
      <c r="O369" s="32"/>
      <c r="P369" s="32"/>
      <c r="Q369" s="32"/>
    </row>
    <row r="370" spans="1:17">
      <c r="A370" s="108"/>
      <c r="B370" s="32"/>
      <c r="C370" s="32"/>
      <c r="D370" s="32"/>
      <c r="E370" s="32"/>
      <c r="F370" s="32"/>
      <c r="G370" s="32"/>
      <c r="H370" s="32"/>
      <c r="I370" s="32"/>
      <c r="J370" s="32"/>
      <c r="K370" s="32"/>
      <c r="L370" s="32"/>
      <c r="M370" s="32"/>
      <c r="N370" s="32"/>
      <c r="O370" s="32"/>
      <c r="P370" s="32"/>
      <c r="Q370" s="32"/>
    </row>
    <row r="371" spans="1:17">
      <c r="A371" s="108"/>
      <c r="B371" s="32"/>
      <c r="C371" s="32"/>
      <c r="D371" s="32"/>
      <c r="E371" s="32"/>
      <c r="F371" s="32"/>
      <c r="G371" s="32"/>
      <c r="H371" s="32"/>
      <c r="I371" s="32"/>
      <c r="J371" s="32"/>
      <c r="K371" s="32"/>
      <c r="L371" s="32"/>
      <c r="M371" s="32"/>
      <c r="N371" s="32"/>
      <c r="O371" s="32"/>
      <c r="P371" s="32"/>
      <c r="Q371" s="32"/>
    </row>
    <row r="372" spans="1:17">
      <c r="A372" s="108"/>
      <c r="B372" s="32"/>
      <c r="C372" s="32"/>
      <c r="D372" s="32"/>
      <c r="E372" s="32"/>
      <c r="F372" s="32"/>
      <c r="G372" s="32"/>
      <c r="H372" s="32"/>
      <c r="I372" s="32"/>
      <c r="J372" s="32"/>
      <c r="K372" s="32"/>
      <c r="L372" s="32"/>
      <c r="M372" s="32"/>
      <c r="N372" s="32"/>
      <c r="O372" s="32"/>
      <c r="P372" s="32"/>
      <c r="Q372" s="32"/>
    </row>
    <row r="373" spans="1:17">
      <c r="A373" s="108"/>
      <c r="B373" s="32"/>
      <c r="C373" s="32"/>
      <c r="D373" s="32"/>
      <c r="E373" s="32"/>
      <c r="F373" s="32"/>
      <c r="G373" s="32"/>
      <c r="H373" s="32"/>
      <c r="I373" s="32"/>
      <c r="J373" s="32"/>
      <c r="K373" s="32"/>
      <c r="L373" s="32"/>
      <c r="M373" s="32"/>
      <c r="N373" s="32"/>
      <c r="O373" s="32"/>
      <c r="P373" s="32"/>
      <c r="Q373" s="32"/>
    </row>
    <row r="374" spans="1:17">
      <c r="A374" s="108"/>
      <c r="B374" s="32"/>
      <c r="C374" s="32"/>
      <c r="D374" s="32"/>
      <c r="E374" s="32"/>
      <c r="F374" s="32"/>
      <c r="G374" s="32"/>
      <c r="H374" s="32"/>
      <c r="I374" s="32"/>
      <c r="J374" s="32"/>
      <c r="K374" s="32"/>
      <c r="L374" s="32"/>
      <c r="M374" s="32"/>
      <c r="N374" s="32"/>
      <c r="O374" s="32"/>
      <c r="P374" s="32"/>
      <c r="Q374" s="32"/>
    </row>
    <row r="375" spans="1:17">
      <c r="A375" s="108"/>
      <c r="B375" s="32"/>
      <c r="C375" s="32"/>
      <c r="D375" s="32"/>
      <c r="E375" s="32"/>
      <c r="F375" s="32"/>
      <c r="G375" s="32"/>
      <c r="H375" s="32"/>
      <c r="I375" s="32"/>
      <c r="J375" s="32"/>
      <c r="K375" s="32"/>
      <c r="L375" s="32"/>
      <c r="M375" s="32"/>
      <c r="N375" s="32"/>
      <c r="O375" s="32"/>
      <c r="P375" s="32"/>
      <c r="Q375" s="32"/>
    </row>
    <row r="376" spans="1:17">
      <c r="A376" s="108"/>
      <c r="B376" s="32"/>
      <c r="C376" s="32"/>
      <c r="D376" s="32"/>
      <c r="E376" s="32"/>
      <c r="F376" s="32"/>
      <c r="G376" s="32"/>
      <c r="H376" s="32"/>
      <c r="I376" s="32"/>
      <c r="J376" s="32"/>
      <c r="K376" s="32"/>
      <c r="L376" s="32"/>
      <c r="M376" s="32"/>
      <c r="N376" s="32"/>
      <c r="O376" s="32"/>
      <c r="P376" s="32"/>
      <c r="Q376" s="32"/>
    </row>
    <row r="377" spans="1:17">
      <c r="A377" s="108"/>
      <c r="B377" s="32"/>
      <c r="C377" s="32"/>
      <c r="D377" s="32"/>
      <c r="E377" s="32"/>
      <c r="F377" s="32"/>
      <c r="G377" s="32"/>
      <c r="H377" s="32"/>
      <c r="I377" s="32"/>
      <c r="J377" s="32"/>
      <c r="K377" s="32"/>
      <c r="L377" s="32"/>
      <c r="M377" s="32"/>
      <c r="N377" s="32"/>
      <c r="O377" s="32"/>
      <c r="P377" s="32"/>
      <c r="Q377" s="32"/>
    </row>
    <row r="378" spans="1:17">
      <c r="A378" s="108"/>
      <c r="B378" s="32"/>
      <c r="C378" s="32"/>
      <c r="D378" s="32"/>
      <c r="E378" s="32"/>
      <c r="F378" s="32"/>
      <c r="G378" s="32"/>
      <c r="H378" s="32"/>
      <c r="I378" s="32"/>
      <c r="J378" s="32"/>
      <c r="K378" s="32"/>
      <c r="L378" s="32"/>
      <c r="M378" s="32"/>
      <c r="N378" s="32"/>
      <c r="O378" s="32"/>
      <c r="P378" s="32"/>
      <c r="Q378" s="32"/>
    </row>
    <row r="379" spans="1:17">
      <c r="A379" s="108"/>
      <c r="B379" s="32"/>
      <c r="C379" s="32"/>
      <c r="D379" s="32"/>
      <c r="E379" s="32"/>
      <c r="F379" s="32"/>
      <c r="G379" s="32"/>
      <c r="H379" s="32"/>
      <c r="I379" s="32"/>
      <c r="J379" s="32"/>
      <c r="K379" s="32"/>
      <c r="L379" s="32"/>
      <c r="M379" s="32"/>
      <c r="N379" s="32"/>
      <c r="O379" s="32"/>
      <c r="P379" s="32"/>
      <c r="Q379" s="32"/>
    </row>
    <row r="380" spans="1:17">
      <c r="A380" s="108"/>
      <c r="B380" s="32"/>
      <c r="C380" s="32"/>
      <c r="D380" s="32"/>
      <c r="E380" s="32"/>
      <c r="F380" s="32"/>
      <c r="G380" s="32"/>
      <c r="H380" s="32"/>
      <c r="I380" s="32"/>
      <c r="J380" s="32"/>
      <c r="K380" s="32"/>
      <c r="L380" s="32"/>
      <c r="M380" s="32"/>
      <c r="N380" s="32"/>
      <c r="O380" s="32"/>
      <c r="P380" s="32"/>
      <c r="Q380" s="32"/>
    </row>
    <row r="381" spans="1:17">
      <c r="A381" s="108"/>
      <c r="B381" s="32"/>
      <c r="C381" s="32"/>
      <c r="D381" s="32"/>
      <c r="E381" s="32"/>
      <c r="F381" s="32"/>
      <c r="G381" s="32"/>
      <c r="H381" s="32"/>
      <c r="I381" s="32"/>
      <c r="J381" s="32"/>
      <c r="K381" s="32"/>
      <c r="L381" s="32"/>
      <c r="M381" s="32"/>
      <c r="N381" s="32"/>
      <c r="O381" s="32"/>
      <c r="P381" s="32"/>
      <c r="Q381" s="32"/>
    </row>
    <row r="382" spans="1:17">
      <c r="A382" s="108"/>
      <c r="B382" s="32"/>
      <c r="C382" s="32"/>
      <c r="D382" s="32"/>
      <c r="E382" s="32"/>
      <c r="F382" s="32"/>
      <c r="G382" s="32"/>
      <c r="H382" s="32"/>
      <c r="I382" s="32"/>
      <c r="J382" s="32"/>
      <c r="K382" s="32"/>
      <c r="L382" s="32"/>
      <c r="M382" s="32"/>
      <c r="N382" s="32"/>
      <c r="O382" s="32"/>
      <c r="P382" s="32"/>
      <c r="Q382" s="32"/>
    </row>
    <row r="383" spans="1:17">
      <c r="A383" s="108"/>
      <c r="B383" s="32"/>
      <c r="C383" s="32"/>
      <c r="D383" s="32"/>
      <c r="E383" s="32"/>
      <c r="F383" s="32"/>
      <c r="G383" s="32"/>
      <c r="H383" s="32"/>
      <c r="I383" s="32"/>
      <c r="J383" s="32"/>
      <c r="K383" s="32"/>
      <c r="L383" s="32"/>
      <c r="M383" s="32"/>
      <c r="N383" s="32"/>
      <c r="O383" s="32"/>
      <c r="P383" s="32"/>
      <c r="Q383" s="32"/>
    </row>
    <row r="384" spans="1:17">
      <c r="A384" s="108"/>
      <c r="B384" s="32"/>
      <c r="C384" s="32"/>
      <c r="D384" s="32"/>
      <c r="E384" s="32"/>
      <c r="F384" s="32"/>
      <c r="G384" s="32"/>
      <c r="H384" s="32"/>
      <c r="I384" s="32"/>
      <c r="J384" s="32"/>
      <c r="K384" s="32"/>
      <c r="L384" s="32"/>
      <c r="M384" s="32"/>
      <c r="N384" s="32"/>
      <c r="O384" s="32"/>
      <c r="P384" s="32"/>
      <c r="Q384" s="32"/>
    </row>
    <row r="385" spans="1:17">
      <c r="A385" s="108"/>
      <c r="B385" s="32"/>
      <c r="C385" s="32"/>
      <c r="D385" s="32"/>
      <c r="E385" s="32"/>
      <c r="F385" s="32"/>
      <c r="G385" s="32"/>
      <c r="H385" s="32"/>
      <c r="I385" s="32"/>
      <c r="J385" s="32"/>
      <c r="K385" s="32"/>
      <c r="L385" s="32"/>
      <c r="M385" s="32"/>
      <c r="N385" s="32"/>
      <c r="O385" s="32"/>
      <c r="P385" s="32"/>
      <c r="Q385" s="32"/>
    </row>
    <row r="386" spans="1:17">
      <c r="A386" s="108"/>
      <c r="B386" s="32"/>
      <c r="C386" s="32"/>
      <c r="D386" s="32"/>
      <c r="E386" s="32"/>
      <c r="F386" s="32"/>
      <c r="G386" s="32"/>
      <c r="H386" s="32"/>
      <c r="I386" s="32"/>
      <c r="J386" s="32"/>
      <c r="K386" s="32"/>
      <c r="L386" s="32"/>
      <c r="M386" s="32"/>
      <c r="N386" s="32"/>
      <c r="O386" s="32"/>
      <c r="P386" s="32"/>
      <c r="Q386" s="32"/>
    </row>
    <row r="387" spans="1:17">
      <c r="A387" s="108"/>
      <c r="B387" s="32"/>
      <c r="C387" s="32"/>
      <c r="D387" s="32"/>
      <c r="E387" s="32"/>
      <c r="F387" s="32"/>
      <c r="G387" s="32"/>
      <c r="H387" s="32"/>
      <c r="I387" s="32"/>
      <c r="J387" s="32"/>
      <c r="K387" s="32"/>
      <c r="L387" s="32"/>
      <c r="M387" s="32"/>
      <c r="N387" s="32"/>
      <c r="O387" s="32"/>
      <c r="P387" s="32"/>
      <c r="Q387" s="32"/>
    </row>
    <row r="388" spans="1:17">
      <c r="A388" s="108"/>
      <c r="K388" s="32"/>
      <c r="L388" s="32"/>
      <c r="M388" s="32"/>
      <c r="N388" s="32"/>
      <c r="O388" s="32"/>
      <c r="P388" s="32"/>
      <c r="Q388" s="32"/>
    </row>
    <row r="389" spans="1:17">
      <c r="K389" s="32"/>
      <c r="L389" s="32"/>
      <c r="M389" s="32"/>
      <c r="N389" s="32"/>
      <c r="O389" s="32"/>
      <c r="P389" s="32"/>
      <c r="Q389" s="32"/>
    </row>
    <row r="390" spans="1:17">
      <c r="K390" s="32"/>
      <c r="L390" s="32"/>
      <c r="M390" s="32"/>
      <c r="N390" s="32"/>
      <c r="O390" s="32"/>
      <c r="P390" s="32"/>
      <c r="Q390" s="32"/>
    </row>
    <row r="391" spans="1:17">
      <c r="K391" s="32"/>
      <c r="L391" s="32"/>
      <c r="M391" s="32"/>
      <c r="N391" s="32"/>
      <c r="O391" s="32"/>
      <c r="P391" s="32"/>
      <c r="Q391" s="32"/>
    </row>
    <row r="392" spans="1:17">
      <c r="K392" s="32"/>
      <c r="L392" s="32"/>
      <c r="M392" s="32"/>
      <c r="N392" s="32"/>
      <c r="O392" s="32"/>
      <c r="P392" s="32"/>
      <c r="Q392" s="32"/>
    </row>
    <row r="393" spans="1:17">
      <c r="K393" s="32"/>
      <c r="L393" s="32"/>
      <c r="M393" s="32"/>
      <c r="N393" s="32"/>
      <c r="O393" s="32"/>
      <c r="P393" s="32"/>
      <c r="Q393" s="32"/>
    </row>
  </sheetData>
  <mergeCells count="108">
    <mergeCell ref="J16:J17"/>
    <mergeCell ref="I16:I17"/>
    <mergeCell ref="B2:C2"/>
    <mergeCell ref="B3:C3"/>
    <mergeCell ref="B4:C4"/>
    <mergeCell ref="B5:C5"/>
    <mergeCell ref="B6:C6"/>
    <mergeCell ref="B7:C7"/>
    <mergeCell ref="B8:C8"/>
    <mergeCell ref="B15:J15"/>
    <mergeCell ref="D13:J13"/>
    <mergeCell ref="D2:J2"/>
    <mergeCell ref="D3:J3"/>
    <mergeCell ref="D4:J4"/>
    <mergeCell ref="D5:J5"/>
    <mergeCell ref="D6:J6"/>
    <mergeCell ref="D7:J7"/>
    <mergeCell ref="D9:J9"/>
    <mergeCell ref="D10:J10"/>
    <mergeCell ref="D11:J11"/>
    <mergeCell ref="D12:J12"/>
    <mergeCell ref="D8:J8"/>
    <mergeCell ref="B112:H112"/>
    <mergeCell ref="B114:H114"/>
    <mergeCell ref="E115:F115"/>
    <mergeCell ref="G115:H115"/>
    <mergeCell ref="B57:B64"/>
    <mergeCell ref="B41:B48"/>
    <mergeCell ref="B49:B56"/>
    <mergeCell ref="C16:C17"/>
    <mergeCell ref="D16:D17"/>
    <mergeCell ref="E16:E17"/>
    <mergeCell ref="F16:G16"/>
    <mergeCell ref="H16:H17"/>
    <mergeCell ref="B16:B17"/>
    <mergeCell ref="B33:B40"/>
    <mergeCell ref="B18:B26"/>
    <mergeCell ref="B83:B84"/>
    <mergeCell ref="B65:B81"/>
    <mergeCell ref="B85:B108"/>
    <mergeCell ref="E116:F116"/>
    <mergeCell ref="G116:H116"/>
    <mergeCell ref="B124:J124"/>
    <mergeCell ref="E117:F117"/>
    <mergeCell ref="G117:H117"/>
    <mergeCell ref="E118:F118"/>
    <mergeCell ref="G118:H118"/>
    <mergeCell ref="E119:F119"/>
    <mergeCell ref="G119:H119"/>
    <mergeCell ref="E120:F120"/>
    <mergeCell ref="G120:H120"/>
    <mergeCell ref="B121:C121"/>
    <mergeCell ref="E121:F121"/>
    <mergeCell ref="G121:H121"/>
    <mergeCell ref="C135:I135"/>
    <mergeCell ref="B125:B126"/>
    <mergeCell ref="C125:I126"/>
    <mergeCell ref="J125:J126"/>
    <mergeCell ref="C127:I127"/>
    <mergeCell ref="C128:I128"/>
    <mergeCell ref="C129:I129"/>
    <mergeCell ref="C130:I130"/>
    <mergeCell ref="C131:I131"/>
    <mergeCell ref="C132:I132"/>
    <mergeCell ref="C133:I133"/>
    <mergeCell ref="C134:I134"/>
    <mergeCell ref="C149:I149"/>
    <mergeCell ref="C150:I150"/>
    <mergeCell ref="C151:I151"/>
    <mergeCell ref="C152:I152"/>
    <mergeCell ref="C153:I153"/>
    <mergeCell ref="C136:I136"/>
    <mergeCell ref="C137:I137"/>
    <mergeCell ref="C138:I138"/>
    <mergeCell ref="B139:I139"/>
    <mergeCell ref="C140:I140"/>
    <mergeCell ref="J141:J142"/>
    <mergeCell ref="C143:I143"/>
    <mergeCell ref="C144:I144"/>
    <mergeCell ref="B145:I145"/>
    <mergeCell ref="B147:B148"/>
    <mergeCell ref="C147:I148"/>
    <mergeCell ref="J147:J148"/>
    <mergeCell ref="B141:B142"/>
    <mergeCell ref="C141:I142"/>
    <mergeCell ref="B178:B179"/>
    <mergeCell ref="C178:I178"/>
    <mergeCell ref="C179:I179"/>
    <mergeCell ref="C171:I171"/>
    <mergeCell ref="C172:I172"/>
    <mergeCell ref="B174:J174"/>
    <mergeCell ref="C175:I175"/>
    <mergeCell ref="B176:B177"/>
    <mergeCell ref="C176:I176"/>
    <mergeCell ref="C177:I177"/>
    <mergeCell ref="C154:I154"/>
    <mergeCell ref="C170:I170"/>
    <mergeCell ref="C155:I155"/>
    <mergeCell ref="C156:I156"/>
    <mergeCell ref="C157:I157"/>
    <mergeCell ref="B158:I158"/>
    <mergeCell ref="B163:J163"/>
    <mergeCell ref="C164:I164"/>
    <mergeCell ref="C165:I165"/>
    <mergeCell ref="C166:I166"/>
    <mergeCell ref="C167:I167"/>
    <mergeCell ref="C168:I168"/>
    <mergeCell ref="C169:I169"/>
  </mergeCells>
  <pageMargins left="0.7" right="0.7" top="0.75" bottom="0.75" header="0.3" footer="0.3"/>
  <pageSetup paperSize="9" scale="35" orientation="portrait" r:id="rId1"/>
  <rowBreaks count="1" manualBreakCount="1">
    <brk id="112" max="16383" man="1"/>
  </rowBreaks>
  <ignoredErrors>
    <ignoredError sqref="J149 E34 J1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62"/>
  <sheetViews>
    <sheetView rightToLeft="1" view="pageBreakPreview" topLeftCell="A100" zoomScaleNormal="70" zoomScaleSheetLayoutView="100" workbookViewId="0">
      <selection activeCell="D113" sqref="D113"/>
    </sheetView>
  </sheetViews>
  <sheetFormatPr defaultRowHeight="18.75"/>
  <cols>
    <col min="2" max="2" width="74.28515625" style="103" bestFit="1" customWidth="1"/>
    <col min="3" max="3" width="21.5703125" bestFit="1" customWidth="1"/>
    <col min="4" max="23" width="17.5703125" customWidth="1"/>
  </cols>
  <sheetData>
    <row r="1" spans="1:23" ht="57.75" customHeight="1">
      <c r="A1" s="390" t="s">
        <v>428</v>
      </c>
      <c r="B1" s="390"/>
      <c r="C1" s="390"/>
      <c r="D1" s="390"/>
      <c r="E1" s="390"/>
      <c r="F1" s="390"/>
      <c r="G1" s="390"/>
      <c r="H1" s="390"/>
      <c r="I1" s="390"/>
      <c r="J1" s="390"/>
      <c r="K1" s="390"/>
      <c r="L1" s="390"/>
      <c r="M1" s="390"/>
      <c r="N1" s="390"/>
      <c r="O1" s="390"/>
      <c r="P1" s="390"/>
      <c r="Q1" s="390"/>
      <c r="R1" s="390"/>
      <c r="S1" s="390"/>
      <c r="T1" s="390"/>
      <c r="U1" s="390"/>
      <c r="V1" s="390"/>
      <c r="W1" s="390"/>
    </row>
    <row r="2" spans="1:23">
      <c r="A2" s="86"/>
      <c r="B2" s="87" t="s">
        <v>393</v>
      </c>
      <c r="C2" s="86">
        <v>0</v>
      </c>
      <c r="D2" s="86">
        <v>1</v>
      </c>
      <c r="E2" s="86">
        <v>2</v>
      </c>
      <c r="F2" s="86">
        <v>3</v>
      </c>
      <c r="G2" s="86">
        <v>4</v>
      </c>
      <c r="H2" s="86">
        <v>5</v>
      </c>
      <c r="I2" s="86">
        <v>6</v>
      </c>
      <c r="J2" s="86">
        <v>7</v>
      </c>
      <c r="K2" s="86">
        <v>8</v>
      </c>
      <c r="L2" s="86">
        <v>9</v>
      </c>
      <c r="M2" s="86">
        <v>10</v>
      </c>
      <c r="N2" s="86">
        <v>11</v>
      </c>
      <c r="O2" s="86">
        <v>12</v>
      </c>
      <c r="P2" s="86">
        <v>13</v>
      </c>
      <c r="Q2" s="86">
        <v>14</v>
      </c>
      <c r="R2" s="86">
        <v>15</v>
      </c>
      <c r="S2" s="86">
        <v>16</v>
      </c>
      <c r="T2" s="86">
        <v>17</v>
      </c>
      <c r="U2" s="86">
        <v>18</v>
      </c>
      <c r="V2" s="86">
        <v>19</v>
      </c>
      <c r="W2" s="86">
        <v>20</v>
      </c>
    </row>
    <row r="3" spans="1:23">
      <c r="A3" s="88">
        <v>1</v>
      </c>
      <c r="B3" s="89" t="s">
        <v>255</v>
      </c>
      <c r="C3" s="150">
        <f>C5+C20+C28+C36+C44+C52+C70+C73+C103+C104+C105</f>
        <v>1063493465</v>
      </c>
      <c r="D3" s="90" t="e">
        <f t="shared" ref="D3:W3" si="0">D4+D106</f>
        <v>#REF!</v>
      </c>
      <c r="E3" s="90" t="e">
        <f t="shared" si="0"/>
        <v>#REF!</v>
      </c>
      <c r="F3" s="90" t="e">
        <f t="shared" si="0"/>
        <v>#REF!</v>
      </c>
      <c r="G3" s="90" t="e">
        <f t="shared" si="0"/>
        <v>#REF!</v>
      </c>
      <c r="H3" s="90" t="e">
        <f t="shared" si="0"/>
        <v>#REF!</v>
      </c>
      <c r="I3" s="90" t="e">
        <f t="shared" si="0"/>
        <v>#REF!</v>
      </c>
      <c r="J3" s="90" t="e">
        <f t="shared" si="0"/>
        <v>#REF!</v>
      </c>
      <c r="K3" s="90" t="e">
        <f t="shared" si="0"/>
        <v>#REF!</v>
      </c>
      <c r="L3" s="90" t="e">
        <f t="shared" si="0"/>
        <v>#REF!</v>
      </c>
      <c r="M3" s="90" t="e">
        <f t="shared" si="0"/>
        <v>#REF!</v>
      </c>
      <c r="N3" s="90" t="e">
        <f t="shared" si="0"/>
        <v>#REF!</v>
      </c>
      <c r="O3" s="90" t="e">
        <f t="shared" si="0"/>
        <v>#REF!</v>
      </c>
      <c r="P3" s="90" t="e">
        <f t="shared" si="0"/>
        <v>#REF!</v>
      </c>
      <c r="Q3" s="90" t="e">
        <f t="shared" si="0"/>
        <v>#REF!</v>
      </c>
      <c r="R3" s="90" t="e">
        <f t="shared" si="0"/>
        <v>#REF!</v>
      </c>
      <c r="S3" s="90" t="e">
        <f t="shared" si="0"/>
        <v>#REF!</v>
      </c>
      <c r="T3" s="90" t="e">
        <f t="shared" si="0"/>
        <v>#REF!</v>
      </c>
      <c r="U3" s="90" t="e">
        <f t="shared" si="0"/>
        <v>#REF!</v>
      </c>
      <c r="V3" s="90" t="e">
        <f t="shared" si="0"/>
        <v>#REF!</v>
      </c>
      <c r="W3" s="90" t="e">
        <f t="shared" si="0"/>
        <v>#REF!</v>
      </c>
    </row>
    <row r="4" spans="1:23">
      <c r="A4" s="91">
        <v>1.1000000000000001</v>
      </c>
      <c r="B4" s="92" t="s">
        <v>394</v>
      </c>
      <c r="C4" s="93">
        <f>C3</f>
        <v>1063493465</v>
      </c>
      <c r="D4" s="93" t="e">
        <f>#REF!+#REF!+D36</f>
        <v>#REF!</v>
      </c>
      <c r="E4" s="93" t="e">
        <f>#REF!+#REF!+E36</f>
        <v>#REF!</v>
      </c>
      <c r="F4" s="93" t="e">
        <f>#REF!+#REF!+F36</f>
        <v>#REF!</v>
      </c>
      <c r="G4" s="93" t="e">
        <f>#REF!+#REF!+G36</f>
        <v>#REF!</v>
      </c>
      <c r="H4" s="93" t="e">
        <f>#REF!+#REF!+H36</f>
        <v>#REF!</v>
      </c>
      <c r="I4" s="93" t="e">
        <f>#REF!+#REF!+I36</f>
        <v>#REF!</v>
      </c>
      <c r="J4" s="93" t="e">
        <f>#REF!+#REF!+J36</f>
        <v>#REF!</v>
      </c>
      <c r="K4" s="93" t="e">
        <f>#REF!+#REF!+K36</f>
        <v>#REF!</v>
      </c>
      <c r="L4" s="93" t="e">
        <f>#REF!+#REF!+L36</f>
        <v>#REF!</v>
      </c>
      <c r="M4" s="93" t="e">
        <f>#REF!+#REF!+M36</f>
        <v>#REF!</v>
      </c>
      <c r="N4" s="93" t="e">
        <f>#REF!+#REF!+N36</f>
        <v>#REF!</v>
      </c>
      <c r="O4" s="93" t="e">
        <f>#REF!+#REF!+O36</f>
        <v>#REF!</v>
      </c>
      <c r="P4" s="93" t="e">
        <f>#REF!+#REF!+P36</f>
        <v>#REF!</v>
      </c>
      <c r="Q4" s="93" t="e">
        <f>#REF!+#REF!+Q36</f>
        <v>#REF!</v>
      </c>
      <c r="R4" s="93" t="e">
        <f>#REF!+#REF!+R36</f>
        <v>#REF!</v>
      </c>
      <c r="S4" s="93" t="e">
        <f>#REF!+#REF!+S36</f>
        <v>#REF!</v>
      </c>
      <c r="T4" s="93" t="e">
        <f>#REF!+#REF!+T36</f>
        <v>#REF!</v>
      </c>
      <c r="U4" s="93" t="e">
        <f>#REF!+#REF!+U36</f>
        <v>#REF!</v>
      </c>
      <c r="V4" s="93" t="e">
        <f>#REF!+#REF!+V36</f>
        <v>#REF!</v>
      </c>
      <c r="W4" s="93" t="e">
        <f>#REF!+#REF!+W36</f>
        <v>#REF!</v>
      </c>
    </row>
    <row r="5" spans="1:23">
      <c r="A5" s="96">
        <v>1</v>
      </c>
      <c r="B5" s="97" t="s">
        <v>513</v>
      </c>
      <c r="C5" s="151">
        <f>SUM(C6:C19)</f>
        <v>73674950</v>
      </c>
      <c r="D5" s="98">
        <f t="shared" ref="D5:W5" si="1">SUM(D19:D35)</f>
        <v>0</v>
      </c>
      <c r="E5" s="98">
        <f t="shared" si="1"/>
        <v>0</v>
      </c>
      <c r="F5" s="98">
        <f t="shared" si="1"/>
        <v>0</v>
      </c>
      <c r="G5" s="98">
        <f t="shared" si="1"/>
        <v>0</v>
      </c>
      <c r="H5" s="98">
        <f t="shared" si="1"/>
        <v>0</v>
      </c>
      <c r="I5" s="98">
        <f t="shared" si="1"/>
        <v>0</v>
      </c>
      <c r="J5" s="98">
        <f t="shared" si="1"/>
        <v>0</v>
      </c>
      <c r="K5" s="98">
        <f t="shared" si="1"/>
        <v>0</v>
      </c>
      <c r="L5" s="98">
        <f t="shared" si="1"/>
        <v>0</v>
      </c>
      <c r="M5" s="98">
        <f t="shared" si="1"/>
        <v>0</v>
      </c>
      <c r="N5" s="98">
        <f t="shared" si="1"/>
        <v>0</v>
      </c>
      <c r="O5" s="98">
        <f t="shared" si="1"/>
        <v>0</v>
      </c>
      <c r="P5" s="98">
        <f t="shared" si="1"/>
        <v>0</v>
      </c>
      <c r="Q5" s="98">
        <f t="shared" si="1"/>
        <v>0</v>
      </c>
      <c r="R5" s="98">
        <f t="shared" si="1"/>
        <v>0</v>
      </c>
      <c r="S5" s="98">
        <f t="shared" si="1"/>
        <v>0</v>
      </c>
      <c r="T5" s="98">
        <f t="shared" si="1"/>
        <v>0</v>
      </c>
      <c r="U5" s="98">
        <f t="shared" si="1"/>
        <v>0</v>
      </c>
      <c r="V5" s="98">
        <f t="shared" si="1"/>
        <v>0</v>
      </c>
      <c r="W5" s="98">
        <f t="shared" si="1"/>
        <v>0</v>
      </c>
    </row>
    <row r="6" spans="1:23" ht="15">
      <c r="A6" s="96"/>
      <c r="B6" s="111" t="s">
        <v>567</v>
      </c>
      <c r="C6" s="234">
        <f>'جدول هزینه پروژه '!I19</f>
        <v>31200000</v>
      </c>
      <c r="D6" s="98"/>
      <c r="E6" s="98"/>
      <c r="F6" s="98"/>
      <c r="G6" s="98"/>
      <c r="H6" s="98"/>
      <c r="I6" s="98"/>
      <c r="J6" s="98"/>
      <c r="K6" s="98"/>
      <c r="L6" s="98"/>
      <c r="M6" s="98"/>
      <c r="N6" s="98"/>
      <c r="O6" s="98"/>
      <c r="P6" s="98"/>
      <c r="Q6" s="98"/>
      <c r="R6" s="98"/>
      <c r="S6" s="98"/>
      <c r="T6" s="98"/>
      <c r="U6" s="98"/>
      <c r="V6" s="98"/>
      <c r="W6" s="98"/>
    </row>
    <row r="7" spans="1:23" ht="15">
      <c r="A7" s="96"/>
      <c r="B7" s="111" t="s">
        <v>568</v>
      </c>
      <c r="C7" s="234">
        <f>'جدول هزینه پروژه '!I20</f>
        <v>6080000</v>
      </c>
      <c r="D7" s="98"/>
      <c r="E7" s="98"/>
      <c r="F7" s="98"/>
      <c r="G7" s="98"/>
      <c r="H7" s="98"/>
      <c r="I7" s="98"/>
      <c r="J7" s="98"/>
      <c r="K7" s="98"/>
      <c r="L7" s="98"/>
      <c r="M7" s="98"/>
      <c r="N7" s="98"/>
      <c r="O7" s="98"/>
      <c r="P7" s="98"/>
      <c r="Q7" s="98"/>
      <c r="R7" s="98"/>
      <c r="S7" s="98"/>
      <c r="T7" s="98"/>
      <c r="U7" s="98"/>
      <c r="V7" s="98"/>
      <c r="W7" s="98"/>
    </row>
    <row r="8" spans="1:23" ht="15">
      <c r="A8" s="96"/>
      <c r="B8" s="111" t="s">
        <v>569</v>
      </c>
      <c r="C8" s="234">
        <f>'جدول هزینه پروژه '!I21</f>
        <v>5320000</v>
      </c>
      <c r="D8" s="98"/>
      <c r="E8" s="98"/>
      <c r="F8" s="98"/>
      <c r="G8" s="98"/>
      <c r="H8" s="98"/>
      <c r="I8" s="98"/>
      <c r="J8" s="98"/>
      <c r="K8" s="98"/>
      <c r="L8" s="98"/>
      <c r="M8" s="98"/>
      <c r="N8" s="98"/>
      <c r="O8" s="98"/>
      <c r="P8" s="98"/>
      <c r="Q8" s="98"/>
      <c r="R8" s="98"/>
      <c r="S8" s="98"/>
      <c r="T8" s="98"/>
      <c r="U8" s="98"/>
      <c r="V8" s="98"/>
      <c r="W8" s="98"/>
    </row>
    <row r="9" spans="1:23" ht="15">
      <c r="A9" s="96"/>
      <c r="B9" s="111" t="s">
        <v>561</v>
      </c>
      <c r="C9" s="234">
        <f>'جدول هزینه پروژه '!I22</f>
        <v>7800000</v>
      </c>
      <c r="D9" s="98"/>
      <c r="E9" s="98"/>
      <c r="F9" s="98"/>
      <c r="G9" s="98"/>
      <c r="H9" s="98"/>
      <c r="I9" s="98"/>
      <c r="J9" s="98"/>
      <c r="K9" s="98"/>
      <c r="L9" s="98"/>
      <c r="M9" s="98"/>
      <c r="N9" s="98"/>
      <c r="O9" s="98"/>
      <c r="P9" s="98"/>
      <c r="Q9" s="98"/>
      <c r="R9" s="98"/>
      <c r="S9" s="98"/>
      <c r="T9" s="98"/>
      <c r="U9" s="98"/>
      <c r="V9" s="98"/>
      <c r="W9" s="98"/>
    </row>
    <row r="10" spans="1:23" ht="15">
      <c r="A10" s="96"/>
      <c r="B10" s="111" t="s">
        <v>563</v>
      </c>
      <c r="C10" s="234">
        <f>'جدول هزینه پروژه '!I23</f>
        <v>2246400</v>
      </c>
      <c r="D10" s="98"/>
      <c r="E10" s="98"/>
      <c r="F10" s="98"/>
      <c r="G10" s="98"/>
      <c r="H10" s="98"/>
      <c r="I10" s="98"/>
      <c r="J10" s="98"/>
      <c r="K10" s="98"/>
      <c r="L10" s="98"/>
      <c r="M10" s="98"/>
      <c r="N10" s="98"/>
      <c r="O10" s="98"/>
      <c r="P10" s="98"/>
      <c r="Q10" s="98"/>
      <c r="R10" s="98"/>
      <c r="S10" s="98"/>
      <c r="T10" s="98"/>
      <c r="U10" s="98"/>
      <c r="V10" s="98"/>
      <c r="W10" s="98"/>
    </row>
    <row r="11" spans="1:23" ht="15">
      <c r="A11" s="96"/>
      <c r="B11" s="95" t="s">
        <v>565</v>
      </c>
      <c r="C11" s="234">
        <f>'جدول هزینه پروژه '!I24</f>
        <v>16000000</v>
      </c>
      <c r="D11" s="98"/>
      <c r="E11" s="98"/>
      <c r="F11" s="98"/>
      <c r="G11" s="98"/>
      <c r="H11" s="98"/>
      <c r="I11" s="98"/>
      <c r="J11" s="98"/>
      <c r="K11" s="98"/>
      <c r="L11" s="98"/>
      <c r="M11" s="98"/>
      <c r="N11" s="98"/>
      <c r="O11" s="98"/>
      <c r="P11" s="98"/>
      <c r="Q11" s="98"/>
      <c r="R11" s="98"/>
      <c r="S11" s="98"/>
      <c r="T11" s="98"/>
      <c r="U11" s="98"/>
      <c r="V11" s="98"/>
      <c r="W11" s="98"/>
    </row>
    <row r="12" spans="1:23" ht="15">
      <c r="A12" s="96"/>
      <c r="B12" s="95" t="s">
        <v>566</v>
      </c>
      <c r="C12" s="234">
        <f>'جدول هزینه پروژه '!I25</f>
        <v>4000000</v>
      </c>
      <c r="D12" s="98"/>
      <c r="E12" s="98"/>
      <c r="F12" s="98"/>
      <c r="G12" s="98"/>
      <c r="H12" s="98"/>
      <c r="I12" s="98"/>
      <c r="J12" s="98"/>
      <c r="K12" s="98"/>
      <c r="L12" s="98"/>
      <c r="M12" s="98"/>
      <c r="N12" s="98"/>
      <c r="O12" s="98"/>
      <c r="P12" s="98"/>
      <c r="Q12" s="98"/>
      <c r="R12" s="98"/>
      <c r="S12" s="98"/>
      <c r="T12" s="98"/>
      <c r="U12" s="98"/>
      <c r="V12" s="98"/>
      <c r="W12" s="98"/>
    </row>
    <row r="13" spans="1:23" ht="15">
      <c r="A13" s="96"/>
      <c r="B13" s="95" t="s">
        <v>574</v>
      </c>
      <c r="C13" s="234">
        <f>'جدول هزینه پروژه '!I26</f>
        <v>800000</v>
      </c>
      <c r="D13" s="98"/>
      <c r="E13" s="98"/>
      <c r="F13" s="98"/>
      <c r="G13" s="98"/>
      <c r="H13" s="98"/>
      <c r="I13" s="98"/>
      <c r="J13" s="98"/>
      <c r="K13" s="98"/>
      <c r="L13" s="98"/>
      <c r="M13" s="98"/>
      <c r="N13" s="98"/>
      <c r="O13" s="98"/>
      <c r="P13" s="98"/>
      <c r="Q13" s="98"/>
      <c r="R13" s="98"/>
      <c r="S13" s="98"/>
      <c r="T13" s="98"/>
      <c r="U13" s="98"/>
      <c r="V13" s="98"/>
      <c r="W13" s="98"/>
    </row>
    <row r="14" spans="1:23" ht="15">
      <c r="A14" s="96"/>
      <c r="B14" s="95" t="s">
        <v>573</v>
      </c>
      <c r="C14" s="234">
        <f>'جدول هزینه پروژه '!I27</f>
        <v>3500</v>
      </c>
      <c r="D14" s="98"/>
      <c r="E14" s="98"/>
      <c r="F14" s="98"/>
      <c r="G14" s="98"/>
      <c r="H14" s="98"/>
      <c r="I14" s="98"/>
      <c r="J14" s="98"/>
      <c r="K14" s="98"/>
      <c r="L14" s="98"/>
      <c r="M14" s="98"/>
      <c r="N14" s="98"/>
      <c r="O14" s="98"/>
      <c r="P14" s="98"/>
      <c r="Q14" s="98"/>
      <c r="R14" s="98"/>
      <c r="S14" s="98"/>
      <c r="T14" s="98"/>
      <c r="U14" s="98"/>
      <c r="V14" s="98"/>
      <c r="W14" s="98"/>
    </row>
    <row r="15" spans="1:23" ht="15">
      <c r="A15" s="96"/>
      <c r="B15" s="95" t="s">
        <v>575</v>
      </c>
      <c r="C15" s="234">
        <f>'جدول هزینه پروژه '!I28</f>
        <v>2000</v>
      </c>
      <c r="D15" s="98"/>
      <c r="E15" s="98"/>
      <c r="F15" s="98"/>
      <c r="G15" s="98"/>
      <c r="H15" s="98"/>
      <c r="I15" s="98"/>
      <c r="J15" s="98"/>
      <c r="K15" s="98"/>
      <c r="L15" s="98"/>
      <c r="M15" s="98"/>
      <c r="N15" s="98"/>
      <c r="O15" s="98"/>
      <c r="P15" s="98"/>
      <c r="Q15" s="98"/>
      <c r="R15" s="98"/>
      <c r="S15" s="98"/>
      <c r="T15" s="98"/>
      <c r="U15" s="98"/>
      <c r="V15" s="98"/>
      <c r="W15" s="98"/>
    </row>
    <row r="16" spans="1:23" ht="15">
      <c r="A16" s="96"/>
      <c r="B16" s="95" t="s">
        <v>576</v>
      </c>
      <c r="C16" s="234">
        <f>'جدول هزینه پروژه '!I29</f>
        <v>350</v>
      </c>
      <c r="D16" s="98"/>
      <c r="E16" s="98"/>
      <c r="F16" s="98"/>
      <c r="G16" s="98"/>
      <c r="H16" s="98"/>
      <c r="I16" s="98"/>
      <c r="J16" s="98"/>
      <c r="K16" s="98"/>
      <c r="L16" s="98"/>
      <c r="M16" s="98"/>
      <c r="N16" s="98"/>
      <c r="O16" s="98"/>
      <c r="P16" s="98"/>
      <c r="Q16" s="98"/>
      <c r="R16" s="98"/>
      <c r="S16" s="98"/>
      <c r="T16" s="98"/>
      <c r="U16" s="98"/>
      <c r="V16" s="98"/>
      <c r="W16" s="98"/>
    </row>
    <row r="17" spans="1:23" ht="15">
      <c r="A17" s="96"/>
      <c r="B17" s="95" t="s">
        <v>577</v>
      </c>
      <c r="C17" s="234">
        <f>'جدول هزینه پروژه '!I30</f>
        <v>100</v>
      </c>
      <c r="D17" s="98"/>
      <c r="E17" s="98"/>
      <c r="F17" s="98"/>
      <c r="G17" s="98"/>
      <c r="H17" s="98"/>
      <c r="I17" s="98"/>
      <c r="J17" s="98"/>
      <c r="K17" s="98"/>
      <c r="L17" s="98"/>
      <c r="M17" s="98"/>
      <c r="N17" s="98"/>
      <c r="O17" s="98"/>
      <c r="P17" s="98"/>
      <c r="Q17" s="98"/>
      <c r="R17" s="98"/>
      <c r="S17" s="98"/>
      <c r="T17" s="98"/>
      <c r="U17" s="98"/>
      <c r="V17" s="98"/>
      <c r="W17" s="98"/>
    </row>
    <row r="18" spans="1:23" ht="15">
      <c r="A18" s="96"/>
      <c r="B18" s="95" t="s">
        <v>577</v>
      </c>
      <c r="C18" s="234">
        <f>'جدول هزینه پروژه '!I31</f>
        <v>100</v>
      </c>
      <c r="D18" s="98"/>
      <c r="E18" s="98"/>
      <c r="F18" s="98"/>
      <c r="G18" s="98"/>
      <c r="H18" s="98"/>
      <c r="I18" s="98"/>
      <c r="J18" s="98"/>
      <c r="K18" s="98"/>
      <c r="L18" s="98"/>
      <c r="M18" s="98"/>
      <c r="N18" s="98"/>
      <c r="O18" s="98"/>
      <c r="P18" s="98"/>
      <c r="Q18" s="98"/>
      <c r="R18" s="98"/>
      <c r="S18" s="98"/>
      <c r="T18" s="98"/>
      <c r="U18" s="98"/>
      <c r="V18" s="98"/>
      <c r="W18" s="98"/>
    </row>
    <row r="19" spans="1:23" ht="30">
      <c r="A19" s="38">
        <v>3.01</v>
      </c>
      <c r="B19" s="121" t="s">
        <v>443</v>
      </c>
      <c r="C19" s="145">
        <f>'جدول هزینه پروژه '!I32</f>
        <v>222500</v>
      </c>
      <c r="D19" s="95"/>
      <c r="E19" s="95"/>
      <c r="F19" s="95"/>
      <c r="G19" s="95"/>
      <c r="H19" s="95"/>
      <c r="I19" s="95"/>
      <c r="J19" s="95"/>
      <c r="K19" s="95"/>
      <c r="L19" s="95"/>
      <c r="M19" s="95"/>
      <c r="N19" s="95"/>
      <c r="O19" s="95"/>
      <c r="P19" s="95"/>
      <c r="Q19" s="95"/>
      <c r="R19" s="95"/>
      <c r="S19" s="95"/>
      <c r="T19" s="95"/>
      <c r="U19" s="95"/>
      <c r="V19" s="95"/>
      <c r="W19" s="95"/>
    </row>
    <row r="20" spans="1:23">
      <c r="A20" s="96">
        <v>2</v>
      </c>
      <c r="B20" s="137" t="s">
        <v>514</v>
      </c>
      <c r="C20" s="151">
        <f>SUM(C21:C27)</f>
        <v>22262550</v>
      </c>
      <c r="D20" s="98">
        <f t="shared" ref="D20:W20" si="2">SUM(D28:D43)</f>
        <v>0</v>
      </c>
      <c r="E20" s="98">
        <f t="shared" si="2"/>
        <v>0</v>
      </c>
      <c r="F20" s="98">
        <f t="shared" si="2"/>
        <v>0</v>
      </c>
      <c r="G20" s="98">
        <f t="shared" si="2"/>
        <v>0</v>
      </c>
      <c r="H20" s="98">
        <f t="shared" si="2"/>
        <v>0</v>
      </c>
      <c r="I20" s="98">
        <f t="shared" si="2"/>
        <v>0</v>
      </c>
      <c r="J20" s="98">
        <f t="shared" si="2"/>
        <v>0</v>
      </c>
      <c r="K20" s="98">
        <f t="shared" si="2"/>
        <v>0</v>
      </c>
      <c r="L20" s="98">
        <f t="shared" si="2"/>
        <v>0</v>
      </c>
      <c r="M20" s="98">
        <f t="shared" si="2"/>
        <v>0</v>
      </c>
      <c r="N20" s="98">
        <f t="shared" si="2"/>
        <v>0</v>
      </c>
      <c r="O20" s="98">
        <f t="shared" si="2"/>
        <v>0</v>
      </c>
      <c r="P20" s="98">
        <f t="shared" si="2"/>
        <v>0</v>
      </c>
      <c r="Q20" s="98">
        <f t="shared" si="2"/>
        <v>0</v>
      </c>
      <c r="R20" s="98">
        <f t="shared" si="2"/>
        <v>0</v>
      </c>
      <c r="S20" s="98">
        <f t="shared" si="2"/>
        <v>0</v>
      </c>
      <c r="T20" s="98">
        <f t="shared" si="2"/>
        <v>0</v>
      </c>
      <c r="U20" s="98">
        <f t="shared" si="2"/>
        <v>0</v>
      </c>
      <c r="V20" s="98">
        <f t="shared" si="2"/>
        <v>0</v>
      </c>
      <c r="W20" s="98">
        <f t="shared" si="2"/>
        <v>0</v>
      </c>
    </row>
    <row r="21" spans="1:23" ht="15">
      <c r="A21" s="96"/>
      <c r="B21" s="131" t="s">
        <v>579</v>
      </c>
      <c r="C21" s="151">
        <f>'جدول هزینه پروژه '!I34</f>
        <v>22044000</v>
      </c>
      <c r="D21" s="98"/>
      <c r="E21" s="98"/>
      <c r="F21" s="98"/>
      <c r="G21" s="98"/>
      <c r="H21" s="98"/>
      <c r="I21" s="98"/>
      <c r="J21" s="98"/>
      <c r="K21" s="98"/>
      <c r="L21" s="98"/>
      <c r="M21" s="98"/>
      <c r="N21" s="98"/>
      <c r="O21" s="98"/>
      <c r="P21" s="98"/>
      <c r="Q21" s="98"/>
      <c r="R21" s="98"/>
      <c r="S21" s="98"/>
      <c r="T21" s="98"/>
      <c r="U21" s="98"/>
      <c r="V21" s="98"/>
      <c r="W21" s="98"/>
    </row>
    <row r="22" spans="1:23" ht="15">
      <c r="A22" s="96"/>
      <c r="B22" s="111" t="s">
        <v>574</v>
      </c>
      <c r="C22" s="151">
        <f>'جدول هزینه پروژه '!I35</f>
        <v>3500</v>
      </c>
      <c r="D22" s="98"/>
      <c r="E22" s="98"/>
      <c r="F22" s="98"/>
      <c r="G22" s="98"/>
      <c r="H22" s="98"/>
      <c r="I22" s="98"/>
      <c r="J22" s="98"/>
      <c r="K22" s="98"/>
      <c r="L22" s="98"/>
      <c r="M22" s="98"/>
      <c r="N22" s="98"/>
      <c r="O22" s="98"/>
      <c r="P22" s="98"/>
      <c r="Q22" s="98"/>
      <c r="R22" s="98"/>
      <c r="S22" s="98"/>
      <c r="T22" s="98"/>
      <c r="U22" s="98"/>
      <c r="V22" s="98"/>
      <c r="W22" s="98"/>
    </row>
    <row r="23" spans="1:23" ht="15">
      <c r="A23" s="96"/>
      <c r="B23" s="111" t="s">
        <v>573</v>
      </c>
      <c r="C23" s="151">
        <f>'جدول هزینه پروژه '!I36</f>
        <v>2000</v>
      </c>
      <c r="D23" s="98"/>
      <c r="E23" s="98"/>
      <c r="F23" s="98"/>
      <c r="G23" s="98"/>
      <c r="H23" s="98"/>
      <c r="I23" s="98"/>
      <c r="J23" s="98"/>
      <c r="K23" s="98"/>
      <c r="L23" s="98"/>
      <c r="M23" s="98"/>
      <c r="N23" s="98"/>
      <c r="O23" s="98"/>
      <c r="P23" s="98"/>
      <c r="Q23" s="98"/>
      <c r="R23" s="98"/>
      <c r="S23" s="98"/>
      <c r="T23" s="98"/>
      <c r="U23" s="98"/>
      <c r="V23" s="98"/>
      <c r="W23" s="98"/>
    </row>
    <row r="24" spans="1:23" ht="15">
      <c r="A24" s="96"/>
      <c r="B24" s="111" t="s">
        <v>575</v>
      </c>
      <c r="C24" s="151">
        <f>'جدول هزینه پروژه '!I37</f>
        <v>350</v>
      </c>
      <c r="D24" s="98"/>
      <c r="E24" s="98"/>
      <c r="F24" s="98"/>
      <c r="G24" s="98"/>
      <c r="H24" s="98"/>
      <c r="I24" s="98"/>
      <c r="J24" s="98"/>
      <c r="K24" s="98"/>
      <c r="L24" s="98"/>
      <c r="M24" s="98"/>
      <c r="N24" s="98"/>
      <c r="O24" s="98"/>
      <c r="P24" s="98"/>
      <c r="Q24" s="98"/>
      <c r="R24" s="98"/>
      <c r="S24" s="98"/>
      <c r="T24" s="98"/>
      <c r="U24" s="98"/>
      <c r="V24" s="98"/>
      <c r="W24" s="98"/>
    </row>
    <row r="25" spans="1:23" ht="15">
      <c r="A25" s="96"/>
      <c r="B25" s="111" t="s">
        <v>576</v>
      </c>
      <c r="C25" s="151">
        <f>'جدول هزینه پروژه '!I38</f>
        <v>100</v>
      </c>
      <c r="D25" s="98"/>
      <c r="E25" s="98"/>
      <c r="F25" s="98"/>
      <c r="G25" s="98"/>
      <c r="H25" s="98"/>
      <c r="I25" s="98"/>
      <c r="J25" s="98"/>
      <c r="K25" s="98"/>
      <c r="L25" s="98"/>
      <c r="M25" s="98"/>
      <c r="N25" s="98"/>
      <c r="O25" s="98"/>
      <c r="P25" s="98"/>
      <c r="Q25" s="98"/>
      <c r="R25" s="98"/>
      <c r="S25" s="98"/>
      <c r="T25" s="98"/>
      <c r="U25" s="98"/>
      <c r="V25" s="98"/>
      <c r="W25" s="98"/>
    </row>
    <row r="26" spans="1:23" ht="15">
      <c r="A26" s="96"/>
      <c r="B26" s="121" t="s">
        <v>577</v>
      </c>
      <c r="C26" s="151">
        <f>'جدول هزینه پروژه '!I39</f>
        <v>100</v>
      </c>
      <c r="D26" s="98"/>
      <c r="E26" s="98"/>
      <c r="F26" s="98"/>
      <c r="G26" s="98"/>
      <c r="H26" s="98"/>
      <c r="I26" s="98"/>
      <c r="J26" s="98"/>
      <c r="K26" s="98"/>
      <c r="L26" s="98"/>
      <c r="M26" s="98"/>
      <c r="N26" s="98"/>
      <c r="O26" s="98"/>
      <c r="P26" s="98"/>
      <c r="Q26" s="98"/>
      <c r="R26" s="98"/>
      <c r="S26" s="98"/>
      <c r="T26" s="98"/>
      <c r="U26" s="98"/>
      <c r="V26" s="98"/>
      <c r="W26" s="98"/>
    </row>
    <row r="27" spans="1:23" ht="15">
      <c r="A27" s="96"/>
      <c r="B27" s="111" t="s">
        <v>442</v>
      </c>
      <c r="C27" s="151">
        <f>'جدول هزینه پروژه '!I40</f>
        <v>212500</v>
      </c>
      <c r="D27" s="98"/>
      <c r="E27" s="98"/>
      <c r="F27" s="98"/>
      <c r="G27" s="98"/>
      <c r="H27" s="98"/>
      <c r="I27" s="98"/>
      <c r="J27" s="98"/>
      <c r="K27" s="98"/>
      <c r="L27" s="98"/>
      <c r="M27" s="98"/>
      <c r="N27" s="98"/>
      <c r="O27" s="98"/>
      <c r="P27" s="98"/>
      <c r="Q27" s="98"/>
      <c r="R27" s="98"/>
      <c r="S27" s="98"/>
      <c r="T27" s="98"/>
      <c r="U27" s="98"/>
      <c r="V27" s="98"/>
      <c r="W27" s="98"/>
    </row>
    <row r="28" spans="1:23">
      <c r="A28" s="96">
        <v>3</v>
      </c>
      <c r="B28" s="137" t="s">
        <v>515</v>
      </c>
      <c r="C28" s="151">
        <f>SUM(C29:C35)</f>
        <v>18876550</v>
      </c>
      <c r="D28" s="98">
        <f t="shared" ref="D28:W28" si="3">SUM(D35:D51)</f>
        <v>0</v>
      </c>
      <c r="E28" s="98">
        <f t="shared" si="3"/>
        <v>0</v>
      </c>
      <c r="F28" s="98">
        <f t="shared" si="3"/>
        <v>0</v>
      </c>
      <c r="G28" s="98">
        <f t="shared" si="3"/>
        <v>0</v>
      </c>
      <c r="H28" s="98">
        <f t="shared" si="3"/>
        <v>0</v>
      </c>
      <c r="I28" s="98">
        <f t="shared" si="3"/>
        <v>0</v>
      </c>
      <c r="J28" s="98">
        <f t="shared" si="3"/>
        <v>0</v>
      </c>
      <c r="K28" s="98">
        <f t="shared" si="3"/>
        <v>0</v>
      </c>
      <c r="L28" s="98">
        <f t="shared" si="3"/>
        <v>0</v>
      </c>
      <c r="M28" s="98">
        <f t="shared" si="3"/>
        <v>0</v>
      </c>
      <c r="N28" s="98">
        <f t="shared" si="3"/>
        <v>0</v>
      </c>
      <c r="O28" s="98">
        <f t="shared" si="3"/>
        <v>0</v>
      </c>
      <c r="P28" s="98">
        <f t="shared" si="3"/>
        <v>0</v>
      </c>
      <c r="Q28" s="98">
        <f t="shared" si="3"/>
        <v>0</v>
      </c>
      <c r="R28" s="98">
        <f t="shared" si="3"/>
        <v>0</v>
      </c>
      <c r="S28" s="98">
        <f t="shared" si="3"/>
        <v>0</v>
      </c>
      <c r="T28" s="98">
        <f t="shared" si="3"/>
        <v>0</v>
      </c>
      <c r="U28" s="98">
        <f t="shared" si="3"/>
        <v>0</v>
      </c>
      <c r="V28" s="98">
        <f t="shared" si="3"/>
        <v>0</v>
      </c>
      <c r="W28" s="98">
        <f t="shared" si="3"/>
        <v>0</v>
      </c>
    </row>
    <row r="29" spans="1:23" ht="15">
      <c r="A29" s="96"/>
      <c r="B29" s="131" t="s">
        <v>579</v>
      </c>
      <c r="C29" s="151">
        <f>'جدول هزینه پروژه '!I42</f>
        <v>18648000</v>
      </c>
      <c r="D29" s="98"/>
      <c r="E29" s="98"/>
      <c r="F29" s="98"/>
      <c r="G29" s="98"/>
      <c r="H29" s="98"/>
      <c r="I29" s="98"/>
      <c r="J29" s="98"/>
      <c r="K29" s="98"/>
      <c r="L29" s="98"/>
      <c r="M29" s="98"/>
      <c r="N29" s="98"/>
      <c r="O29" s="98"/>
      <c r="P29" s="98"/>
      <c r="Q29" s="98"/>
      <c r="R29" s="98"/>
      <c r="S29" s="98"/>
      <c r="T29" s="98"/>
      <c r="U29" s="98"/>
      <c r="V29" s="98"/>
      <c r="W29" s="98"/>
    </row>
    <row r="30" spans="1:23" ht="15">
      <c r="A30" s="96"/>
      <c r="B30" s="195" t="s">
        <v>574</v>
      </c>
      <c r="C30" s="151">
        <f>'جدول هزینه پروژه '!I35</f>
        <v>3500</v>
      </c>
      <c r="D30" s="98"/>
      <c r="E30" s="98"/>
      <c r="F30" s="98"/>
      <c r="G30" s="98"/>
      <c r="H30" s="98"/>
      <c r="I30" s="98"/>
      <c r="J30" s="98"/>
      <c r="K30" s="98"/>
      <c r="L30" s="98"/>
      <c r="M30" s="98"/>
      <c r="N30" s="98"/>
      <c r="O30" s="98"/>
      <c r="P30" s="98"/>
      <c r="Q30" s="98"/>
      <c r="R30" s="98"/>
      <c r="S30" s="98"/>
      <c r="T30" s="98"/>
      <c r="U30" s="98"/>
      <c r="V30" s="98"/>
      <c r="W30" s="98"/>
    </row>
    <row r="31" spans="1:23" ht="15">
      <c r="A31" s="96"/>
      <c r="B31" s="195" t="s">
        <v>573</v>
      </c>
      <c r="C31" s="151">
        <f>'جدول هزینه پروژه '!I44</f>
        <v>2000</v>
      </c>
      <c r="D31" s="98"/>
      <c r="E31" s="98"/>
      <c r="F31" s="98"/>
      <c r="G31" s="98"/>
      <c r="H31" s="98"/>
      <c r="I31" s="98"/>
      <c r="J31" s="98"/>
      <c r="K31" s="98"/>
      <c r="L31" s="98"/>
      <c r="M31" s="98"/>
      <c r="N31" s="98"/>
      <c r="O31" s="98"/>
      <c r="P31" s="98"/>
      <c r="Q31" s="98"/>
      <c r="R31" s="98"/>
      <c r="S31" s="98"/>
      <c r="T31" s="98"/>
      <c r="U31" s="98"/>
      <c r="V31" s="98"/>
      <c r="W31" s="98"/>
    </row>
    <row r="32" spans="1:23" ht="15">
      <c r="A32" s="96"/>
      <c r="B32" s="195" t="s">
        <v>575</v>
      </c>
      <c r="C32" s="151">
        <f>'جدول هزینه پروژه '!I45</f>
        <v>350</v>
      </c>
      <c r="D32" s="98"/>
      <c r="E32" s="98"/>
      <c r="F32" s="98"/>
      <c r="G32" s="98"/>
      <c r="H32" s="98"/>
      <c r="I32" s="98"/>
      <c r="J32" s="98"/>
      <c r="K32" s="98"/>
      <c r="L32" s="98"/>
      <c r="M32" s="98"/>
      <c r="N32" s="98"/>
      <c r="O32" s="98"/>
      <c r="P32" s="98"/>
      <c r="Q32" s="98"/>
      <c r="R32" s="98"/>
      <c r="S32" s="98"/>
      <c r="T32" s="98"/>
      <c r="U32" s="98"/>
      <c r="V32" s="98"/>
      <c r="W32" s="98"/>
    </row>
    <row r="33" spans="1:23" ht="15">
      <c r="A33" s="96"/>
      <c r="B33" s="195" t="s">
        <v>576</v>
      </c>
      <c r="C33" s="151">
        <f>'جدول هزینه پروژه '!I46</f>
        <v>100</v>
      </c>
      <c r="D33" s="98"/>
      <c r="E33" s="98"/>
      <c r="F33" s="98"/>
      <c r="G33" s="98"/>
      <c r="H33" s="98"/>
      <c r="I33" s="98"/>
      <c r="J33" s="98"/>
      <c r="K33" s="98"/>
      <c r="L33" s="98"/>
      <c r="M33" s="98"/>
      <c r="N33" s="98"/>
      <c r="O33" s="98"/>
      <c r="P33" s="98"/>
      <c r="Q33" s="98"/>
      <c r="R33" s="98"/>
      <c r="S33" s="98"/>
      <c r="T33" s="98"/>
      <c r="U33" s="98"/>
      <c r="V33" s="98"/>
      <c r="W33" s="98"/>
    </row>
    <row r="34" spans="1:23" ht="15">
      <c r="A34" s="96"/>
      <c r="B34" s="195" t="s">
        <v>577</v>
      </c>
      <c r="C34" s="151">
        <f>'جدول هزینه پروژه '!I47</f>
        <v>100</v>
      </c>
      <c r="D34" s="98"/>
      <c r="E34" s="98"/>
      <c r="F34" s="98"/>
      <c r="G34" s="98"/>
      <c r="H34" s="98"/>
      <c r="I34" s="98"/>
      <c r="J34" s="98"/>
      <c r="K34" s="98"/>
      <c r="L34" s="98"/>
      <c r="M34" s="98"/>
      <c r="N34" s="98"/>
      <c r="O34" s="98"/>
      <c r="P34" s="98"/>
      <c r="Q34" s="98"/>
      <c r="R34" s="98"/>
      <c r="S34" s="98"/>
      <c r="T34" s="98"/>
      <c r="U34" s="98"/>
      <c r="V34" s="98"/>
      <c r="W34" s="98"/>
    </row>
    <row r="35" spans="1:23" ht="15.75" thickBot="1">
      <c r="A35" s="38"/>
      <c r="B35" s="119" t="s">
        <v>436</v>
      </c>
      <c r="C35" s="145">
        <f>'جدول هزینه پروژه '!I48</f>
        <v>222500</v>
      </c>
      <c r="D35" s="95"/>
      <c r="E35" s="95"/>
      <c r="F35" s="95"/>
      <c r="G35" s="95"/>
      <c r="H35" s="95"/>
      <c r="I35" s="95"/>
      <c r="J35" s="95"/>
      <c r="K35" s="95"/>
      <c r="L35" s="95"/>
      <c r="M35" s="95"/>
      <c r="N35" s="95"/>
      <c r="O35" s="95"/>
      <c r="P35" s="95"/>
      <c r="Q35" s="95"/>
      <c r="R35" s="95"/>
      <c r="S35" s="95"/>
      <c r="T35" s="95"/>
      <c r="U35" s="95"/>
      <c r="V35" s="95"/>
      <c r="W35" s="95"/>
    </row>
    <row r="36" spans="1:23">
      <c r="A36" s="96">
        <v>4</v>
      </c>
      <c r="B36" s="137" t="s">
        <v>516</v>
      </c>
      <c r="C36" s="151">
        <f>SUM(C37:C43)</f>
        <v>14319250</v>
      </c>
      <c r="D36" s="98">
        <f t="shared" ref="D36:W36" si="4">SUM(D37:D106)</f>
        <v>0</v>
      </c>
      <c r="E36" s="98">
        <f t="shared" si="4"/>
        <v>0</v>
      </c>
      <c r="F36" s="98">
        <f t="shared" si="4"/>
        <v>0</v>
      </c>
      <c r="G36" s="98">
        <f t="shared" si="4"/>
        <v>0</v>
      </c>
      <c r="H36" s="98">
        <f t="shared" si="4"/>
        <v>0</v>
      </c>
      <c r="I36" s="98">
        <f t="shared" si="4"/>
        <v>0</v>
      </c>
      <c r="J36" s="98">
        <f t="shared" si="4"/>
        <v>0</v>
      </c>
      <c r="K36" s="98">
        <f t="shared" si="4"/>
        <v>0</v>
      </c>
      <c r="L36" s="98">
        <f t="shared" si="4"/>
        <v>0</v>
      </c>
      <c r="M36" s="98">
        <f t="shared" si="4"/>
        <v>0</v>
      </c>
      <c r="N36" s="98">
        <f t="shared" si="4"/>
        <v>0</v>
      </c>
      <c r="O36" s="98">
        <f t="shared" si="4"/>
        <v>0</v>
      </c>
      <c r="P36" s="98">
        <f t="shared" si="4"/>
        <v>0</v>
      </c>
      <c r="Q36" s="98">
        <f t="shared" si="4"/>
        <v>0</v>
      </c>
      <c r="R36" s="98">
        <f t="shared" si="4"/>
        <v>0</v>
      </c>
      <c r="S36" s="98">
        <f t="shared" si="4"/>
        <v>0</v>
      </c>
      <c r="T36" s="98">
        <f t="shared" si="4"/>
        <v>0</v>
      </c>
      <c r="U36" s="98">
        <f t="shared" si="4"/>
        <v>0</v>
      </c>
      <c r="V36" s="98">
        <f t="shared" si="4"/>
        <v>0</v>
      </c>
      <c r="W36" s="98">
        <f t="shared" si="4"/>
        <v>0</v>
      </c>
    </row>
    <row r="37" spans="1:23" ht="15">
      <c r="A37" s="38">
        <v>5.01</v>
      </c>
      <c r="B37" s="131" t="s">
        <v>581</v>
      </c>
      <c r="C37" s="145">
        <f>'جدول هزینه پروژه '!I50</f>
        <v>14000000</v>
      </c>
      <c r="D37" s="95"/>
      <c r="E37" s="95"/>
      <c r="F37" s="95"/>
      <c r="G37" s="95"/>
      <c r="H37" s="95"/>
      <c r="I37" s="95"/>
      <c r="J37" s="95"/>
      <c r="K37" s="95"/>
      <c r="L37" s="95"/>
      <c r="M37" s="95"/>
      <c r="N37" s="95"/>
      <c r="O37" s="95"/>
      <c r="P37" s="95"/>
      <c r="Q37" s="95"/>
      <c r="R37" s="95"/>
      <c r="S37" s="95"/>
      <c r="T37" s="95"/>
      <c r="U37" s="95"/>
      <c r="V37" s="95"/>
      <c r="W37" s="95"/>
    </row>
    <row r="38" spans="1:23" ht="15">
      <c r="A38" s="38"/>
      <c r="B38" s="111" t="s">
        <v>574</v>
      </c>
      <c r="C38" s="145">
        <f>'جدول هزینه پروژه '!I51</f>
        <v>3500</v>
      </c>
      <c r="D38" s="95"/>
      <c r="E38" s="95"/>
      <c r="F38" s="95"/>
      <c r="G38" s="95"/>
      <c r="H38" s="95"/>
      <c r="I38" s="95"/>
      <c r="J38" s="95"/>
      <c r="K38" s="95"/>
      <c r="L38" s="95"/>
      <c r="M38" s="95"/>
      <c r="N38" s="95"/>
      <c r="O38" s="95"/>
      <c r="P38" s="95"/>
      <c r="Q38" s="95"/>
      <c r="R38" s="95"/>
      <c r="S38" s="95"/>
      <c r="T38" s="95"/>
      <c r="U38" s="95"/>
      <c r="V38" s="95"/>
      <c r="W38" s="95"/>
    </row>
    <row r="39" spans="1:23" ht="15">
      <c r="A39" s="38"/>
      <c r="B39" s="121" t="s">
        <v>573</v>
      </c>
      <c r="C39" s="145">
        <f>'جدول هزینه پروژه '!I52</f>
        <v>2000</v>
      </c>
      <c r="D39" s="95"/>
      <c r="E39" s="95"/>
      <c r="F39" s="95"/>
      <c r="G39" s="95"/>
      <c r="H39" s="95"/>
      <c r="I39" s="95"/>
      <c r="J39" s="95"/>
      <c r="K39" s="95"/>
      <c r="L39" s="95"/>
      <c r="M39" s="95"/>
      <c r="N39" s="95"/>
      <c r="O39" s="95"/>
      <c r="P39" s="95"/>
      <c r="Q39" s="95"/>
      <c r="R39" s="95"/>
      <c r="S39" s="95"/>
      <c r="T39" s="95"/>
      <c r="U39" s="95"/>
      <c r="V39" s="95"/>
      <c r="W39" s="95"/>
    </row>
    <row r="40" spans="1:23" ht="15">
      <c r="A40" s="38"/>
      <c r="B40" s="121" t="s">
        <v>575</v>
      </c>
      <c r="C40" s="145">
        <f>'جدول هزینه پروژه '!I53</f>
        <v>350</v>
      </c>
      <c r="D40" s="95"/>
      <c r="E40" s="95"/>
      <c r="F40" s="95"/>
      <c r="G40" s="95"/>
      <c r="H40" s="95"/>
      <c r="I40" s="95"/>
      <c r="J40" s="95"/>
      <c r="K40" s="95"/>
      <c r="L40" s="95"/>
      <c r="M40" s="95"/>
      <c r="N40" s="95"/>
      <c r="O40" s="95"/>
      <c r="P40" s="95"/>
      <c r="Q40" s="95"/>
      <c r="R40" s="95"/>
      <c r="S40" s="95"/>
      <c r="T40" s="95"/>
      <c r="U40" s="95"/>
      <c r="V40" s="95"/>
      <c r="W40" s="95"/>
    </row>
    <row r="41" spans="1:23" ht="15">
      <c r="A41" s="38"/>
      <c r="B41" s="121" t="s">
        <v>576</v>
      </c>
      <c r="C41" s="145">
        <f>'جدول هزینه پروژه '!I54</f>
        <v>100</v>
      </c>
      <c r="D41" s="95"/>
      <c r="E41" s="95"/>
      <c r="F41" s="95"/>
      <c r="G41" s="95"/>
      <c r="H41" s="95"/>
      <c r="I41" s="95"/>
      <c r="J41" s="95"/>
      <c r="K41" s="95"/>
      <c r="L41" s="95"/>
      <c r="M41" s="95"/>
      <c r="N41" s="95"/>
      <c r="O41" s="95"/>
      <c r="P41" s="95"/>
      <c r="Q41" s="95"/>
      <c r="R41" s="95"/>
      <c r="S41" s="95"/>
      <c r="T41" s="95"/>
      <c r="U41" s="95"/>
      <c r="V41" s="95"/>
      <c r="W41" s="95"/>
    </row>
    <row r="42" spans="1:23" ht="15">
      <c r="A42" s="38"/>
      <c r="B42" s="121" t="s">
        <v>577</v>
      </c>
      <c r="C42" s="145">
        <f>'جدول هزینه پروژه '!I55</f>
        <v>100</v>
      </c>
      <c r="D42" s="95"/>
      <c r="E42" s="95"/>
      <c r="F42" s="95"/>
      <c r="G42" s="95"/>
      <c r="H42" s="95"/>
      <c r="I42" s="95"/>
      <c r="J42" s="95"/>
      <c r="K42" s="95"/>
      <c r="L42" s="95"/>
      <c r="M42" s="95"/>
      <c r="N42" s="95"/>
      <c r="O42" s="95"/>
      <c r="P42" s="95"/>
      <c r="Q42" s="95"/>
      <c r="R42" s="95"/>
      <c r="S42" s="95"/>
      <c r="T42" s="95"/>
      <c r="U42" s="95"/>
      <c r="V42" s="95"/>
      <c r="W42" s="95"/>
    </row>
    <row r="43" spans="1:23" ht="15">
      <c r="A43" s="38"/>
      <c r="B43" s="121" t="s">
        <v>437</v>
      </c>
      <c r="C43" s="145">
        <f>'جدول هزینه پروژه '!I56</f>
        <v>313200</v>
      </c>
      <c r="D43" s="95"/>
      <c r="E43" s="95"/>
      <c r="F43" s="95"/>
      <c r="G43" s="95"/>
      <c r="H43" s="95"/>
      <c r="I43" s="95"/>
      <c r="J43" s="95"/>
      <c r="K43" s="95"/>
      <c r="L43" s="95"/>
      <c r="M43" s="95"/>
      <c r="N43" s="95"/>
      <c r="O43" s="95"/>
      <c r="P43" s="95"/>
      <c r="Q43" s="95"/>
      <c r="R43" s="95"/>
      <c r="S43" s="95"/>
      <c r="T43" s="95"/>
      <c r="U43" s="95"/>
      <c r="V43" s="95"/>
      <c r="W43" s="95"/>
    </row>
    <row r="44" spans="1:23">
      <c r="A44" s="96">
        <v>5</v>
      </c>
      <c r="B44" s="137" t="s">
        <v>517</v>
      </c>
      <c r="C44" s="151">
        <f>SUM(C45:C51)</f>
        <v>2067550</v>
      </c>
      <c r="D44" s="98">
        <f t="shared" ref="D44:W44" si="5">SUM(D45:D110)</f>
        <v>0</v>
      </c>
      <c r="E44" s="98">
        <f t="shared" si="5"/>
        <v>0</v>
      </c>
      <c r="F44" s="98">
        <f t="shared" si="5"/>
        <v>0</v>
      </c>
      <c r="G44" s="98">
        <f t="shared" si="5"/>
        <v>0</v>
      </c>
      <c r="H44" s="98">
        <f t="shared" si="5"/>
        <v>0</v>
      </c>
      <c r="I44" s="98">
        <f t="shared" si="5"/>
        <v>0</v>
      </c>
      <c r="J44" s="98">
        <f t="shared" si="5"/>
        <v>0</v>
      </c>
      <c r="K44" s="98">
        <f t="shared" si="5"/>
        <v>0</v>
      </c>
      <c r="L44" s="98">
        <f t="shared" si="5"/>
        <v>0</v>
      </c>
      <c r="M44" s="98">
        <f t="shared" si="5"/>
        <v>0</v>
      </c>
      <c r="N44" s="98">
        <f t="shared" si="5"/>
        <v>0</v>
      </c>
      <c r="O44" s="98">
        <f t="shared" si="5"/>
        <v>0</v>
      </c>
      <c r="P44" s="98">
        <f t="shared" si="5"/>
        <v>0</v>
      </c>
      <c r="Q44" s="98">
        <f t="shared" si="5"/>
        <v>0</v>
      </c>
      <c r="R44" s="98">
        <f t="shared" si="5"/>
        <v>0</v>
      </c>
      <c r="S44" s="98">
        <f t="shared" si="5"/>
        <v>0</v>
      </c>
      <c r="T44" s="98">
        <f t="shared" si="5"/>
        <v>0</v>
      </c>
      <c r="U44" s="98">
        <f t="shared" si="5"/>
        <v>0</v>
      </c>
      <c r="V44" s="98">
        <f t="shared" si="5"/>
        <v>0</v>
      </c>
      <c r="W44" s="98">
        <f t="shared" si="5"/>
        <v>0</v>
      </c>
    </row>
    <row r="45" spans="1:23" ht="15">
      <c r="A45" s="38">
        <v>3.05</v>
      </c>
      <c r="B45" s="111" t="s">
        <v>579</v>
      </c>
      <c r="C45" s="145">
        <f>'جدول هزینه پروژه '!I58</f>
        <v>2004000</v>
      </c>
      <c r="D45" s="95"/>
      <c r="E45" s="95"/>
      <c r="F45" s="95"/>
      <c r="G45" s="95"/>
      <c r="H45" s="95"/>
      <c r="I45" s="95"/>
      <c r="J45" s="95"/>
      <c r="K45" s="95"/>
      <c r="L45" s="95"/>
      <c r="M45" s="95"/>
      <c r="N45" s="95"/>
      <c r="O45" s="95"/>
      <c r="P45" s="95"/>
      <c r="Q45" s="95"/>
      <c r="R45" s="95"/>
      <c r="S45" s="95"/>
      <c r="T45" s="95"/>
      <c r="U45" s="95"/>
      <c r="V45" s="95"/>
      <c r="W45" s="95"/>
    </row>
    <row r="46" spans="1:23" ht="15">
      <c r="A46" s="38"/>
      <c r="B46" s="83" t="s">
        <v>574</v>
      </c>
      <c r="C46" s="145">
        <f>'جدول هزینه پروژه '!I59</f>
        <v>3500</v>
      </c>
      <c r="D46" s="95"/>
      <c r="E46" s="95"/>
      <c r="F46" s="95"/>
      <c r="G46" s="95"/>
      <c r="H46" s="95"/>
      <c r="I46" s="95"/>
      <c r="J46" s="95"/>
      <c r="K46" s="95"/>
      <c r="L46" s="95"/>
      <c r="M46" s="95"/>
      <c r="N46" s="95"/>
      <c r="O46" s="95"/>
      <c r="P46" s="95"/>
      <c r="Q46" s="95"/>
      <c r="R46" s="95"/>
      <c r="S46" s="95"/>
      <c r="T46" s="95"/>
      <c r="U46" s="95"/>
      <c r="V46" s="95"/>
      <c r="W46" s="95"/>
    </row>
    <row r="47" spans="1:23" ht="15">
      <c r="A47" s="38"/>
      <c r="B47" s="83" t="s">
        <v>573</v>
      </c>
      <c r="C47" s="145">
        <f>'جدول هزینه پروژه '!I60</f>
        <v>2000</v>
      </c>
      <c r="D47" s="95"/>
      <c r="E47" s="95"/>
      <c r="F47" s="95"/>
      <c r="G47" s="95"/>
      <c r="H47" s="95"/>
      <c r="I47" s="95"/>
      <c r="J47" s="95"/>
      <c r="K47" s="95"/>
      <c r="L47" s="95"/>
      <c r="M47" s="95"/>
      <c r="N47" s="95"/>
      <c r="O47" s="95"/>
      <c r="P47" s="95"/>
      <c r="Q47" s="95"/>
      <c r="R47" s="95"/>
      <c r="S47" s="95"/>
      <c r="T47" s="95"/>
      <c r="U47" s="95"/>
      <c r="V47" s="95"/>
      <c r="W47" s="95"/>
    </row>
    <row r="48" spans="1:23" ht="15">
      <c r="A48" s="38"/>
      <c r="B48" s="83" t="s">
        <v>575</v>
      </c>
      <c r="C48" s="145">
        <f>'جدول هزینه پروژه '!I61</f>
        <v>350</v>
      </c>
      <c r="D48" s="95"/>
      <c r="E48" s="95"/>
      <c r="F48" s="95"/>
      <c r="G48" s="95"/>
      <c r="H48" s="95"/>
      <c r="I48" s="95"/>
      <c r="J48" s="95"/>
      <c r="K48" s="95"/>
      <c r="L48" s="95"/>
      <c r="M48" s="95"/>
      <c r="N48" s="95"/>
      <c r="O48" s="95"/>
      <c r="P48" s="95"/>
      <c r="Q48" s="95"/>
      <c r="R48" s="95"/>
      <c r="S48" s="95"/>
      <c r="T48" s="95"/>
      <c r="U48" s="95"/>
      <c r="V48" s="95"/>
      <c r="W48" s="95"/>
    </row>
    <row r="49" spans="1:23" ht="15">
      <c r="A49" s="38"/>
      <c r="B49" s="83" t="s">
        <v>576</v>
      </c>
      <c r="C49" s="145">
        <f>'جدول هزینه پروژه '!I62</f>
        <v>100</v>
      </c>
      <c r="D49" s="95"/>
      <c r="E49" s="95"/>
      <c r="F49" s="95"/>
      <c r="G49" s="95"/>
      <c r="H49" s="95"/>
      <c r="I49" s="95"/>
      <c r="J49" s="95"/>
      <c r="K49" s="95"/>
      <c r="L49" s="95"/>
      <c r="M49" s="95"/>
      <c r="N49" s="95"/>
      <c r="O49" s="95"/>
      <c r="P49" s="95"/>
      <c r="Q49" s="95"/>
      <c r="R49" s="95"/>
      <c r="S49" s="95"/>
      <c r="T49" s="95"/>
      <c r="U49" s="95"/>
      <c r="V49" s="95"/>
      <c r="W49" s="95"/>
    </row>
    <row r="50" spans="1:23" ht="15">
      <c r="A50" s="38"/>
      <c r="B50" s="83" t="s">
        <v>577</v>
      </c>
      <c r="C50" s="145">
        <f>'جدول هزینه پروژه '!I63</f>
        <v>100</v>
      </c>
      <c r="D50" s="95"/>
      <c r="E50" s="95"/>
      <c r="F50" s="95"/>
      <c r="G50" s="95"/>
      <c r="H50" s="95"/>
      <c r="I50" s="95"/>
      <c r="J50" s="95"/>
      <c r="K50" s="95"/>
      <c r="L50" s="95"/>
      <c r="M50" s="95"/>
      <c r="N50" s="95"/>
      <c r="O50" s="95"/>
      <c r="P50" s="95"/>
      <c r="Q50" s="95"/>
      <c r="R50" s="95"/>
      <c r="S50" s="95"/>
      <c r="T50" s="95"/>
      <c r="U50" s="95"/>
      <c r="V50" s="95"/>
      <c r="W50" s="95"/>
    </row>
    <row r="51" spans="1:23" ht="15">
      <c r="A51" s="38"/>
      <c r="B51" s="111" t="s">
        <v>434</v>
      </c>
      <c r="C51" s="145">
        <f>'جدول هزینه پروژه '!I64</f>
        <v>57500</v>
      </c>
      <c r="D51" s="95"/>
      <c r="E51" s="95"/>
      <c r="F51" s="95"/>
      <c r="G51" s="95"/>
      <c r="H51" s="95"/>
      <c r="I51" s="95"/>
      <c r="J51" s="95"/>
      <c r="K51" s="95"/>
      <c r="L51" s="95"/>
      <c r="M51" s="95"/>
      <c r="N51" s="95"/>
      <c r="O51" s="95"/>
      <c r="P51" s="95"/>
      <c r="Q51" s="95"/>
      <c r="R51" s="95"/>
      <c r="S51" s="95"/>
      <c r="T51" s="95"/>
      <c r="U51" s="95"/>
      <c r="V51" s="95"/>
      <c r="W51" s="95"/>
    </row>
    <row r="52" spans="1:23">
      <c r="A52" s="96">
        <v>6</v>
      </c>
      <c r="B52" s="137" t="s">
        <v>521</v>
      </c>
      <c r="C52" s="98">
        <f>SUM(C55:C69)</f>
        <v>58094300</v>
      </c>
      <c r="D52" s="98">
        <f t="shared" ref="D52:W52" si="6">SUM(D113:D125)</f>
        <v>0</v>
      </c>
      <c r="E52" s="98">
        <f t="shared" si="6"/>
        <v>0</v>
      </c>
      <c r="F52" s="98">
        <f>SUM(F113:F125)</f>
        <v>0</v>
      </c>
      <c r="G52" s="98">
        <f t="shared" si="6"/>
        <v>0</v>
      </c>
      <c r="H52" s="98">
        <f t="shared" si="6"/>
        <v>0</v>
      </c>
      <c r="I52" s="98">
        <f t="shared" si="6"/>
        <v>0</v>
      </c>
      <c r="J52" s="98">
        <f t="shared" si="6"/>
        <v>0</v>
      </c>
      <c r="K52" s="98">
        <f t="shared" si="6"/>
        <v>0</v>
      </c>
      <c r="L52" s="98">
        <f t="shared" si="6"/>
        <v>0</v>
      </c>
      <c r="M52" s="98">
        <f t="shared" si="6"/>
        <v>0</v>
      </c>
      <c r="N52" s="98">
        <f t="shared" si="6"/>
        <v>0</v>
      </c>
      <c r="O52" s="98">
        <f t="shared" si="6"/>
        <v>0</v>
      </c>
      <c r="P52" s="98">
        <f t="shared" si="6"/>
        <v>0</v>
      </c>
      <c r="Q52" s="98">
        <f t="shared" si="6"/>
        <v>0</v>
      </c>
      <c r="R52" s="98">
        <f t="shared" si="6"/>
        <v>0</v>
      </c>
      <c r="S52" s="98">
        <f t="shared" si="6"/>
        <v>0</v>
      </c>
      <c r="T52" s="98">
        <f t="shared" si="6"/>
        <v>0</v>
      </c>
      <c r="U52" s="98">
        <f t="shared" si="6"/>
        <v>0</v>
      </c>
      <c r="V52" s="98">
        <f t="shared" si="6"/>
        <v>0</v>
      </c>
      <c r="W52" s="98">
        <f t="shared" si="6"/>
        <v>0</v>
      </c>
    </row>
    <row r="53" spans="1:23" ht="30.75" thickBot="1">
      <c r="A53" s="146">
        <v>1</v>
      </c>
      <c r="B53" s="158" t="s">
        <v>518</v>
      </c>
      <c r="C53" s="148"/>
      <c r="D53" s="147"/>
      <c r="E53" s="147"/>
      <c r="F53" s="147"/>
      <c r="G53" s="147"/>
      <c r="H53" s="147"/>
      <c r="I53" s="147"/>
      <c r="J53" s="147"/>
      <c r="K53" s="147"/>
      <c r="L53" s="147"/>
      <c r="M53" s="147"/>
      <c r="N53" s="147"/>
      <c r="O53" s="147"/>
      <c r="P53" s="147"/>
      <c r="Q53" s="147"/>
      <c r="R53" s="147"/>
      <c r="S53" s="147"/>
      <c r="T53" s="147"/>
      <c r="U53" s="147"/>
      <c r="V53" s="147"/>
      <c r="W53" s="147"/>
    </row>
    <row r="54" spans="1:23" ht="15">
      <c r="A54" s="146"/>
      <c r="B54" s="249" t="s">
        <v>615</v>
      </c>
      <c r="C54" s="148">
        <f>'جدول هزینه پروژه '!I66</f>
        <v>500000</v>
      </c>
      <c r="D54" s="147"/>
      <c r="E54" s="147"/>
      <c r="F54" s="147"/>
      <c r="G54" s="147"/>
      <c r="H54" s="147"/>
      <c r="I54" s="147"/>
      <c r="J54" s="147"/>
      <c r="K54" s="147"/>
      <c r="L54" s="147"/>
      <c r="M54" s="147"/>
      <c r="N54" s="147"/>
      <c r="O54" s="147"/>
      <c r="P54" s="147"/>
      <c r="Q54" s="147"/>
      <c r="R54" s="147"/>
      <c r="S54" s="147"/>
      <c r="T54" s="147"/>
      <c r="U54" s="147"/>
      <c r="V54" s="147"/>
      <c r="W54" s="147"/>
    </row>
    <row r="55" spans="1:23" ht="15">
      <c r="A55" s="146"/>
      <c r="B55" s="251" t="s">
        <v>617</v>
      </c>
      <c r="C55" s="148">
        <f>'جدول هزینه پروژه '!I67</f>
        <v>174000</v>
      </c>
      <c r="D55" s="147"/>
      <c r="E55" s="147"/>
      <c r="F55" s="147"/>
      <c r="G55" s="147"/>
      <c r="H55" s="147"/>
      <c r="I55" s="147"/>
      <c r="J55" s="147"/>
      <c r="K55" s="147"/>
      <c r="L55" s="147"/>
      <c r="M55" s="147"/>
      <c r="N55" s="147"/>
      <c r="O55" s="147"/>
      <c r="P55" s="147"/>
      <c r="Q55" s="147"/>
      <c r="R55" s="147"/>
      <c r="S55" s="147"/>
      <c r="T55" s="147"/>
      <c r="U55" s="147"/>
      <c r="V55" s="147"/>
      <c r="W55" s="147"/>
    </row>
    <row r="56" spans="1:23" ht="15">
      <c r="A56" s="146"/>
      <c r="B56" s="253" t="s">
        <v>618</v>
      </c>
      <c r="C56" s="148">
        <f>'جدول هزینه پروژه '!I68</f>
        <v>10200000</v>
      </c>
      <c r="D56" s="147"/>
      <c r="E56" s="147"/>
      <c r="F56" s="147"/>
      <c r="G56" s="147"/>
      <c r="H56" s="147"/>
      <c r="I56" s="147"/>
      <c r="J56" s="147"/>
      <c r="K56" s="147"/>
      <c r="L56" s="147"/>
      <c r="M56" s="147"/>
      <c r="N56" s="147"/>
      <c r="O56" s="147"/>
      <c r="P56" s="147"/>
      <c r="Q56" s="147"/>
      <c r="R56" s="147"/>
      <c r="S56" s="147"/>
      <c r="T56" s="147"/>
      <c r="U56" s="147"/>
      <c r="V56" s="147"/>
      <c r="W56" s="147"/>
    </row>
    <row r="57" spans="1:23" ht="15">
      <c r="A57" s="146"/>
      <c r="B57" s="251" t="s">
        <v>619</v>
      </c>
      <c r="C57" s="148">
        <f>'جدول هزینه پروژه '!I69</f>
        <v>2880000</v>
      </c>
      <c r="D57" s="147"/>
      <c r="E57" s="147"/>
      <c r="F57" s="147"/>
      <c r="G57" s="147"/>
      <c r="H57" s="147"/>
      <c r="I57" s="147"/>
      <c r="J57" s="147"/>
      <c r="K57" s="147"/>
      <c r="L57" s="147"/>
      <c r="M57" s="147"/>
      <c r="N57" s="147"/>
      <c r="O57" s="147"/>
      <c r="P57" s="147"/>
      <c r="Q57" s="147"/>
      <c r="R57" s="147"/>
      <c r="S57" s="147"/>
      <c r="T57" s="147"/>
      <c r="U57" s="147"/>
      <c r="V57" s="147"/>
      <c r="W57" s="147"/>
    </row>
    <row r="58" spans="1:23" ht="15">
      <c r="A58" s="146"/>
      <c r="B58" s="253" t="s">
        <v>620</v>
      </c>
      <c r="C58" s="148">
        <f>'جدول هزینه پروژه '!I70</f>
        <v>29460000</v>
      </c>
      <c r="D58" s="147"/>
      <c r="E58" s="147"/>
      <c r="F58" s="147"/>
      <c r="G58" s="147"/>
      <c r="H58" s="147"/>
      <c r="I58" s="147"/>
      <c r="J58" s="147"/>
      <c r="K58" s="147"/>
      <c r="L58" s="147"/>
      <c r="M58" s="147"/>
      <c r="N58" s="147"/>
      <c r="O58" s="147"/>
      <c r="P58" s="147"/>
      <c r="Q58" s="147"/>
      <c r="R58" s="147"/>
      <c r="S58" s="147"/>
      <c r="T58" s="147"/>
      <c r="U58" s="147"/>
      <c r="V58" s="147"/>
      <c r="W58" s="147"/>
    </row>
    <row r="59" spans="1:23" ht="15">
      <c r="A59" s="146"/>
      <c r="B59" s="251" t="s">
        <v>621</v>
      </c>
      <c r="C59" s="148">
        <f>'جدول هزینه پروژه '!I71</f>
        <v>1609999.9999999998</v>
      </c>
      <c r="D59" s="147"/>
      <c r="E59" s="147"/>
      <c r="F59" s="147"/>
      <c r="G59" s="147"/>
      <c r="H59" s="147"/>
      <c r="I59" s="147"/>
      <c r="J59" s="147"/>
      <c r="K59" s="147"/>
      <c r="L59" s="147"/>
      <c r="M59" s="147"/>
      <c r="N59" s="147"/>
      <c r="O59" s="147"/>
      <c r="P59" s="147"/>
      <c r="Q59" s="147"/>
      <c r="R59" s="147"/>
      <c r="S59" s="147"/>
      <c r="T59" s="147"/>
      <c r="U59" s="147"/>
      <c r="V59" s="147"/>
      <c r="W59" s="147"/>
    </row>
    <row r="60" spans="1:23" ht="15">
      <c r="A60" s="146"/>
      <c r="B60" s="253" t="s">
        <v>623</v>
      </c>
      <c r="C60" s="148">
        <f>'جدول هزینه پروژه '!I72</f>
        <v>400000</v>
      </c>
      <c r="D60" s="147"/>
      <c r="E60" s="147"/>
      <c r="F60" s="147"/>
      <c r="G60" s="147"/>
      <c r="H60" s="147"/>
      <c r="I60" s="147"/>
      <c r="J60" s="147"/>
      <c r="K60" s="147"/>
      <c r="L60" s="147"/>
      <c r="M60" s="147"/>
      <c r="N60" s="147"/>
      <c r="O60" s="147"/>
      <c r="P60" s="147"/>
      <c r="Q60" s="147"/>
      <c r="R60" s="147"/>
      <c r="S60" s="147"/>
      <c r="T60" s="147"/>
      <c r="U60" s="147"/>
      <c r="V60" s="147"/>
      <c r="W60" s="147"/>
    </row>
    <row r="61" spans="1:23" ht="15">
      <c r="A61" s="146"/>
      <c r="B61" s="251" t="s">
        <v>624</v>
      </c>
      <c r="C61" s="148">
        <f>'جدول هزینه پروژه '!I73</f>
        <v>3900000</v>
      </c>
      <c r="D61" s="147"/>
      <c r="E61" s="147"/>
      <c r="F61" s="147"/>
      <c r="G61" s="147"/>
      <c r="H61" s="147"/>
      <c r="I61" s="147"/>
      <c r="J61" s="147"/>
      <c r="K61" s="147"/>
      <c r="L61" s="147"/>
      <c r="M61" s="147"/>
      <c r="N61" s="147"/>
      <c r="O61" s="147"/>
      <c r="P61" s="147"/>
      <c r="Q61" s="147"/>
      <c r="R61" s="147"/>
      <c r="S61" s="147"/>
      <c r="T61" s="147"/>
      <c r="U61" s="147"/>
      <c r="V61" s="147"/>
      <c r="W61" s="147"/>
    </row>
    <row r="62" spans="1:23" ht="15">
      <c r="A62" s="146"/>
      <c r="B62" s="253" t="s">
        <v>625</v>
      </c>
      <c r="C62" s="148">
        <f>'جدول هزینه پروژه '!I74</f>
        <v>1100000</v>
      </c>
      <c r="D62" s="147"/>
      <c r="E62" s="147"/>
      <c r="F62" s="147"/>
      <c r="G62" s="147"/>
      <c r="H62" s="147"/>
      <c r="I62" s="147"/>
      <c r="J62" s="147"/>
      <c r="K62" s="147"/>
      <c r="L62" s="147"/>
      <c r="M62" s="147"/>
      <c r="N62" s="147"/>
      <c r="O62" s="147"/>
      <c r="P62" s="147"/>
      <c r="Q62" s="147"/>
      <c r="R62" s="147"/>
      <c r="S62" s="147"/>
      <c r="T62" s="147"/>
      <c r="U62" s="147"/>
      <c r="V62" s="147"/>
      <c r="W62" s="147"/>
    </row>
    <row r="63" spans="1:23" ht="15">
      <c r="A63" s="146"/>
      <c r="B63" s="251" t="s">
        <v>626</v>
      </c>
      <c r="C63" s="148">
        <f>'جدول هزینه پروژه '!I75</f>
        <v>2050000</v>
      </c>
      <c r="D63" s="147"/>
      <c r="E63" s="147"/>
      <c r="F63" s="147"/>
      <c r="G63" s="147"/>
      <c r="H63" s="147"/>
      <c r="I63" s="147"/>
      <c r="J63" s="147"/>
      <c r="K63" s="147"/>
      <c r="L63" s="147"/>
      <c r="M63" s="147"/>
      <c r="N63" s="147"/>
      <c r="O63" s="147"/>
      <c r="P63" s="147"/>
      <c r="Q63" s="147"/>
      <c r="R63" s="147"/>
      <c r="S63" s="147"/>
      <c r="T63" s="147"/>
      <c r="U63" s="147"/>
      <c r="V63" s="147"/>
      <c r="W63" s="147"/>
    </row>
    <row r="64" spans="1:23" ht="15">
      <c r="A64" s="146"/>
      <c r="B64" s="253" t="s">
        <v>627</v>
      </c>
      <c r="C64" s="148">
        <f>'جدول هزینه پروژه '!I76</f>
        <v>200000</v>
      </c>
      <c r="D64" s="147"/>
      <c r="E64" s="147"/>
      <c r="F64" s="147"/>
      <c r="G64" s="147"/>
      <c r="H64" s="147"/>
      <c r="I64" s="147"/>
      <c r="J64" s="147"/>
      <c r="K64" s="147"/>
      <c r="L64" s="147"/>
      <c r="M64" s="147"/>
      <c r="N64" s="147"/>
      <c r="O64" s="147"/>
      <c r="P64" s="147"/>
      <c r="Q64" s="147"/>
      <c r="R64" s="147"/>
      <c r="S64" s="147"/>
      <c r="T64" s="147"/>
      <c r="U64" s="147"/>
      <c r="V64" s="147"/>
      <c r="W64" s="147"/>
    </row>
    <row r="65" spans="1:23" ht="15">
      <c r="A65" s="146"/>
      <c r="B65" s="251" t="s">
        <v>628</v>
      </c>
      <c r="C65" s="148">
        <f>'جدول هزینه پروژه '!I77</f>
        <v>4000000</v>
      </c>
      <c r="D65" s="147"/>
      <c r="E65" s="147"/>
      <c r="F65" s="147"/>
      <c r="G65" s="147"/>
      <c r="H65" s="147"/>
      <c r="I65" s="147"/>
      <c r="J65" s="147"/>
      <c r="K65" s="147"/>
      <c r="L65" s="147"/>
      <c r="M65" s="147"/>
      <c r="N65" s="147"/>
      <c r="O65" s="147"/>
      <c r="P65" s="147"/>
      <c r="Q65" s="147"/>
      <c r="R65" s="147"/>
      <c r="S65" s="147"/>
      <c r="T65" s="147"/>
      <c r="U65" s="147"/>
      <c r="V65" s="147"/>
      <c r="W65" s="147"/>
    </row>
    <row r="66" spans="1:23" ht="15">
      <c r="A66" s="146"/>
      <c r="B66" s="253" t="s">
        <v>629</v>
      </c>
      <c r="C66" s="148">
        <f>'جدول هزینه پروژه '!I78</f>
        <v>165000</v>
      </c>
      <c r="D66" s="147"/>
      <c r="E66" s="147"/>
      <c r="F66" s="147"/>
      <c r="G66" s="147"/>
      <c r="H66" s="147"/>
      <c r="I66" s="147"/>
      <c r="J66" s="147"/>
      <c r="K66" s="147"/>
      <c r="L66" s="147"/>
      <c r="M66" s="147"/>
      <c r="N66" s="147"/>
      <c r="O66" s="147"/>
      <c r="P66" s="147"/>
      <c r="Q66" s="147"/>
      <c r="R66" s="147"/>
      <c r="S66" s="147"/>
      <c r="T66" s="147"/>
      <c r="U66" s="147"/>
      <c r="V66" s="147"/>
      <c r="W66" s="147"/>
    </row>
    <row r="67" spans="1:23" ht="15">
      <c r="A67" s="146"/>
      <c r="B67" s="251" t="s">
        <v>630</v>
      </c>
      <c r="C67" s="148">
        <f>'جدول هزینه پروژه '!I79</f>
        <v>1644300</v>
      </c>
      <c r="D67" s="147"/>
      <c r="E67" s="147"/>
      <c r="F67" s="147"/>
      <c r="G67" s="147"/>
      <c r="H67" s="147"/>
      <c r="I67" s="147"/>
      <c r="J67" s="147"/>
      <c r="K67" s="147"/>
      <c r="L67" s="147"/>
      <c r="M67" s="147"/>
      <c r="N67" s="147"/>
      <c r="O67" s="147"/>
      <c r="P67" s="147"/>
      <c r="Q67" s="147"/>
      <c r="R67" s="147"/>
      <c r="S67" s="147"/>
      <c r="T67" s="147"/>
      <c r="U67" s="147"/>
      <c r="V67" s="147"/>
      <c r="W67" s="147"/>
    </row>
    <row r="68" spans="1:23" ht="15">
      <c r="A68" s="146"/>
      <c r="B68" s="257" t="s">
        <v>631</v>
      </c>
      <c r="C68" s="148">
        <f>'جدول هزینه پروژه '!I80</f>
        <v>249000</v>
      </c>
      <c r="D68" s="147"/>
      <c r="E68" s="147"/>
      <c r="F68" s="147"/>
      <c r="G68" s="147"/>
      <c r="H68" s="147"/>
      <c r="I68" s="147"/>
      <c r="J68" s="147"/>
      <c r="K68" s="147"/>
      <c r="L68" s="147"/>
      <c r="M68" s="147"/>
      <c r="N68" s="147"/>
      <c r="O68" s="147"/>
      <c r="P68" s="147"/>
      <c r="Q68" s="147"/>
      <c r="R68" s="147"/>
      <c r="S68" s="147"/>
      <c r="T68" s="147"/>
      <c r="U68" s="147"/>
      <c r="V68" s="147"/>
      <c r="W68" s="147"/>
    </row>
    <row r="69" spans="1:23" ht="15">
      <c r="A69" s="146"/>
      <c r="B69" s="258" t="s">
        <v>455</v>
      </c>
      <c r="C69" s="148">
        <f>'جدول هزینه پروژه '!I81</f>
        <v>62000</v>
      </c>
      <c r="D69" s="147"/>
      <c r="E69" s="147"/>
      <c r="F69" s="147"/>
      <c r="G69" s="147"/>
      <c r="H69" s="147"/>
      <c r="I69" s="147"/>
      <c r="J69" s="147"/>
      <c r="K69" s="147"/>
      <c r="L69" s="147"/>
      <c r="M69" s="147"/>
      <c r="N69" s="147"/>
      <c r="O69" s="147"/>
      <c r="P69" s="147"/>
      <c r="Q69" s="147"/>
      <c r="R69" s="147"/>
      <c r="S69" s="147"/>
      <c r="T69" s="147"/>
      <c r="U69" s="147"/>
      <c r="V69" s="147"/>
      <c r="W69" s="147"/>
    </row>
    <row r="70" spans="1:23">
      <c r="A70" s="96">
        <v>7</v>
      </c>
      <c r="B70" s="235" t="s">
        <v>519</v>
      </c>
      <c r="C70" s="151">
        <f>C71+C72</f>
        <v>60625000</v>
      </c>
      <c r="D70" s="98">
        <f t="shared" ref="D70:W70" si="7">SUM(D113:D125)</f>
        <v>0</v>
      </c>
      <c r="E70" s="98">
        <f t="shared" si="7"/>
        <v>0</v>
      </c>
      <c r="F70" s="98">
        <f>SUM(F113:F125)</f>
        <v>0</v>
      </c>
      <c r="G70" s="98">
        <f t="shared" si="7"/>
        <v>0</v>
      </c>
      <c r="H70" s="98">
        <f t="shared" si="7"/>
        <v>0</v>
      </c>
      <c r="I70" s="98">
        <f t="shared" si="7"/>
        <v>0</v>
      </c>
      <c r="J70" s="98">
        <f t="shared" si="7"/>
        <v>0</v>
      </c>
      <c r="K70" s="98">
        <f t="shared" si="7"/>
        <v>0</v>
      </c>
      <c r="L70" s="98">
        <f t="shared" si="7"/>
        <v>0</v>
      </c>
      <c r="M70" s="98">
        <f t="shared" si="7"/>
        <v>0</v>
      </c>
      <c r="N70" s="98">
        <f t="shared" si="7"/>
        <v>0</v>
      </c>
      <c r="O70" s="98">
        <f t="shared" si="7"/>
        <v>0</v>
      </c>
      <c r="P70" s="98">
        <f t="shared" si="7"/>
        <v>0</v>
      </c>
      <c r="Q70" s="98">
        <f t="shared" si="7"/>
        <v>0</v>
      </c>
      <c r="R70" s="98">
        <f t="shared" si="7"/>
        <v>0</v>
      </c>
      <c r="S70" s="98">
        <f t="shared" si="7"/>
        <v>0</v>
      </c>
      <c r="T70" s="98">
        <f t="shared" si="7"/>
        <v>0</v>
      </c>
      <c r="U70" s="98">
        <f t="shared" si="7"/>
        <v>0</v>
      </c>
      <c r="V70" s="98">
        <f t="shared" si="7"/>
        <v>0</v>
      </c>
      <c r="W70" s="98">
        <f t="shared" si="7"/>
        <v>0</v>
      </c>
    </row>
    <row r="71" spans="1:23" ht="30.75" thickBot="1">
      <c r="A71" s="146"/>
      <c r="B71" s="119" t="s">
        <v>520</v>
      </c>
      <c r="C71" s="148">
        <f>'جدول هزینه پروژه '!I83</f>
        <v>60000000</v>
      </c>
      <c r="D71" s="147"/>
      <c r="E71" s="147"/>
      <c r="F71" s="147"/>
      <c r="G71" s="147"/>
      <c r="H71" s="147"/>
      <c r="I71" s="147"/>
      <c r="J71" s="147"/>
      <c r="K71" s="147"/>
      <c r="L71" s="147"/>
      <c r="M71" s="147"/>
      <c r="N71" s="147"/>
      <c r="O71" s="147"/>
      <c r="P71" s="147"/>
      <c r="Q71" s="147"/>
      <c r="R71" s="147"/>
      <c r="S71" s="147"/>
      <c r="T71" s="147"/>
      <c r="U71" s="147"/>
      <c r="V71" s="147"/>
      <c r="W71" s="147"/>
    </row>
    <row r="72" spans="1:23" ht="15">
      <c r="A72" s="146"/>
      <c r="B72" s="142" t="s">
        <v>444</v>
      </c>
      <c r="C72" s="148">
        <f>'جدول هزینه پروژه '!I84</f>
        <v>625000</v>
      </c>
      <c r="D72" s="147"/>
      <c r="E72" s="147"/>
      <c r="F72" s="147"/>
      <c r="G72" s="147"/>
      <c r="H72" s="147"/>
      <c r="I72" s="147"/>
      <c r="J72" s="147"/>
      <c r="K72" s="147"/>
      <c r="L72" s="147"/>
      <c r="M72" s="147"/>
      <c r="N72" s="147"/>
      <c r="O72" s="147"/>
      <c r="P72" s="147"/>
      <c r="Q72" s="147"/>
      <c r="R72" s="147"/>
      <c r="S72" s="147"/>
      <c r="T72" s="147"/>
      <c r="U72" s="147"/>
      <c r="V72" s="147"/>
      <c r="W72" s="147"/>
    </row>
    <row r="73" spans="1:23">
      <c r="A73" s="96">
        <v>7</v>
      </c>
      <c r="B73" s="137" t="s">
        <v>522</v>
      </c>
      <c r="C73" s="151">
        <f>SUM(C74:C96)</f>
        <v>760483000</v>
      </c>
      <c r="D73" s="98">
        <f t="shared" ref="D73:H73" si="8">SUM(D116:D128)</f>
        <v>0</v>
      </c>
      <c r="E73" s="98">
        <f t="shared" si="8"/>
        <v>0</v>
      </c>
      <c r="F73" s="98">
        <f>SUM(F116:F128)</f>
        <v>0</v>
      </c>
      <c r="G73" s="98">
        <f t="shared" si="8"/>
        <v>0</v>
      </c>
      <c r="H73" s="98">
        <f t="shared" si="8"/>
        <v>0</v>
      </c>
      <c r="I73" s="147"/>
      <c r="J73" s="147"/>
      <c r="K73" s="147"/>
      <c r="L73" s="147"/>
      <c r="M73" s="147"/>
      <c r="N73" s="147"/>
      <c r="O73" s="147"/>
      <c r="P73" s="147"/>
      <c r="Q73" s="147"/>
      <c r="R73" s="147"/>
      <c r="S73" s="147"/>
      <c r="T73" s="147"/>
      <c r="U73" s="147"/>
      <c r="V73" s="147"/>
      <c r="W73" s="147"/>
    </row>
    <row r="74" spans="1:23" ht="36">
      <c r="A74" s="146"/>
      <c r="B74" s="237" t="s">
        <v>584</v>
      </c>
      <c r="C74" s="148">
        <f>'جدول هزینه پروژه '!I86</f>
        <v>1500000</v>
      </c>
      <c r="D74" s="147"/>
      <c r="E74" s="147"/>
      <c r="F74" s="147"/>
      <c r="G74" s="147"/>
      <c r="H74" s="147"/>
      <c r="I74" s="147"/>
      <c r="J74" s="147"/>
      <c r="K74" s="147"/>
      <c r="L74" s="147"/>
      <c r="M74" s="147"/>
      <c r="N74" s="147"/>
      <c r="O74" s="147"/>
      <c r="P74" s="147"/>
      <c r="Q74" s="147"/>
      <c r="R74" s="147"/>
      <c r="S74" s="147"/>
      <c r="T74" s="147"/>
      <c r="U74" s="147"/>
      <c r="V74" s="147"/>
      <c r="W74" s="147"/>
    </row>
    <row r="75" spans="1:23" ht="108">
      <c r="A75" s="146"/>
      <c r="B75" s="237" t="s">
        <v>586</v>
      </c>
      <c r="C75" s="148">
        <f>'جدول هزینه پروژه '!I87</f>
        <v>10800000</v>
      </c>
      <c r="D75" s="147"/>
      <c r="E75" s="147"/>
      <c r="F75" s="147"/>
      <c r="G75" s="147"/>
      <c r="H75" s="147"/>
      <c r="I75" s="147"/>
      <c r="J75" s="147"/>
      <c r="K75" s="147"/>
      <c r="L75" s="147"/>
      <c r="M75" s="147"/>
      <c r="N75" s="147"/>
      <c r="O75" s="147"/>
      <c r="P75" s="147"/>
      <c r="Q75" s="147"/>
      <c r="R75" s="147"/>
      <c r="S75" s="147"/>
      <c r="T75" s="147"/>
      <c r="U75" s="147"/>
      <c r="V75" s="147"/>
      <c r="W75" s="147"/>
    </row>
    <row r="76" spans="1:23" ht="36">
      <c r="A76" s="146"/>
      <c r="B76" s="237" t="s">
        <v>588</v>
      </c>
      <c r="C76" s="148">
        <f>'جدول هزینه پروژه '!I88</f>
        <v>630000</v>
      </c>
      <c r="D76" s="147"/>
      <c r="E76" s="147"/>
      <c r="F76" s="147"/>
      <c r="G76" s="147"/>
      <c r="H76" s="147"/>
      <c r="I76" s="147"/>
      <c r="J76" s="147"/>
      <c r="K76" s="147"/>
      <c r="L76" s="147"/>
      <c r="M76" s="147"/>
      <c r="N76" s="147"/>
      <c r="O76" s="147"/>
      <c r="P76" s="147"/>
      <c r="Q76" s="147"/>
      <c r="R76" s="147"/>
      <c r="S76" s="147"/>
      <c r="T76" s="147"/>
      <c r="U76" s="147"/>
      <c r="V76" s="147"/>
      <c r="W76" s="147"/>
    </row>
    <row r="77" spans="1:23" ht="36">
      <c r="A77" s="146"/>
      <c r="B77" s="237" t="s">
        <v>590</v>
      </c>
      <c r="C77" s="148">
        <f>'جدول هزینه پروژه '!I89</f>
        <v>14400000</v>
      </c>
      <c r="D77" s="147"/>
      <c r="E77" s="147"/>
      <c r="F77" s="147"/>
      <c r="G77" s="147"/>
      <c r="H77" s="147"/>
      <c r="I77" s="147"/>
      <c r="J77" s="147"/>
      <c r="K77" s="147"/>
      <c r="L77" s="147"/>
      <c r="M77" s="147"/>
      <c r="N77" s="147"/>
      <c r="O77" s="147"/>
      <c r="P77" s="147"/>
      <c r="Q77" s="147"/>
      <c r="R77" s="147"/>
      <c r="S77" s="147"/>
      <c r="T77" s="147"/>
      <c r="U77" s="147"/>
      <c r="V77" s="147"/>
      <c r="W77" s="147"/>
    </row>
    <row r="78" spans="1:23" ht="36">
      <c r="A78" s="146"/>
      <c r="B78" s="237" t="s">
        <v>591</v>
      </c>
      <c r="C78" s="148">
        <f>'جدول هزینه پروژه '!I90</f>
        <v>67210000</v>
      </c>
      <c r="D78" s="147"/>
      <c r="E78" s="147"/>
      <c r="F78" s="147"/>
      <c r="G78" s="147"/>
      <c r="H78" s="147"/>
      <c r="I78" s="147"/>
      <c r="J78" s="147"/>
      <c r="K78" s="147"/>
      <c r="L78" s="147"/>
      <c r="M78" s="147"/>
      <c r="N78" s="147"/>
      <c r="O78" s="147"/>
      <c r="P78" s="147"/>
      <c r="Q78" s="147"/>
      <c r="R78" s="147"/>
      <c r="S78" s="147"/>
      <c r="T78" s="147"/>
      <c r="U78" s="147"/>
      <c r="V78" s="147"/>
      <c r="W78" s="147"/>
    </row>
    <row r="79" spans="1:23" ht="54">
      <c r="A79" s="146"/>
      <c r="B79" s="237" t="s">
        <v>593</v>
      </c>
      <c r="C79" s="148">
        <f>'جدول هزینه پروژه '!I91</f>
        <v>321000000</v>
      </c>
      <c r="D79" s="147"/>
      <c r="E79" s="147"/>
      <c r="F79" s="147"/>
      <c r="G79" s="147"/>
      <c r="H79" s="147"/>
      <c r="I79" s="147"/>
      <c r="J79" s="147"/>
      <c r="K79" s="147"/>
      <c r="L79" s="147"/>
      <c r="M79" s="147"/>
      <c r="N79" s="147"/>
      <c r="O79" s="147"/>
      <c r="P79" s="147"/>
      <c r="Q79" s="147"/>
      <c r="R79" s="147"/>
      <c r="S79" s="147"/>
      <c r="T79" s="147"/>
      <c r="U79" s="147"/>
      <c r="V79" s="147"/>
      <c r="W79" s="147"/>
    </row>
    <row r="80" spans="1:23" ht="36">
      <c r="A80" s="146"/>
      <c r="B80" s="237" t="s">
        <v>594</v>
      </c>
      <c r="C80" s="148">
        <f>'جدول هزینه پروژه '!I92</f>
        <v>44280000</v>
      </c>
      <c r="D80" s="147"/>
      <c r="E80" s="147"/>
      <c r="F80" s="147"/>
      <c r="G80" s="147"/>
      <c r="H80" s="147"/>
      <c r="I80" s="147"/>
      <c r="J80" s="147"/>
      <c r="K80" s="147"/>
      <c r="L80" s="147"/>
      <c r="M80" s="147"/>
      <c r="N80" s="147"/>
      <c r="O80" s="147"/>
      <c r="P80" s="147"/>
      <c r="Q80" s="147"/>
      <c r="R80" s="147"/>
      <c r="S80" s="147"/>
      <c r="T80" s="147"/>
      <c r="U80" s="147"/>
      <c r="V80" s="147"/>
      <c r="W80" s="147"/>
    </row>
    <row r="81" spans="1:23" ht="36">
      <c r="A81" s="146"/>
      <c r="B81" s="237" t="s">
        <v>595</v>
      </c>
      <c r="C81" s="148">
        <f>'جدول هزینه پروژه '!I93</f>
        <v>10880000</v>
      </c>
      <c r="D81" s="147"/>
      <c r="E81" s="147"/>
      <c r="F81" s="147"/>
      <c r="G81" s="147"/>
      <c r="H81" s="147"/>
      <c r="I81" s="147"/>
      <c r="J81" s="147"/>
      <c r="K81" s="147"/>
      <c r="L81" s="147"/>
      <c r="M81" s="147"/>
      <c r="N81" s="147"/>
      <c r="O81" s="147"/>
      <c r="P81" s="147"/>
      <c r="Q81" s="147"/>
      <c r="R81" s="147"/>
      <c r="S81" s="147"/>
      <c r="T81" s="147"/>
      <c r="U81" s="147"/>
      <c r="V81" s="147"/>
      <c r="W81" s="147"/>
    </row>
    <row r="82" spans="1:23" ht="36">
      <c r="A82" s="146"/>
      <c r="B82" s="237" t="s">
        <v>596</v>
      </c>
      <c r="C82" s="148">
        <f>'جدول هزینه پروژه '!I94</f>
        <v>11550000</v>
      </c>
      <c r="D82" s="147"/>
      <c r="E82" s="147"/>
      <c r="F82" s="147"/>
      <c r="G82" s="147"/>
      <c r="H82" s="147"/>
      <c r="I82" s="147"/>
      <c r="J82" s="147"/>
      <c r="K82" s="147"/>
      <c r="L82" s="147"/>
      <c r="M82" s="147"/>
      <c r="N82" s="147"/>
      <c r="O82" s="147"/>
      <c r="P82" s="147"/>
      <c r="Q82" s="147"/>
      <c r="R82" s="147"/>
      <c r="S82" s="147"/>
      <c r="T82" s="147"/>
      <c r="U82" s="147"/>
      <c r="V82" s="147"/>
      <c r="W82" s="147"/>
    </row>
    <row r="83" spans="1:23" ht="54">
      <c r="A83" s="146"/>
      <c r="B83" s="237" t="s">
        <v>597</v>
      </c>
      <c r="C83" s="148">
        <f>'جدول هزینه پروژه '!I95</f>
        <v>5000000</v>
      </c>
      <c r="D83" s="147"/>
      <c r="E83" s="147"/>
      <c r="F83" s="147"/>
      <c r="G83" s="147"/>
      <c r="H83" s="147"/>
      <c r="I83" s="147"/>
      <c r="J83" s="147"/>
      <c r="K83" s="147"/>
      <c r="L83" s="147"/>
      <c r="M83" s="147"/>
      <c r="N83" s="147"/>
      <c r="O83" s="147"/>
      <c r="P83" s="147"/>
      <c r="Q83" s="147"/>
      <c r="R83" s="147"/>
      <c r="S83" s="147"/>
      <c r="T83" s="147"/>
      <c r="U83" s="147"/>
      <c r="V83" s="147"/>
      <c r="W83" s="147"/>
    </row>
    <row r="84" spans="1:23" ht="54">
      <c r="A84" s="146"/>
      <c r="B84" s="237" t="s">
        <v>598</v>
      </c>
      <c r="C84" s="148">
        <f>'جدول هزینه پروژه '!I96</f>
        <v>27000000</v>
      </c>
      <c r="D84" s="147"/>
      <c r="E84" s="147"/>
      <c r="F84" s="147"/>
      <c r="G84" s="147"/>
      <c r="H84" s="147"/>
      <c r="I84" s="147"/>
      <c r="J84" s="147"/>
      <c r="K84" s="147"/>
      <c r="L84" s="147"/>
      <c r="M84" s="147"/>
      <c r="N84" s="147"/>
      <c r="O84" s="147"/>
      <c r="P84" s="147"/>
      <c r="Q84" s="147"/>
      <c r="R84" s="147"/>
      <c r="S84" s="147"/>
      <c r="T84" s="147"/>
      <c r="U84" s="147"/>
      <c r="V84" s="147"/>
      <c r="W84" s="147"/>
    </row>
    <row r="85" spans="1:23" ht="36">
      <c r="A85" s="146"/>
      <c r="B85" s="237" t="s">
        <v>600</v>
      </c>
      <c r="C85" s="148">
        <f>'جدول هزینه پروژه '!I97</f>
        <v>58800000</v>
      </c>
      <c r="D85" s="147"/>
      <c r="E85" s="147"/>
      <c r="F85" s="147"/>
      <c r="G85" s="147"/>
      <c r="H85" s="147"/>
      <c r="I85" s="147"/>
      <c r="J85" s="147"/>
      <c r="K85" s="147"/>
      <c r="L85" s="147"/>
      <c r="M85" s="147"/>
      <c r="N85" s="147"/>
      <c r="O85" s="147"/>
      <c r="P85" s="147"/>
      <c r="Q85" s="147"/>
      <c r="R85" s="147"/>
      <c r="S85" s="147"/>
      <c r="T85" s="147"/>
      <c r="U85" s="147"/>
      <c r="V85" s="147"/>
      <c r="W85" s="147"/>
    </row>
    <row r="86" spans="1:23" ht="36">
      <c r="A86" s="146"/>
      <c r="B86" s="237" t="s">
        <v>601</v>
      </c>
      <c r="C86" s="148">
        <f>'جدول هزینه پروژه '!I98</f>
        <v>3850000</v>
      </c>
      <c r="D86" s="147"/>
      <c r="E86" s="147"/>
      <c r="F86" s="147"/>
      <c r="G86" s="147"/>
      <c r="H86" s="147"/>
      <c r="I86" s="147"/>
      <c r="J86" s="147"/>
      <c r="K86" s="147"/>
      <c r="L86" s="147"/>
      <c r="M86" s="147"/>
      <c r="N86" s="147"/>
      <c r="O86" s="147"/>
      <c r="P86" s="147"/>
      <c r="Q86" s="147"/>
      <c r="R86" s="147"/>
      <c r="S86" s="147"/>
      <c r="T86" s="147"/>
      <c r="U86" s="147"/>
      <c r="V86" s="147"/>
      <c r="W86" s="147"/>
    </row>
    <row r="87" spans="1:23" ht="36">
      <c r="A87" s="146"/>
      <c r="B87" s="237" t="s">
        <v>603</v>
      </c>
      <c r="C87" s="148">
        <f>'جدول هزینه پروژه '!I99</f>
        <v>3600000</v>
      </c>
      <c r="D87" s="147"/>
      <c r="E87" s="147"/>
      <c r="F87" s="147"/>
      <c r="G87" s="147"/>
      <c r="H87" s="147"/>
      <c r="I87" s="147"/>
      <c r="J87" s="147"/>
      <c r="K87" s="147"/>
      <c r="L87" s="147"/>
      <c r="M87" s="147"/>
      <c r="N87" s="147"/>
      <c r="O87" s="147"/>
      <c r="P87" s="147"/>
      <c r="Q87" s="147"/>
      <c r="R87" s="147"/>
      <c r="S87" s="147"/>
      <c r="T87" s="147"/>
      <c r="U87" s="147"/>
      <c r="V87" s="147"/>
      <c r="W87" s="147"/>
    </row>
    <row r="88" spans="1:23" ht="36">
      <c r="A88" s="146"/>
      <c r="B88" s="237" t="s">
        <v>604</v>
      </c>
      <c r="C88" s="148">
        <f>'جدول هزینه پروژه '!I100</f>
        <v>16500000</v>
      </c>
      <c r="D88" s="147"/>
      <c r="E88" s="147"/>
      <c r="F88" s="147"/>
      <c r="G88" s="147"/>
      <c r="H88" s="147"/>
      <c r="I88" s="147"/>
      <c r="J88" s="147"/>
      <c r="K88" s="147"/>
      <c r="L88" s="147"/>
      <c r="M88" s="147"/>
      <c r="N88" s="147"/>
      <c r="O88" s="147"/>
      <c r="P88" s="147"/>
      <c r="Q88" s="147"/>
      <c r="R88" s="147"/>
      <c r="S88" s="147"/>
      <c r="T88" s="147"/>
      <c r="U88" s="147"/>
      <c r="V88" s="147"/>
      <c r="W88" s="147"/>
    </row>
    <row r="89" spans="1:23" ht="36">
      <c r="A89" s="146"/>
      <c r="B89" s="237" t="s">
        <v>606</v>
      </c>
      <c r="C89" s="148">
        <f>'جدول هزینه پروژه '!I101</f>
        <v>23838000</v>
      </c>
      <c r="D89" s="147"/>
      <c r="E89" s="147"/>
      <c r="F89" s="147"/>
      <c r="G89" s="147"/>
      <c r="H89" s="147"/>
      <c r="I89" s="147"/>
      <c r="J89" s="147"/>
      <c r="K89" s="147"/>
      <c r="L89" s="147"/>
      <c r="M89" s="147"/>
      <c r="N89" s="147"/>
      <c r="O89" s="147"/>
      <c r="P89" s="147"/>
      <c r="Q89" s="147"/>
      <c r="R89" s="147"/>
      <c r="S89" s="147"/>
      <c r="T89" s="147"/>
      <c r="U89" s="147"/>
      <c r="V89" s="147"/>
      <c r="W89" s="147"/>
    </row>
    <row r="90" spans="1:23" ht="54">
      <c r="A90" s="146"/>
      <c r="B90" s="237" t="s">
        <v>607</v>
      </c>
      <c r="C90" s="148">
        <f>'جدول هزینه پروژه '!I102</f>
        <v>14575000</v>
      </c>
      <c r="D90" s="147"/>
      <c r="E90" s="147"/>
      <c r="F90" s="147"/>
      <c r="G90" s="147"/>
      <c r="H90" s="147"/>
      <c r="I90" s="147"/>
      <c r="J90" s="147"/>
      <c r="K90" s="147"/>
      <c r="L90" s="147"/>
      <c r="M90" s="147"/>
      <c r="N90" s="147"/>
      <c r="O90" s="147"/>
      <c r="P90" s="147"/>
      <c r="Q90" s="147"/>
      <c r="R90" s="147"/>
      <c r="S90" s="147"/>
      <c r="T90" s="147"/>
      <c r="U90" s="147"/>
      <c r="V90" s="147"/>
      <c r="W90" s="147"/>
    </row>
    <row r="91" spans="1:23" ht="36">
      <c r="A91" s="146"/>
      <c r="B91" s="237" t="s">
        <v>608</v>
      </c>
      <c r="C91" s="148">
        <f>'جدول هزینه پروژه '!I103</f>
        <v>28770000</v>
      </c>
      <c r="D91" s="147"/>
      <c r="E91" s="147"/>
      <c r="F91" s="147"/>
      <c r="G91" s="147"/>
      <c r="H91" s="147"/>
      <c r="I91" s="147"/>
      <c r="J91" s="147"/>
      <c r="K91" s="147"/>
      <c r="L91" s="147"/>
      <c r="M91" s="147"/>
      <c r="N91" s="147"/>
      <c r="O91" s="147"/>
      <c r="P91" s="147"/>
      <c r="Q91" s="147"/>
      <c r="R91" s="147"/>
      <c r="S91" s="147"/>
      <c r="T91" s="147"/>
      <c r="U91" s="147"/>
      <c r="V91" s="147"/>
      <c r="W91" s="147"/>
    </row>
    <row r="92" spans="1:23" ht="54">
      <c r="A92" s="146"/>
      <c r="B92" s="237" t="s">
        <v>609</v>
      </c>
      <c r="C92" s="148">
        <f>'جدول هزینه پروژه '!I104</f>
        <v>1225000</v>
      </c>
      <c r="D92" s="147"/>
      <c r="E92" s="147"/>
      <c r="F92" s="147"/>
      <c r="G92" s="147"/>
      <c r="H92" s="147"/>
      <c r="I92" s="147"/>
      <c r="J92" s="147"/>
      <c r="K92" s="147"/>
      <c r="L92" s="147"/>
      <c r="M92" s="147"/>
      <c r="N92" s="147"/>
      <c r="O92" s="147"/>
      <c r="P92" s="147"/>
      <c r="Q92" s="147"/>
      <c r="R92" s="147"/>
      <c r="S92" s="147"/>
      <c r="T92" s="147"/>
      <c r="U92" s="147"/>
      <c r="V92" s="147"/>
      <c r="W92" s="147"/>
    </row>
    <row r="93" spans="1:23" ht="18">
      <c r="A93" s="146"/>
      <c r="B93" s="237" t="s">
        <v>611</v>
      </c>
      <c r="C93" s="148">
        <f>'جدول هزینه پروژه '!I105</f>
        <v>50000000</v>
      </c>
      <c r="D93" s="147"/>
      <c r="E93" s="147"/>
      <c r="F93" s="147"/>
      <c r="G93" s="147"/>
      <c r="H93" s="147"/>
      <c r="I93" s="147"/>
      <c r="J93" s="147"/>
      <c r="K93" s="147"/>
      <c r="L93" s="147"/>
      <c r="M93" s="147"/>
      <c r="N93" s="147"/>
      <c r="O93" s="147"/>
      <c r="P93" s="147"/>
      <c r="Q93" s="147"/>
      <c r="R93" s="147"/>
      <c r="S93" s="147"/>
      <c r="T93" s="147"/>
      <c r="U93" s="147"/>
      <c r="V93" s="147"/>
      <c r="W93" s="147"/>
    </row>
    <row r="94" spans="1:23" ht="108">
      <c r="A94" s="146"/>
      <c r="B94" s="237" t="s">
        <v>613</v>
      </c>
      <c r="C94" s="148">
        <f>'جدول هزینه پروژه '!I106</f>
        <v>25000000</v>
      </c>
      <c r="D94" s="147"/>
      <c r="E94" s="147"/>
      <c r="F94" s="147"/>
      <c r="G94" s="147"/>
      <c r="H94" s="147"/>
      <c r="I94" s="147"/>
      <c r="J94" s="147"/>
      <c r="K94" s="147"/>
      <c r="L94" s="147"/>
      <c r="M94" s="147"/>
      <c r="N94" s="147"/>
      <c r="O94" s="147"/>
      <c r="P94" s="147"/>
      <c r="Q94" s="147"/>
      <c r="R94" s="147"/>
      <c r="S94" s="147"/>
      <c r="T94" s="147"/>
      <c r="U94" s="147"/>
      <c r="V94" s="147"/>
      <c r="W94" s="147"/>
    </row>
    <row r="95" spans="1:23" ht="54">
      <c r="A95" s="146"/>
      <c r="B95" s="237" t="s">
        <v>614</v>
      </c>
      <c r="C95" s="148">
        <f>'جدول هزینه پروژه '!I107</f>
        <v>20000000</v>
      </c>
      <c r="D95" s="147"/>
      <c r="E95" s="147"/>
      <c r="F95" s="147"/>
      <c r="G95" s="147"/>
      <c r="H95" s="147"/>
      <c r="I95" s="147"/>
      <c r="J95" s="147"/>
      <c r="K95" s="147"/>
      <c r="L95" s="147"/>
      <c r="M95" s="147"/>
      <c r="N95" s="147"/>
      <c r="O95" s="147"/>
      <c r="P95" s="147"/>
      <c r="Q95" s="147"/>
      <c r="R95" s="147"/>
      <c r="S95" s="147"/>
      <c r="T95" s="147"/>
      <c r="U95" s="147"/>
      <c r="V95" s="147"/>
      <c r="W95" s="147"/>
    </row>
    <row r="96" spans="1:23" ht="15">
      <c r="A96" s="146"/>
      <c r="B96" s="174" t="s">
        <v>455</v>
      </c>
      <c r="C96" s="148">
        <f>'جدول هزینه پروژه '!I108</f>
        <v>75000</v>
      </c>
      <c r="D96" s="147"/>
      <c r="E96" s="147"/>
      <c r="F96" s="147"/>
      <c r="G96" s="147"/>
      <c r="H96" s="147"/>
      <c r="I96" s="147"/>
      <c r="J96" s="147"/>
      <c r="K96" s="147"/>
      <c r="L96" s="147"/>
      <c r="M96" s="147"/>
      <c r="N96" s="147"/>
      <c r="O96" s="147"/>
      <c r="P96" s="147"/>
      <c r="Q96" s="147"/>
      <c r="R96" s="147"/>
      <c r="S96" s="147"/>
      <c r="T96" s="147"/>
      <c r="U96" s="147"/>
      <c r="V96" s="147"/>
      <c r="W96" s="147"/>
    </row>
    <row r="97" spans="1:23" ht="15">
      <c r="A97" s="146"/>
      <c r="B97" s="174"/>
      <c r="C97" s="148"/>
      <c r="D97" s="147"/>
      <c r="E97" s="147"/>
      <c r="F97" s="147"/>
      <c r="G97" s="147"/>
      <c r="H97" s="147"/>
      <c r="I97" s="147"/>
      <c r="J97" s="147"/>
      <c r="K97" s="147"/>
      <c r="L97" s="147"/>
      <c r="M97" s="147"/>
      <c r="N97" s="147"/>
      <c r="O97" s="147"/>
      <c r="P97" s="147"/>
      <c r="Q97" s="147"/>
      <c r="R97" s="147"/>
      <c r="S97" s="147"/>
      <c r="T97" s="147"/>
      <c r="U97" s="147"/>
      <c r="V97" s="147"/>
      <c r="W97" s="147"/>
    </row>
    <row r="98" spans="1:23" ht="15">
      <c r="A98" s="146"/>
      <c r="B98" s="174"/>
      <c r="C98" s="148"/>
      <c r="D98" s="147"/>
      <c r="E98" s="147"/>
      <c r="F98" s="147"/>
      <c r="G98" s="147"/>
      <c r="H98" s="147"/>
      <c r="I98" s="147"/>
      <c r="J98" s="147"/>
      <c r="K98" s="147"/>
      <c r="L98" s="147"/>
      <c r="M98" s="147"/>
      <c r="N98" s="147"/>
      <c r="O98" s="147"/>
      <c r="P98" s="147"/>
      <c r="Q98" s="147"/>
      <c r="R98" s="147"/>
      <c r="S98" s="147"/>
      <c r="T98" s="147"/>
      <c r="U98" s="147"/>
      <c r="V98" s="147"/>
      <c r="W98" s="147"/>
    </row>
    <row r="99" spans="1:23" ht="15">
      <c r="A99" s="146"/>
      <c r="B99" s="174"/>
      <c r="C99" s="148"/>
      <c r="D99" s="147"/>
      <c r="E99" s="147"/>
      <c r="F99" s="147"/>
      <c r="G99" s="147"/>
      <c r="H99" s="147"/>
      <c r="I99" s="147"/>
      <c r="J99" s="147"/>
      <c r="K99" s="147"/>
      <c r="L99" s="147"/>
      <c r="M99" s="147"/>
      <c r="N99" s="147"/>
      <c r="O99" s="147"/>
      <c r="P99" s="147"/>
      <c r="Q99" s="147"/>
      <c r="R99" s="147"/>
      <c r="S99" s="147"/>
      <c r="T99" s="147"/>
      <c r="U99" s="147"/>
      <c r="V99" s="147"/>
      <c r="W99" s="147"/>
    </row>
    <row r="100" spans="1:23" ht="15">
      <c r="A100" s="146"/>
      <c r="B100" s="174"/>
      <c r="C100" s="148"/>
      <c r="D100" s="147"/>
      <c r="E100" s="147"/>
      <c r="F100" s="147"/>
      <c r="G100" s="147"/>
      <c r="H100" s="147"/>
      <c r="I100" s="147"/>
      <c r="J100" s="147"/>
      <c r="K100" s="147"/>
      <c r="L100" s="147"/>
      <c r="M100" s="147"/>
      <c r="N100" s="147"/>
      <c r="O100" s="147"/>
      <c r="P100" s="147"/>
      <c r="Q100" s="147"/>
      <c r="R100" s="147"/>
      <c r="S100" s="147"/>
      <c r="T100" s="147"/>
      <c r="U100" s="147"/>
      <c r="V100" s="147"/>
      <c r="W100" s="147"/>
    </row>
    <row r="101" spans="1:23" ht="15">
      <c r="A101" s="146"/>
      <c r="B101" s="174"/>
      <c r="C101" s="148"/>
      <c r="D101" s="147"/>
      <c r="E101" s="147"/>
      <c r="F101" s="147"/>
      <c r="G101" s="147"/>
      <c r="H101" s="147"/>
      <c r="I101" s="147"/>
      <c r="J101" s="147"/>
      <c r="K101" s="147"/>
      <c r="L101" s="147"/>
      <c r="M101" s="147"/>
      <c r="N101" s="147"/>
      <c r="O101" s="147"/>
      <c r="P101" s="147"/>
      <c r="Q101" s="147"/>
      <c r="R101" s="147"/>
      <c r="S101" s="147"/>
      <c r="T101" s="147"/>
      <c r="U101" s="147"/>
      <c r="V101" s="147"/>
      <c r="W101" s="147"/>
    </row>
    <row r="102" spans="1:23" ht="15">
      <c r="A102" s="146"/>
      <c r="B102" s="174"/>
      <c r="C102" s="148"/>
      <c r="D102" s="147"/>
      <c r="E102" s="147"/>
      <c r="F102" s="147"/>
      <c r="G102" s="147"/>
      <c r="H102" s="147"/>
      <c r="I102" s="147"/>
      <c r="J102" s="147"/>
      <c r="K102" s="147"/>
      <c r="L102" s="147"/>
      <c r="M102" s="147"/>
      <c r="N102" s="147"/>
      <c r="O102" s="147"/>
      <c r="P102" s="147"/>
      <c r="Q102" s="147"/>
      <c r="R102" s="147"/>
      <c r="S102" s="147"/>
      <c r="T102" s="147"/>
      <c r="U102" s="147"/>
      <c r="V102" s="147"/>
      <c r="W102" s="147"/>
    </row>
    <row r="103" spans="1:23" ht="15">
      <c r="A103" s="146">
        <v>9</v>
      </c>
      <c r="B103" s="143" t="s">
        <v>456</v>
      </c>
      <c r="C103" s="148">
        <f>'جدول هزینه پروژه '!I109</f>
        <v>2000000</v>
      </c>
      <c r="D103" s="147"/>
      <c r="E103" s="147"/>
      <c r="F103" s="147"/>
      <c r="G103" s="147"/>
      <c r="H103" s="147"/>
      <c r="I103" s="147"/>
      <c r="J103" s="147"/>
      <c r="K103" s="147"/>
      <c r="L103" s="147"/>
      <c r="M103" s="147"/>
      <c r="N103" s="147"/>
      <c r="O103" s="147"/>
      <c r="P103" s="147"/>
      <c r="Q103" s="147"/>
      <c r="R103" s="147"/>
      <c r="S103" s="147"/>
      <c r="T103" s="147"/>
      <c r="U103" s="147"/>
      <c r="V103" s="147"/>
      <c r="W103" s="147"/>
    </row>
    <row r="104" spans="1:23" ht="15">
      <c r="A104" s="146">
        <v>10</v>
      </c>
      <c r="B104" s="143" t="s">
        <v>457</v>
      </c>
      <c r="C104" s="148">
        <v>50590315</v>
      </c>
      <c r="D104" s="147"/>
      <c r="E104" s="147"/>
      <c r="F104" s="147"/>
      <c r="G104" s="147"/>
      <c r="H104" s="147"/>
      <c r="I104" s="147"/>
      <c r="J104" s="147"/>
      <c r="K104" s="147"/>
      <c r="L104" s="147"/>
      <c r="M104" s="147"/>
      <c r="N104" s="147"/>
      <c r="O104" s="147"/>
      <c r="P104" s="147"/>
      <c r="Q104" s="147"/>
      <c r="R104" s="147"/>
      <c r="S104" s="147"/>
      <c r="T104" s="147"/>
      <c r="U104" s="147"/>
      <c r="V104" s="147"/>
      <c r="W104" s="147"/>
    </row>
    <row r="105" spans="1:23" ht="15">
      <c r="A105" s="146">
        <v>11</v>
      </c>
      <c r="B105" s="143" t="s">
        <v>458</v>
      </c>
      <c r="C105" s="148">
        <f>'جدول هزینه پروژه '!I111</f>
        <v>500000</v>
      </c>
      <c r="D105" s="147"/>
      <c r="E105" s="147"/>
      <c r="F105" s="147"/>
      <c r="G105" s="147"/>
      <c r="H105" s="147"/>
      <c r="I105" s="147"/>
      <c r="J105" s="147"/>
      <c r="K105" s="147"/>
      <c r="L105" s="147"/>
      <c r="M105" s="147"/>
      <c r="N105" s="147"/>
      <c r="O105" s="147"/>
      <c r="P105" s="147"/>
      <c r="Q105" s="147"/>
      <c r="R105" s="147"/>
      <c r="S105" s="147"/>
      <c r="T105" s="147"/>
      <c r="U105" s="147"/>
      <c r="V105" s="147"/>
      <c r="W105" s="147"/>
    </row>
    <row r="106" spans="1:23" s="102" customFormat="1" ht="37.5">
      <c r="A106" s="99"/>
      <c r="B106" s="100" t="s">
        <v>395</v>
      </c>
      <c r="C106" s="101"/>
      <c r="D106" s="101">
        <f t="shared" ref="D106:W106" si="9">SUM(D107:D117)</f>
        <v>0</v>
      </c>
      <c r="E106" s="101">
        <f t="shared" si="9"/>
        <v>0</v>
      </c>
      <c r="F106" s="101">
        <f t="shared" si="9"/>
        <v>0</v>
      </c>
      <c r="G106" s="101">
        <f t="shared" si="9"/>
        <v>0</v>
      </c>
      <c r="H106" s="101">
        <f t="shared" si="9"/>
        <v>0</v>
      </c>
      <c r="I106" s="101">
        <f t="shared" si="9"/>
        <v>0</v>
      </c>
      <c r="J106" s="101">
        <f t="shared" si="9"/>
        <v>0</v>
      </c>
      <c r="K106" s="101">
        <f t="shared" si="9"/>
        <v>0</v>
      </c>
      <c r="L106" s="101">
        <f t="shared" si="9"/>
        <v>0</v>
      </c>
      <c r="M106" s="101">
        <f t="shared" si="9"/>
        <v>0</v>
      </c>
      <c r="N106" s="101">
        <f t="shared" si="9"/>
        <v>0</v>
      </c>
      <c r="O106" s="101">
        <f t="shared" si="9"/>
        <v>0</v>
      </c>
      <c r="P106" s="101">
        <f t="shared" si="9"/>
        <v>0</v>
      </c>
      <c r="Q106" s="101">
        <f t="shared" si="9"/>
        <v>0</v>
      </c>
      <c r="R106" s="101">
        <f t="shared" si="9"/>
        <v>0</v>
      </c>
      <c r="S106" s="101">
        <f t="shared" si="9"/>
        <v>0</v>
      </c>
      <c r="T106" s="101">
        <f t="shared" si="9"/>
        <v>0</v>
      </c>
      <c r="U106" s="101">
        <f t="shared" si="9"/>
        <v>0</v>
      </c>
      <c r="V106" s="101">
        <f t="shared" si="9"/>
        <v>0</v>
      </c>
      <c r="W106" s="101">
        <f t="shared" si="9"/>
        <v>0</v>
      </c>
    </row>
    <row r="107" spans="1:23">
      <c r="A107" s="86" t="s">
        <v>396</v>
      </c>
      <c r="B107" s="87" t="s">
        <v>397</v>
      </c>
      <c r="C107" s="95"/>
      <c r="D107" s="95"/>
      <c r="E107" s="95"/>
      <c r="F107" s="95"/>
      <c r="G107" s="95"/>
      <c r="H107" s="95"/>
      <c r="I107" s="95"/>
      <c r="J107" s="95"/>
      <c r="K107" s="95"/>
      <c r="L107" s="95"/>
      <c r="M107" s="95"/>
      <c r="N107" s="95"/>
      <c r="O107" s="95"/>
      <c r="P107" s="95"/>
      <c r="Q107" s="95"/>
      <c r="R107" s="95"/>
      <c r="S107" s="95"/>
      <c r="T107" s="95"/>
      <c r="U107" s="95"/>
      <c r="V107" s="95"/>
      <c r="W107" s="95"/>
    </row>
    <row r="108" spans="1:23">
      <c r="A108" s="86" t="s">
        <v>398</v>
      </c>
      <c r="B108" s="87" t="s">
        <v>399</v>
      </c>
      <c r="C108" s="95"/>
      <c r="D108" s="95"/>
      <c r="E108" s="95"/>
      <c r="F108" s="95"/>
      <c r="G108" s="95"/>
      <c r="H108" s="95"/>
      <c r="I108" s="95"/>
      <c r="J108" s="95"/>
      <c r="K108" s="95"/>
      <c r="L108" s="95"/>
      <c r="M108" s="95"/>
      <c r="N108" s="95"/>
      <c r="O108" s="95"/>
      <c r="P108" s="95"/>
      <c r="Q108" s="95"/>
      <c r="R108" s="95"/>
      <c r="S108" s="95"/>
      <c r="T108" s="95"/>
      <c r="U108" s="95"/>
      <c r="V108" s="95"/>
      <c r="W108" s="95"/>
    </row>
    <row r="109" spans="1:23">
      <c r="A109" s="86" t="s">
        <v>400</v>
      </c>
      <c r="B109" s="87" t="s">
        <v>401</v>
      </c>
      <c r="C109" s="95"/>
      <c r="D109" s="95"/>
      <c r="E109" s="95"/>
      <c r="F109" s="95"/>
      <c r="G109" s="95"/>
      <c r="H109" s="95"/>
      <c r="I109" s="95"/>
      <c r="J109" s="95"/>
      <c r="K109" s="95"/>
      <c r="L109" s="95"/>
      <c r="M109" s="95"/>
      <c r="N109" s="95"/>
      <c r="O109" s="95"/>
      <c r="P109" s="95"/>
      <c r="Q109" s="95"/>
      <c r="R109" s="95"/>
      <c r="S109" s="95"/>
      <c r="T109" s="95"/>
      <c r="U109" s="95"/>
      <c r="V109" s="95"/>
      <c r="W109" s="95"/>
    </row>
    <row r="110" spans="1:23">
      <c r="A110" s="86" t="s">
        <v>402</v>
      </c>
      <c r="B110" s="87" t="s">
        <v>403</v>
      </c>
      <c r="C110" s="95"/>
      <c r="D110" s="95"/>
      <c r="E110" s="95"/>
      <c r="F110" s="95"/>
      <c r="G110" s="95"/>
      <c r="H110" s="95"/>
      <c r="I110" s="95"/>
      <c r="J110" s="95"/>
      <c r="K110" s="95"/>
      <c r="L110" s="95"/>
      <c r="M110" s="95"/>
      <c r="N110" s="95"/>
      <c r="O110" s="95"/>
      <c r="P110" s="95"/>
      <c r="Q110" s="95"/>
      <c r="R110" s="95"/>
      <c r="S110" s="95"/>
      <c r="T110" s="95"/>
      <c r="U110" s="95"/>
      <c r="V110" s="95"/>
      <c r="W110" s="95"/>
    </row>
    <row r="111" spans="1:23">
      <c r="A111" s="86" t="s">
        <v>404</v>
      </c>
      <c r="B111" s="87" t="s">
        <v>405</v>
      </c>
      <c r="C111" s="95"/>
      <c r="D111" s="95"/>
      <c r="E111" s="95"/>
      <c r="F111" s="95"/>
      <c r="G111" s="95"/>
      <c r="H111" s="95"/>
      <c r="I111" s="95"/>
      <c r="J111" s="95"/>
      <c r="K111" s="95"/>
      <c r="L111" s="95"/>
      <c r="M111" s="95"/>
      <c r="N111" s="95"/>
      <c r="O111" s="95"/>
      <c r="P111" s="95"/>
      <c r="Q111" s="95"/>
      <c r="R111" s="95"/>
      <c r="S111" s="95"/>
      <c r="T111" s="95"/>
      <c r="U111" s="95"/>
      <c r="V111" s="95"/>
      <c r="W111" s="95"/>
    </row>
    <row r="112" spans="1:23">
      <c r="A112" s="86" t="s">
        <v>406</v>
      </c>
      <c r="B112" s="87" t="s">
        <v>407</v>
      </c>
      <c r="C112" s="95"/>
      <c r="D112" s="95"/>
      <c r="E112" s="95"/>
      <c r="F112" s="95"/>
      <c r="G112" s="95"/>
      <c r="H112" s="95"/>
      <c r="I112" s="95"/>
      <c r="J112" s="95"/>
      <c r="K112" s="95"/>
      <c r="L112" s="95"/>
      <c r="M112" s="95"/>
      <c r="N112" s="95"/>
      <c r="O112" s="95"/>
      <c r="P112" s="95"/>
      <c r="Q112" s="95"/>
      <c r="R112" s="95"/>
      <c r="S112" s="95"/>
      <c r="T112" s="95"/>
      <c r="U112" s="95"/>
      <c r="V112" s="95"/>
      <c r="W112" s="95"/>
    </row>
    <row r="113" spans="1:23">
      <c r="A113" s="86" t="s">
        <v>408</v>
      </c>
      <c r="B113" s="87" t="s">
        <v>409</v>
      </c>
      <c r="C113" s="95"/>
      <c r="D113" s="95"/>
      <c r="E113" s="95"/>
      <c r="F113" s="95"/>
      <c r="G113" s="95"/>
      <c r="H113" s="95"/>
      <c r="I113" s="95"/>
      <c r="J113" s="95"/>
      <c r="K113" s="95"/>
      <c r="L113" s="95"/>
      <c r="M113" s="95"/>
      <c r="N113" s="95"/>
      <c r="O113" s="95"/>
      <c r="P113" s="95"/>
      <c r="Q113" s="95"/>
      <c r="R113" s="95"/>
      <c r="S113" s="95"/>
      <c r="T113" s="95"/>
      <c r="U113" s="95"/>
      <c r="V113" s="95"/>
      <c r="W113" s="95"/>
    </row>
    <row r="114" spans="1:23">
      <c r="A114" s="86" t="s">
        <v>410</v>
      </c>
      <c r="B114" s="87" t="s">
        <v>411</v>
      </c>
      <c r="C114" s="95"/>
      <c r="D114" s="95"/>
      <c r="E114" s="95"/>
      <c r="F114" s="95"/>
      <c r="G114" s="95"/>
      <c r="H114" s="95"/>
      <c r="I114" s="95"/>
      <c r="J114" s="95"/>
      <c r="K114" s="95"/>
      <c r="L114" s="95"/>
      <c r="M114" s="95"/>
      <c r="N114" s="95"/>
      <c r="O114" s="95"/>
      <c r="P114" s="95"/>
      <c r="Q114" s="95"/>
      <c r="R114" s="95"/>
      <c r="S114" s="95"/>
      <c r="T114" s="95"/>
      <c r="U114" s="95"/>
      <c r="V114" s="95"/>
      <c r="W114" s="95"/>
    </row>
    <row r="115" spans="1:23">
      <c r="A115" s="86" t="s">
        <v>412</v>
      </c>
      <c r="B115" s="87"/>
      <c r="C115" s="95"/>
      <c r="D115" s="95"/>
      <c r="E115" s="95"/>
      <c r="F115" s="95"/>
      <c r="G115" s="95"/>
      <c r="H115" s="95"/>
      <c r="I115" s="95"/>
      <c r="J115" s="95"/>
      <c r="K115" s="95"/>
      <c r="L115" s="95"/>
      <c r="M115" s="95"/>
      <c r="N115" s="95"/>
      <c r="O115" s="95"/>
      <c r="P115" s="95"/>
      <c r="Q115" s="95"/>
      <c r="R115" s="95"/>
      <c r="S115" s="95"/>
      <c r="T115" s="95"/>
      <c r="U115" s="95"/>
      <c r="V115" s="95"/>
      <c r="W115" s="95"/>
    </row>
    <row r="116" spans="1:23">
      <c r="A116" s="86"/>
      <c r="B116" s="87"/>
      <c r="C116" s="95"/>
      <c r="D116" s="95"/>
      <c r="E116" s="95"/>
      <c r="F116" s="95"/>
      <c r="G116" s="95"/>
      <c r="H116" s="95"/>
      <c r="I116" s="95"/>
      <c r="J116" s="95"/>
      <c r="K116" s="95"/>
      <c r="L116" s="95"/>
      <c r="M116" s="95"/>
      <c r="N116" s="95"/>
      <c r="O116" s="95"/>
      <c r="P116" s="95"/>
      <c r="Q116" s="95"/>
      <c r="R116" s="95"/>
      <c r="S116" s="95"/>
      <c r="T116" s="95"/>
      <c r="U116" s="95"/>
      <c r="V116" s="95"/>
      <c r="W116" s="95"/>
    </row>
    <row r="117" spans="1:23">
      <c r="A117" s="86"/>
      <c r="B117" s="87"/>
      <c r="C117" s="95"/>
      <c r="D117" s="95"/>
      <c r="E117" s="95"/>
      <c r="F117" s="95"/>
      <c r="G117" s="95"/>
      <c r="H117" s="95"/>
      <c r="I117" s="95"/>
      <c r="J117" s="95"/>
      <c r="K117" s="95"/>
      <c r="L117" s="95"/>
      <c r="M117" s="95"/>
      <c r="N117" s="95"/>
      <c r="O117" s="95"/>
      <c r="P117" s="95"/>
      <c r="Q117" s="95"/>
      <c r="R117" s="95"/>
      <c r="S117" s="95"/>
      <c r="T117" s="95"/>
      <c r="U117" s="95"/>
      <c r="V117" s="95"/>
      <c r="W117" s="95"/>
    </row>
    <row r="118" spans="1:23">
      <c r="A118" s="88">
        <v>2</v>
      </c>
      <c r="B118" s="89" t="s">
        <v>413</v>
      </c>
      <c r="C118" s="90">
        <f>C119*C120*C121</f>
        <v>0</v>
      </c>
      <c r="D118" s="90">
        <f t="shared" ref="D118:W118" si="10">D119*D120*D121</f>
        <v>0</v>
      </c>
      <c r="E118" s="90">
        <f t="shared" si="10"/>
        <v>0</v>
      </c>
      <c r="F118" s="90">
        <f t="shared" si="10"/>
        <v>0</v>
      </c>
      <c r="G118" s="90">
        <f t="shared" si="10"/>
        <v>0</v>
      </c>
      <c r="H118" s="90">
        <f t="shared" si="10"/>
        <v>0</v>
      </c>
      <c r="I118" s="90">
        <f t="shared" si="10"/>
        <v>0</v>
      </c>
      <c r="J118" s="90">
        <f t="shared" si="10"/>
        <v>0</v>
      </c>
      <c r="K118" s="90">
        <f t="shared" si="10"/>
        <v>0</v>
      </c>
      <c r="L118" s="90">
        <f t="shared" si="10"/>
        <v>0</v>
      </c>
      <c r="M118" s="90">
        <f t="shared" si="10"/>
        <v>0</v>
      </c>
      <c r="N118" s="90">
        <f t="shared" si="10"/>
        <v>0</v>
      </c>
      <c r="O118" s="90">
        <f t="shared" si="10"/>
        <v>0</v>
      </c>
      <c r="P118" s="90">
        <f t="shared" si="10"/>
        <v>0</v>
      </c>
      <c r="Q118" s="90">
        <f t="shared" si="10"/>
        <v>0</v>
      </c>
      <c r="R118" s="90">
        <f t="shared" si="10"/>
        <v>0</v>
      </c>
      <c r="S118" s="90">
        <f t="shared" si="10"/>
        <v>0</v>
      </c>
      <c r="T118" s="90">
        <f t="shared" si="10"/>
        <v>0</v>
      </c>
      <c r="U118" s="90">
        <f t="shared" si="10"/>
        <v>0</v>
      </c>
      <c r="V118" s="90">
        <f t="shared" si="10"/>
        <v>0</v>
      </c>
      <c r="W118" s="90">
        <f t="shared" si="10"/>
        <v>0</v>
      </c>
    </row>
    <row r="119" spans="1:23">
      <c r="A119" s="86">
        <v>2.1</v>
      </c>
      <c r="B119" s="87" t="s">
        <v>414</v>
      </c>
      <c r="C119" s="86">
        <v>8825</v>
      </c>
      <c r="D119" s="86"/>
      <c r="E119" s="86"/>
      <c r="F119" s="86"/>
      <c r="G119" s="86"/>
      <c r="H119" s="86"/>
      <c r="I119" s="86"/>
      <c r="J119" s="86"/>
      <c r="K119" s="86"/>
      <c r="L119" s="86"/>
      <c r="M119" s="86"/>
      <c r="N119" s="86"/>
      <c r="O119" s="86"/>
      <c r="P119" s="86"/>
      <c r="Q119" s="86"/>
      <c r="R119" s="86"/>
      <c r="S119" s="86"/>
      <c r="T119" s="86"/>
      <c r="U119" s="86"/>
      <c r="V119" s="86"/>
      <c r="W119" s="86"/>
    </row>
    <row r="120" spans="1:23">
      <c r="A120" s="86">
        <v>2.2000000000000002</v>
      </c>
      <c r="B120" s="87" t="s">
        <v>415</v>
      </c>
      <c r="C120" s="95"/>
      <c r="D120" s="95"/>
      <c r="E120" s="95"/>
      <c r="F120" s="95"/>
      <c r="G120" s="95"/>
      <c r="H120" s="95"/>
      <c r="I120" s="95"/>
      <c r="J120" s="95"/>
      <c r="K120" s="95"/>
      <c r="L120" s="95"/>
      <c r="M120" s="95"/>
      <c r="N120" s="95"/>
      <c r="O120" s="95"/>
      <c r="P120" s="95"/>
      <c r="Q120" s="95"/>
      <c r="R120" s="95"/>
      <c r="S120" s="95"/>
      <c r="T120" s="95"/>
      <c r="U120" s="95"/>
      <c r="V120" s="95"/>
      <c r="W120" s="95"/>
    </row>
    <row r="121" spans="1:23">
      <c r="A121" s="86">
        <v>2.2999999999999998</v>
      </c>
      <c r="B121" s="87" t="s">
        <v>446</v>
      </c>
      <c r="C121" s="86">
        <v>69</v>
      </c>
      <c r="D121" s="86"/>
      <c r="E121" s="86"/>
      <c r="F121" s="86"/>
      <c r="G121" s="86"/>
      <c r="H121" s="86"/>
      <c r="I121" s="86"/>
      <c r="J121" s="86"/>
      <c r="K121" s="86"/>
      <c r="L121" s="86"/>
      <c r="M121" s="86"/>
      <c r="N121" s="86"/>
      <c r="O121" s="86"/>
      <c r="P121" s="86"/>
      <c r="Q121" s="86"/>
      <c r="R121" s="86"/>
      <c r="S121" s="86"/>
      <c r="T121" s="86"/>
      <c r="U121" s="86"/>
      <c r="V121" s="86"/>
      <c r="W121" s="86"/>
    </row>
    <row r="122" spans="1:23">
      <c r="C122" s="104"/>
      <c r="D122" s="104"/>
      <c r="E122" s="104"/>
      <c r="F122" s="104"/>
      <c r="G122" s="104"/>
      <c r="H122" s="104"/>
      <c r="I122" s="104"/>
      <c r="J122" s="104"/>
      <c r="K122" s="104"/>
      <c r="L122" s="104"/>
      <c r="M122" s="104"/>
      <c r="N122" s="104"/>
      <c r="O122" s="104"/>
      <c r="P122" s="104"/>
      <c r="Q122" s="104"/>
      <c r="R122" s="104"/>
      <c r="S122" s="104"/>
      <c r="T122" s="104"/>
      <c r="U122" s="104"/>
      <c r="V122" s="104"/>
      <c r="W122" s="104"/>
    </row>
    <row r="123" spans="1:23">
      <c r="B123" s="105" t="s">
        <v>416</v>
      </c>
      <c r="C123" s="106"/>
      <c r="D123" s="104"/>
      <c r="E123" s="104"/>
      <c r="F123" s="104"/>
      <c r="G123" s="104"/>
      <c r="H123" s="104"/>
      <c r="I123" s="104"/>
      <c r="J123" s="104"/>
      <c r="K123" s="104"/>
      <c r="L123" s="104"/>
      <c r="M123" s="104"/>
      <c r="N123" s="104"/>
      <c r="O123" s="104"/>
      <c r="P123" s="104"/>
      <c r="Q123" s="104"/>
      <c r="R123" s="104"/>
      <c r="S123" s="104"/>
      <c r="T123" s="104"/>
      <c r="U123" s="104"/>
      <c r="V123" s="104"/>
      <c r="W123" s="104"/>
    </row>
    <row r="124" spans="1:23">
      <c r="B124" s="105" t="s">
        <v>447</v>
      </c>
      <c r="C124" s="106"/>
      <c r="D124" s="104"/>
      <c r="E124" s="104"/>
      <c r="F124" s="104"/>
      <c r="G124" s="104"/>
      <c r="H124" s="104"/>
      <c r="I124" s="104"/>
      <c r="J124" s="104"/>
      <c r="K124" s="104"/>
      <c r="L124" s="104"/>
      <c r="M124" s="104"/>
      <c r="N124" s="104"/>
      <c r="O124" s="104"/>
      <c r="P124" s="104"/>
      <c r="Q124" s="104"/>
      <c r="R124" s="104"/>
      <c r="S124" s="104"/>
      <c r="T124" s="104"/>
      <c r="U124" s="104"/>
      <c r="V124" s="104"/>
      <c r="W124" s="104"/>
    </row>
    <row r="125" spans="1:23">
      <c r="C125" s="104"/>
      <c r="D125" s="104"/>
      <c r="E125" s="104"/>
      <c r="F125" s="104"/>
      <c r="G125" s="104"/>
      <c r="H125" s="104"/>
      <c r="I125" s="104"/>
      <c r="J125" s="104"/>
      <c r="K125" s="104"/>
      <c r="L125" s="104"/>
      <c r="M125" s="104"/>
      <c r="N125" s="104"/>
      <c r="O125" s="104"/>
      <c r="P125" s="104"/>
      <c r="Q125" s="104"/>
      <c r="R125" s="104"/>
      <c r="S125" s="104"/>
      <c r="T125" s="104"/>
      <c r="U125" s="104"/>
      <c r="V125" s="104"/>
      <c r="W125" s="104"/>
    </row>
    <row r="126" spans="1:23">
      <c r="C126" s="104"/>
      <c r="D126" s="104"/>
      <c r="E126" s="104"/>
      <c r="F126" s="104"/>
      <c r="G126" s="104"/>
      <c r="H126" s="104"/>
      <c r="I126" s="104"/>
      <c r="J126" s="104"/>
      <c r="K126" s="104"/>
      <c r="L126" s="104"/>
      <c r="M126" s="104"/>
      <c r="N126" s="104"/>
      <c r="O126" s="104"/>
      <c r="P126" s="104"/>
      <c r="Q126" s="104"/>
      <c r="R126" s="104"/>
      <c r="S126" s="104"/>
      <c r="T126" s="104"/>
      <c r="U126" s="104"/>
      <c r="V126" s="104"/>
      <c r="W126" s="104"/>
    </row>
    <row r="127" spans="1:23">
      <c r="C127" s="104"/>
      <c r="D127" s="104"/>
      <c r="E127" s="104"/>
      <c r="F127" s="104"/>
      <c r="G127" s="104"/>
      <c r="H127" s="104"/>
      <c r="I127" s="104"/>
      <c r="J127" s="104"/>
      <c r="K127" s="104"/>
      <c r="L127" s="104"/>
      <c r="M127" s="104"/>
      <c r="N127" s="104"/>
      <c r="O127" s="104"/>
      <c r="P127" s="104"/>
      <c r="Q127" s="104"/>
      <c r="R127" s="104"/>
      <c r="S127" s="104"/>
      <c r="T127" s="104"/>
      <c r="U127" s="104"/>
      <c r="V127" s="104"/>
      <c r="W127" s="104"/>
    </row>
    <row r="128" spans="1:23">
      <c r="C128" s="104"/>
      <c r="D128" s="104"/>
      <c r="E128" s="104"/>
      <c r="F128" s="104"/>
      <c r="G128" s="104"/>
      <c r="H128" s="104"/>
      <c r="I128" s="104"/>
      <c r="J128" s="104"/>
      <c r="K128" s="104"/>
      <c r="L128" s="104"/>
      <c r="M128" s="104"/>
      <c r="N128" s="104"/>
      <c r="O128" s="104"/>
      <c r="P128" s="104"/>
      <c r="Q128" s="104"/>
      <c r="R128" s="104"/>
      <c r="S128" s="104"/>
      <c r="T128" s="104"/>
      <c r="U128" s="104"/>
      <c r="V128" s="104"/>
      <c r="W128" s="104"/>
    </row>
    <row r="129" spans="3:23">
      <c r="C129" s="104"/>
      <c r="D129" s="104"/>
      <c r="E129" s="104"/>
      <c r="F129" s="104"/>
      <c r="G129" s="104"/>
      <c r="H129" s="104"/>
      <c r="I129" s="104"/>
      <c r="J129" s="104"/>
      <c r="K129" s="104"/>
      <c r="L129" s="104"/>
      <c r="M129" s="104"/>
      <c r="N129" s="104"/>
      <c r="O129" s="104"/>
      <c r="P129" s="104"/>
      <c r="Q129" s="104"/>
      <c r="R129" s="104"/>
      <c r="S129" s="104"/>
      <c r="T129" s="104"/>
      <c r="U129" s="104"/>
      <c r="V129" s="104"/>
      <c r="W129" s="104"/>
    </row>
    <row r="130" spans="3:23">
      <c r="C130" s="104"/>
      <c r="D130" s="104"/>
      <c r="E130" s="104"/>
      <c r="F130" s="104"/>
      <c r="G130" s="104"/>
      <c r="H130" s="104"/>
      <c r="I130" s="104"/>
      <c r="J130" s="104"/>
      <c r="K130" s="104"/>
      <c r="L130" s="104"/>
      <c r="M130" s="104"/>
      <c r="N130" s="104"/>
      <c r="O130" s="104"/>
      <c r="P130" s="104"/>
      <c r="Q130" s="104"/>
      <c r="R130" s="104"/>
      <c r="S130" s="104"/>
      <c r="T130" s="104"/>
      <c r="U130" s="104"/>
      <c r="V130" s="104"/>
      <c r="W130" s="104"/>
    </row>
    <row r="131" spans="3:23">
      <c r="C131" s="104"/>
      <c r="D131" s="104"/>
      <c r="E131" s="104"/>
      <c r="F131" s="104"/>
      <c r="G131" s="104"/>
      <c r="H131" s="104"/>
      <c r="I131" s="104"/>
      <c r="J131" s="104"/>
      <c r="K131" s="104"/>
      <c r="L131" s="104"/>
      <c r="M131" s="104"/>
      <c r="N131" s="104"/>
      <c r="O131" s="104"/>
      <c r="P131" s="104"/>
      <c r="Q131" s="104"/>
      <c r="R131" s="104"/>
      <c r="S131" s="104"/>
      <c r="T131" s="104"/>
      <c r="U131" s="104"/>
      <c r="V131" s="104"/>
      <c r="W131" s="104"/>
    </row>
    <row r="132" spans="3:23">
      <c r="C132" s="104"/>
      <c r="D132" s="104"/>
      <c r="E132" s="104"/>
      <c r="F132" s="104"/>
      <c r="G132" s="104"/>
      <c r="H132" s="104"/>
      <c r="I132" s="104"/>
      <c r="J132" s="104"/>
      <c r="K132" s="104"/>
      <c r="L132" s="104"/>
      <c r="M132" s="104"/>
      <c r="N132" s="104"/>
      <c r="O132" s="104"/>
      <c r="P132" s="104"/>
      <c r="Q132" s="104"/>
      <c r="R132" s="104"/>
      <c r="S132" s="104"/>
      <c r="T132" s="104"/>
      <c r="U132" s="104"/>
      <c r="V132" s="104"/>
      <c r="W132" s="104"/>
    </row>
    <row r="133" spans="3:23">
      <c r="C133" s="104"/>
      <c r="D133" s="104"/>
      <c r="E133" s="104"/>
      <c r="F133" s="104"/>
      <c r="G133" s="104"/>
      <c r="H133" s="104"/>
      <c r="I133" s="104"/>
      <c r="J133" s="104"/>
      <c r="K133" s="104"/>
      <c r="L133" s="104"/>
      <c r="M133" s="104"/>
      <c r="N133" s="104"/>
      <c r="O133" s="104"/>
      <c r="P133" s="104"/>
      <c r="Q133" s="104"/>
      <c r="R133" s="104"/>
      <c r="S133" s="104"/>
      <c r="T133" s="104"/>
      <c r="U133" s="104"/>
      <c r="V133" s="104"/>
      <c r="W133" s="104"/>
    </row>
    <row r="134" spans="3:23">
      <c r="C134" s="104"/>
      <c r="D134" s="104"/>
      <c r="E134" s="104"/>
      <c r="F134" s="104"/>
      <c r="G134" s="104"/>
      <c r="H134" s="104"/>
      <c r="I134" s="104"/>
      <c r="J134" s="104"/>
      <c r="K134" s="104"/>
      <c r="L134" s="104"/>
      <c r="M134" s="104"/>
      <c r="N134" s="104"/>
      <c r="O134" s="104"/>
      <c r="P134" s="104"/>
      <c r="Q134" s="104"/>
      <c r="R134" s="104"/>
      <c r="S134" s="104"/>
      <c r="T134" s="104"/>
      <c r="U134" s="104"/>
      <c r="V134" s="104"/>
      <c r="W134" s="104"/>
    </row>
    <row r="135" spans="3:23">
      <c r="C135" s="104"/>
      <c r="D135" s="104"/>
      <c r="E135" s="104"/>
      <c r="F135" s="104"/>
      <c r="G135" s="104"/>
      <c r="H135" s="104"/>
      <c r="I135" s="104"/>
      <c r="J135" s="104"/>
      <c r="K135" s="104"/>
      <c r="L135" s="104"/>
      <c r="M135" s="104"/>
      <c r="N135" s="104"/>
      <c r="O135" s="104"/>
      <c r="P135" s="104"/>
      <c r="Q135" s="104"/>
      <c r="R135" s="104"/>
      <c r="S135" s="104"/>
      <c r="T135" s="104"/>
      <c r="U135" s="104"/>
      <c r="V135" s="104"/>
      <c r="W135" s="104"/>
    </row>
    <row r="136" spans="3:23">
      <c r="C136" s="104"/>
      <c r="D136" s="104"/>
      <c r="E136" s="104"/>
      <c r="F136" s="104"/>
      <c r="G136" s="104"/>
      <c r="H136" s="104"/>
      <c r="I136" s="104"/>
      <c r="J136" s="104"/>
      <c r="K136" s="104"/>
      <c r="L136" s="104"/>
      <c r="M136" s="104"/>
      <c r="N136" s="104"/>
      <c r="O136" s="104"/>
      <c r="P136" s="104"/>
      <c r="Q136" s="104"/>
      <c r="R136" s="104"/>
      <c r="S136" s="104"/>
      <c r="T136" s="104"/>
      <c r="U136" s="104"/>
      <c r="V136" s="104"/>
      <c r="W136" s="104"/>
    </row>
    <row r="137" spans="3:23">
      <c r="C137" s="104"/>
      <c r="D137" s="104"/>
      <c r="E137" s="104"/>
      <c r="F137" s="104"/>
      <c r="G137" s="104"/>
      <c r="H137" s="104"/>
      <c r="I137" s="104"/>
      <c r="J137" s="104"/>
      <c r="K137" s="104"/>
      <c r="L137" s="104"/>
      <c r="M137" s="104"/>
      <c r="N137" s="104"/>
      <c r="O137" s="104"/>
      <c r="P137" s="104"/>
      <c r="Q137" s="104"/>
      <c r="R137" s="104"/>
      <c r="S137" s="104"/>
      <c r="T137" s="104"/>
      <c r="U137" s="104"/>
      <c r="V137" s="104"/>
      <c r="W137" s="104"/>
    </row>
    <row r="138" spans="3:23">
      <c r="C138" s="104"/>
      <c r="D138" s="104"/>
      <c r="E138" s="104"/>
      <c r="F138" s="104"/>
      <c r="G138" s="104"/>
      <c r="H138" s="104"/>
      <c r="I138" s="104"/>
      <c r="J138" s="104"/>
      <c r="K138" s="104"/>
      <c r="L138" s="104"/>
      <c r="M138" s="104"/>
      <c r="N138" s="104"/>
      <c r="O138" s="104"/>
      <c r="P138" s="104"/>
      <c r="Q138" s="104"/>
      <c r="R138" s="104"/>
      <c r="S138" s="104"/>
      <c r="T138" s="104"/>
      <c r="U138" s="104"/>
      <c r="V138" s="104"/>
      <c r="W138" s="104"/>
    </row>
    <row r="139" spans="3:23">
      <c r="C139" s="104"/>
      <c r="D139" s="104"/>
      <c r="E139" s="104"/>
      <c r="F139" s="104"/>
      <c r="G139" s="104"/>
      <c r="H139" s="104"/>
      <c r="I139" s="104"/>
      <c r="J139" s="104"/>
      <c r="K139" s="104"/>
      <c r="L139" s="104"/>
      <c r="M139" s="104"/>
      <c r="N139" s="104"/>
      <c r="O139" s="104"/>
      <c r="P139" s="104"/>
      <c r="Q139" s="104"/>
      <c r="R139" s="104"/>
      <c r="S139" s="104"/>
      <c r="T139" s="104"/>
      <c r="U139" s="104"/>
      <c r="V139" s="104"/>
      <c r="W139" s="104"/>
    </row>
    <row r="140" spans="3:23">
      <c r="C140" s="104"/>
      <c r="D140" s="104"/>
      <c r="E140" s="104"/>
      <c r="F140" s="104"/>
      <c r="G140" s="104"/>
      <c r="H140" s="104"/>
      <c r="I140" s="104"/>
      <c r="J140" s="104"/>
      <c r="K140" s="104"/>
      <c r="L140" s="104"/>
      <c r="M140" s="104"/>
      <c r="N140" s="104"/>
      <c r="O140" s="104"/>
      <c r="P140" s="104"/>
      <c r="Q140" s="104"/>
      <c r="R140" s="104"/>
      <c r="S140" s="104"/>
      <c r="T140" s="104"/>
      <c r="U140" s="104"/>
      <c r="V140" s="104"/>
      <c r="W140" s="104"/>
    </row>
    <row r="141" spans="3:23">
      <c r="C141" s="104"/>
      <c r="D141" s="104"/>
      <c r="E141" s="104"/>
      <c r="F141" s="104"/>
      <c r="G141" s="104"/>
      <c r="H141" s="104"/>
      <c r="I141" s="104"/>
      <c r="J141" s="104"/>
      <c r="K141" s="104"/>
      <c r="L141" s="104"/>
      <c r="M141" s="104"/>
      <c r="N141" s="104"/>
      <c r="O141" s="104"/>
      <c r="P141" s="104"/>
      <c r="Q141" s="104"/>
      <c r="R141" s="104"/>
      <c r="S141" s="104"/>
      <c r="T141" s="104"/>
      <c r="U141" s="104"/>
      <c r="V141" s="104"/>
      <c r="W141" s="104"/>
    </row>
    <row r="142" spans="3:23">
      <c r="C142" s="104"/>
      <c r="D142" s="104"/>
      <c r="E142" s="104"/>
      <c r="F142" s="104"/>
      <c r="G142" s="104"/>
      <c r="H142" s="104"/>
      <c r="I142" s="104"/>
      <c r="J142" s="104"/>
      <c r="K142" s="104"/>
      <c r="L142" s="104"/>
      <c r="M142" s="104"/>
      <c r="N142" s="104"/>
      <c r="O142" s="104"/>
      <c r="P142" s="104"/>
      <c r="Q142" s="104"/>
      <c r="R142" s="104"/>
      <c r="S142" s="104"/>
      <c r="T142" s="104"/>
      <c r="U142" s="104"/>
      <c r="V142" s="104"/>
      <c r="W142" s="104"/>
    </row>
    <row r="143" spans="3:23">
      <c r="C143" s="104"/>
      <c r="D143" s="104"/>
      <c r="E143" s="104"/>
      <c r="F143" s="104"/>
      <c r="G143" s="104"/>
      <c r="H143" s="104"/>
      <c r="I143" s="104"/>
      <c r="J143" s="104"/>
      <c r="K143" s="104"/>
      <c r="L143" s="104"/>
      <c r="M143" s="104"/>
      <c r="N143" s="104"/>
      <c r="O143" s="104"/>
      <c r="P143" s="104"/>
      <c r="Q143" s="104"/>
      <c r="R143" s="104"/>
      <c r="S143" s="104"/>
      <c r="T143" s="104"/>
      <c r="U143" s="104"/>
      <c r="V143" s="104"/>
      <c r="W143" s="104"/>
    </row>
    <row r="144" spans="3:23">
      <c r="C144" s="104"/>
      <c r="D144" s="104"/>
      <c r="E144" s="104"/>
      <c r="F144" s="104"/>
      <c r="G144" s="104"/>
      <c r="H144" s="104"/>
      <c r="I144" s="104"/>
      <c r="J144" s="104"/>
      <c r="K144" s="104"/>
      <c r="L144" s="104"/>
      <c r="M144" s="104"/>
      <c r="N144" s="104"/>
      <c r="O144" s="104"/>
      <c r="P144" s="104"/>
      <c r="Q144" s="104"/>
      <c r="R144" s="104"/>
      <c r="S144" s="104"/>
      <c r="T144" s="104"/>
      <c r="U144" s="104"/>
      <c r="V144" s="104"/>
      <c r="W144" s="104"/>
    </row>
    <row r="145" spans="1:39">
      <c r="C145" s="104"/>
      <c r="D145" s="104"/>
      <c r="E145" s="104"/>
      <c r="F145" s="104"/>
      <c r="G145" s="104"/>
      <c r="H145" s="104"/>
      <c r="I145" s="104"/>
      <c r="J145" s="104"/>
      <c r="K145" s="104"/>
      <c r="L145" s="104"/>
      <c r="M145" s="104"/>
      <c r="N145" s="104"/>
      <c r="O145" s="104"/>
      <c r="P145" s="104"/>
      <c r="Q145" s="104"/>
      <c r="R145" s="104"/>
      <c r="S145" s="104"/>
      <c r="T145" s="104"/>
      <c r="U145" s="104"/>
      <c r="V145" s="104"/>
      <c r="W145" s="104"/>
    </row>
    <row r="146" spans="1:39">
      <c r="C146" s="104"/>
      <c r="D146" s="104"/>
      <c r="E146" s="104"/>
      <c r="F146" s="104"/>
      <c r="G146" s="104"/>
      <c r="H146" s="104"/>
      <c r="I146" s="104"/>
      <c r="J146" s="104"/>
      <c r="K146" s="104"/>
      <c r="L146" s="104"/>
      <c r="M146" s="104"/>
      <c r="N146" s="104"/>
      <c r="O146" s="104"/>
      <c r="P146" s="104"/>
      <c r="Q146" s="104"/>
      <c r="R146" s="104"/>
      <c r="S146" s="104"/>
      <c r="T146" s="104"/>
      <c r="U146" s="104"/>
      <c r="V146" s="104"/>
      <c r="W146" s="104"/>
    </row>
    <row r="147" spans="1:39" hidden="1">
      <c r="C147" s="104"/>
      <c r="D147" s="104"/>
      <c r="E147" s="104"/>
      <c r="F147" s="104"/>
      <c r="G147" s="104"/>
      <c r="H147" s="104"/>
      <c r="I147" s="104"/>
      <c r="J147" s="104"/>
      <c r="K147" s="104"/>
      <c r="L147" s="104"/>
      <c r="M147" s="104"/>
      <c r="N147" s="104"/>
      <c r="O147" s="104"/>
      <c r="P147" s="104"/>
      <c r="Q147" s="104"/>
      <c r="R147" s="104"/>
      <c r="S147" s="104"/>
      <c r="T147" s="104"/>
      <c r="U147" s="104"/>
      <c r="V147" s="104"/>
      <c r="W147" s="104"/>
    </row>
    <row r="148" spans="1:39" hidden="1">
      <c r="B148" s="103" t="s">
        <v>417</v>
      </c>
      <c r="C148" s="104"/>
      <c r="D148" s="104"/>
      <c r="E148" s="104"/>
      <c r="F148" s="104"/>
      <c r="G148" s="104"/>
      <c r="H148" s="104"/>
      <c r="I148" s="104"/>
      <c r="J148" s="104"/>
      <c r="K148" s="104"/>
      <c r="L148" s="104"/>
      <c r="M148" s="104"/>
      <c r="N148" s="104"/>
      <c r="O148" s="104"/>
      <c r="P148" s="104"/>
      <c r="Q148" s="104"/>
      <c r="R148" s="104"/>
      <c r="S148" s="104"/>
      <c r="T148" s="104"/>
      <c r="U148" s="104"/>
      <c r="V148" s="104"/>
      <c r="W148" s="104"/>
    </row>
    <row r="149" spans="1:39" hidden="1">
      <c r="B149" s="107" t="s">
        <v>393</v>
      </c>
      <c r="C149" s="86">
        <v>0</v>
      </c>
      <c r="D149" s="86">
        <v>1</v>
      </c>
      <c r="E149" s="86">
        <v>2</v>
      </c>
      <c r="F149" s="86">
        <v>3</v>
      </c>
      <c r="G149" s="86">
        <v>4</v>
      </c>
      <c r="H149" s="86">
        <v>5</v>
      </c>
      <c r="I149" s="86">
        <v>6</v>
      </c>
      <c r="J149" s="86">
        <v>7</v>
      </c>
      <c r="K149" s="86">
        <v>8</v>
      </c>
      <c r="L149" s="86">
        <v>9</v>
      </c>
      <c r="M149" s="86">
        <v>10</v>
      </c>
      <c r="N149" s="86">
        <v>11</v>
      </c>
      <c r="O149" s="86">
        <v>12</v>
      </c>
      <c r="P149" s="86">
        <v>13</v>
      </c>
      <c r="Q149" s="86">
        <v>14</v>
      </c>
      <c r="R149" s="86">
        <v>15</v>
      </c>
      <c r="S149" s="86">
        <v>16</v>
      </c>
      <c r="T149" s="86">
        <v>17</v>
      </c>
      <c r="U149" s="86">
        <v>18</v>
      </c>
      <c r="V149" s="86">
        <v>19</v>
      </c>
      <c r="W149" s="86">
        <v>20</v>
      </c>
    </row>
    <row r="150" spans="1:39" hidden="1">
      <c r="B150" s="107" t="s">
        <v>255</v>
      </c>
      <c r="C150" s="95">
        <f t="shared" ref="C150:W150" si="11">C3</f>
        <v>1063493465</v>
      </c>
      <c r="D150" s="95" t="e">
        <f t="shared" si="11"/>
        <v>#REF!</v>
      </c>
      <c r="E150" s="95" t="e">
        <f t="shared" si="11"/>
        <v>#REF!</v>
      </c>
      <c r="F150" s="95" t="e">
        <f t="shared" si="11"/>
        <v>#REF!</v>
      </c>
      <c r="G150" s="95" t="e">
        <f t="shared" si="11"/>
        <v>#REF!</v>
      </c>
      <c r="H150" s="95" t="e">
        <f t="shared" si="11"/>
        <v>#REF!</v>
      </c>
      <c r="I150" s="95" t="e">
        <f t="shared" si="11"/>
        <v>#REF!</v>
      </c>
      <c r="J150" s="95" t="e">
        <f t="shared" si="11"/>
        <v>#REF!</v>
      </c>
      <c r="K150" s="95" t="e">
        <f t="shared" si="11"/>
        <v>#REF!</v>
      </c>
      <c r="L150" s="95" t="e">
        <f t="shared" si="11"/>
        <v>#REF!</v>
      </c>
      <c r="M150" s="95" t="e">
        <f t="shared" si="11"/>
        <v>#REF!</v>
      </c>
      <c r="N150" s="95" t="e">
        <f t="shared" si="11"/>
        <v>#REF!</v>
      </c>
      <c r="O150" s="95" t="e">
        <f t="shared" si="11"/>
        <v>#REF!</v>
      </c>
      <c r="P150" s="95" t="e">
        <f t="shared" si="11"/>
        <v>#REF!</v>
      </c>
      <c r="Q150" s="95" t="e">
        <f t="shared" si="11"/>
        <v>#REF!</v>
      </c>
      <c r="R150" s="95" t="e">
        <f t="shared" si="11"/>
        <v>#REF!</v>
      </c>
      <c r="S150" s="95" t="e">
        <f t="shared" si="11"/>
        <v>#REF!</v>
      </c>
      <c r="T150" s="95" t="e">
        <f t="shared" si="11"/>
        <v>#REF!</v>
      </c>
      <c r="U150" s="95" t="e">
        <f t="shared" si="11"/>
        <v>#REF!</v>
      </c>
      <c r="V150" s="95" t="e">
        <f t="shared" si="11"/>
        <v>#REF!</v>
      </c>
      <c r="W150" s="95" t="e">
        <f t="shared" si="11"/>
        <v>#REF!</v>
      </c>
    </row>
    <row r="151" spans="1:39" hidden="1">
      <c r="B151" s="107" t="s">
        <v>418</v>
      </c>
      <c r="C151" s="95">
        <f>C118</f>
        <v>0</v>
      </c>
      <c r="D151" s="95">
        <f t="shared" ref="D151:W151" si="12">D118</f>
        <v>0</v>
      </c>
      <c r="E151" s="95">
        <f t="shared" si="12"/>
        <v>0</v>
      </c>
      <c r="F151" s="95">
        <f t="shared" si="12"/>
        <v>0</v>
      </c>
      <c r="G151" s="95">
        <f t="shared" si="12"/>
        <v>0</v>
      </c>
      <c r="H151" s="95">
        <f t="shared" si="12"/>
        <v>0</v>
      </c>
      <c r="I151" s="95">
        <f t="shared" si="12"/>
        <v>0</v>
      </c>
      <c r="J151" s="95">
        <f t="shared" si="12"/>
        <v>0</v>
      </c>
      <c r="K151" s="95">
        <f t="shared" si="12"/>
        <v>0</v>
      </c>
      <c r="L151" s="95">
        <f t="shared" si="12"/>
        <v>0</v>
      </c>
      <c r="M151" s="95">
        <f t="shared" si="12"/>
        <v>0</v>
      </c>
      <c r="N151" s="95">
        <f t="shared" si="12"/>
        <v>0</v>
      </c>
      <c r="O151" s="95">
        <f t="shared" si="12"/>
        <v>0</v>
      </c>
      <c r="P151" s="95">
        <f t="shared" si="12"/>
        <v>0</v>
      </c>
      <c r="Q151" s="95">
        <f t="shared" si="12"/>
        <v>0</v>
      </c>
      <c r="R151" s="95">
        <f t="shared" si="12"/>
        <v>0</v>
      </c>
      <c r="S151" s="95">
        <f t="shared" si="12"/>
        <v>0</v>
      </c>
      <c r="T151" s="95">
        <f t="shared" si="12"/>
        <v>0</v>
      </c>
      <c r="U151" s="95">
        <f t="shared" si="12"/>
        <v>0</v>
      </c>
      <c r="V151" s="95">
        <f t="shared" si="12"/>
        <v>0</v>
      </c>
      <c r="W151" s="95">
        <f t="shared" si="12"/>
        <v>0</v>
      </c>
    </row>
    <row r="152" spans="1:39" hidden="1">
      <c r="B152" s="107" t="s">
        <v>419</v>
      </c>
      <c r="C152" s="95">
        <f>C151-C150</f>
        <v>-1063493465</v>
      </c>
      <c r="D152" s="95" t="e">
        <f t="shared" ref="D152:W152" si="13">D151-D150</f>
        <v>#REF!</v>
      </c>
      <c r="E152" s="95" t="e">
        <f t="shared" si="13"/>
        <v>#REF!</v>
      </c>
      <c r="F152" s="95" t="e">
        <f t="shared" si="13"/>
        <v>#REF!</v>
      </c>
      <c r="G152" s="95" t="e">
        <f t="shared" si="13"/>
        <v>#REF!</v>
      </c>
      <c r="H152" s="95" t="e">
        <f t="shared" si="13"/>
        <v>#REF!</v>
      </c>
      <c r="I152" s="95" t="e">
        <f t="shared" si="13"/>
        <v>#REF!</v>
      </c>
      <c r="J152" s="95" t="e">
        <f t="shared" si="13"/>
        <v>#REF!</v>
      </c>
      <c r="K152" s="95" t="e">
        <f t="shared" si="13"/>
        <v>#REF!</v>
      </c>
      <c r="L152" s="95" t="e">
        <f t="shared" si="13"/>
        <v>#REF!</v>
      </c>
      <c r="M152" s="95" t="e">
        <f t="shared" si="13"/>
        <v>#REF!</v>
      </c>
      <c r="N152" s="95" t="e">
        <f t="shared" si="13"/>
        <v>#REF!</v>
      </c>
      <c r="O152" s="95" t="e">
        <f t="shared" si="13"/>
        <v>#REF!</v>
      </c>
      <c r="P152" s="95" t="e">
        <f t="shared" si="13"/>
        <v>#REF!</v>
      </c>
      <c r="Q152" s="95" t="e">
        <f t="shared" si="13"/>
        <v>#REF!</v>
      </c>
      <c r="R152" s="95" t="e">
        <f t="shared" si="13"/>
        <v>#REF!</v>
      </c>
      <c r="S152" s="95" t="e">
        <f t="shared" si="13"/>
        <v>#REF!</v>
      </c>
      <c r="T152" s="95" t="e">
        <f t="shared" si="13"/>
        <v>#REF!</v>
      </c>
      <c r="U152" s="95" t="e">
        <f t="shared" si="13"/>
        <v>#REF!</v>
      </c>
      <c r="V152" s="95" t="e">
        <f t="shared" si="13"/>
        <v>#REF!</v>
      </c>
      <c r="W152" s="95" t="e">
        <f t="shared" si="13"/>
        <v>#REF!</v>
      </c>
    </row>
    <row r="153" spans="1:39" hidden="1">
      <c r="B153" s="107" t="s">
        <v>420</v>
      </c>
      <c r="C153" s="95">
        <f>PV(C158,C149,0,-C152)</f>
        <v>-1063493465</v>
      </c>
      <c r="D153" s="95" t="e">
        <f t="shared" ref="D153:W153" si="14">PV(D158,D149,0,-D152)</f>
        <v>#REF!</v>
      </c>
      <c r="E153" s="95" t="e">
        <f t="shared" si="14"/>
        <v>#REF!</v>
      </c>
      <c r="F153" s="95" t="e">
        <f t="shared" si="14"/>
        <v>#REF!</v>
      </c>
      <c r="G153" s="95" t="e">
        <f t="shared" si="14"/>
        <v>#REF!</v>
      </c>
      <c r="H153" s="95" t="e">
        <f t="shared" si="14"/>
        <v>#REF!</v>
      </c>
      <c r="I153" s="95" t="e">
        <f t="shared" si="14"/>
        <v>#REF!</v>
      </c>
      <c r="J153" s="95" t="e">
        <f t="shared" si="14"/>
        <v>#REF!</v>
      </c>
      <c r="K153" s="95" t="e">
        <f t="shared" si="14"/>
        <v>#REF!</v>
      </c>
      <c r="L153" s="95" t="e">
        <f t="shared" si="14"/>
        <v>#REF!</v>
      </c>
      <c r="M153" s="95" t="e">
        <f t="shared" si="14"/>
        <v>#REF!</v>
      </c>
      <c r="N153" s="95" t="e">
        <f t="shared" si="14"/>
        <v>#REF!</v>
      </c>
      <c r="O153" s="95" t="e">
        <f t="shared" si="14"/>
        <v>#REF!</v>
      </c>
      <c r="P153" s="95" t="e">
        <f t="shared" si="14"/>
        <v>#REF!</v>
      </c>
      <c r="Q153" s="95" t="e">
        <f t="shared" si="14"/>
        <v>#REF!</v>
      </c>
      <c r="R153" s="95" t="e">
        <f t="shared" si="14"/>
        <v>#REF!</v>
      </c>
      <c r="S153" s="95" t="e">
        <f t="shared" si="14"/>
        <v>#REF!</v>
      </c>
      <c r="T153" s="95" t="e">
        <f t="shared" si="14"/>
        <v>#REF!</v>
      </c>
      <c r="U153" s="95" t="e">
        <f t="shared" si="14"/>
        <v>#REF!</v>
      </c>
      <c r="V153" s="95" t="e">
        <f t="shared" si="14"/>
        <v>#REF!</v>
      </c>
      <c r="W153" s="95" t="e">
        <f t="shared" si="14"/>
        <v>#REF!</v>
      </c>
    </row>
    <row r="154" spans="1:39" hidden="1">
      <c r="B154" s="107" t="s">
        <v>421</v>
      </c>
      <c r="C154" s="95">
        <f>C153</f>
        <v>-1063493465</v>
      </c>
      <c r="D154" s="95" t="e">
        <f>C154+D153</f>
        <v>#REF!</v>
      </c>
      <c r="E154" s="95" t="e">
        <f t="shared" ref="E154:W154" si="15">D154+E153</f>
        <v>#REF!</v>
      </c>
      <c r="F154" s="95" t="e">
        <f t="shared" si="15"/>
        <v>#REF!</v>
      </c>
      <c r="G154" s="95" t="e">
        <f t="shared" si="15"/>
        <v>#REF!</v>
      </c>
      <c r="H154" s="95" t="e">
        <f t="shared" si="15"/>
        <v>#REF!</v>
      </c>
      <c r="I154" s="95" t="e">
        <f t="shared" si="15"/>
        <v>#REF!</v>
      </c>
      <c r="J154" s="95" t="e">
        <f t="shared" si="15"/>
        <v>#REF!</v>
      </c>
      <c r="K154" s="95" t="e">
        <f t="shared" si="15"/>
        <v>#REF!</v>
      </c>
      <c r="L154" s="95" t="e">
        <f t="shared" si="15"/>
        <v>#REF!</v>
      </c>
      <c r="M154" s="95" t="e">
        <f t="shared" si="15"/>
        <v>#REF!</v>
      </c>
      <c r="N154" s="95" t="e">
        <f t="shared" si="15"/>
        <v>#REF!</v>
      </c>
      <c r="O154" s="95" t="e">
        <f t="shared" si="15"/>
        <v>#REF!</v>
      </c>
      <c r="P154" s="95" t="e">
        <f t="shared" si="15"/>
        <v>#REF!</v>
      </c>
      <c r="Q154" s="95" t="e">
        <f t="shared" si="15"/>
        <v>#REF!</v>
      </c>
      <c r="R154" s="95" t="e">
        <f t="shared" si="15"/>
        <v>#REF!</v>
      </c>
      <c r="S154" s="95" t="e">
        <f t="shared" si="15"/>
        <v>#REF!</v>
      </c>
      <c r="T154" s="95" t="e">
        <f t="shared" si="15"/>
        <v>#REF!</v>
      </c>
      <c r="U154" s="95" t="e">
        <f t="shared" si="15"/>
        <v>#REF!</v>
      </c>
      <c r="V154" s="95" t="e">
        <f t="shared" si="15"/>
        <v>#REF!</v>
      </c>
      <c r="W154" s="95" t="e">
        <f t="shared" si="15"/>
        <v>#REF!</v>
      </c>
    </row>
    <row r="155" spans="1:39" hidden="1">
      <c r="B155" s="107" t="s">
        <v>422</v>
      </c>
      <c r="C155" s="86"/>
      <c r="D155" s="86"/>
      <c r="E155" s="86"/>
      <c r="F155" s="86"/>
      <c r="G155" s="86"/>
      <c r="H155" s="86"/>
      <c r="I155" s="86"/>
      <c r="J155" s="86"/>
      <c r="K155" s="86"/>
      <c r="L155" s="86"/>
      <c r="M155" s="86"/>
      <c r="N155" s="86"/>
      <c r="O155" s="86"/>
      <c r="P155" s="86"/>
      <c r="Q155" s="86"/>
      <c r="R155" s="86"/>
      <c r="S155" s="86"/>
      <c r="T155" s="86"/>
      <c r="U155" s="86"/>
      <c r="V155" s="86"/>
      <c r="W155" s="86"/>
    </row>
    <row r="156" spans="1:39" hidden="1"/>
    <row r="157" spans="1:39" ht="33" hidden="1" customHeight="1">
      <c r="B157" s="391" t="s">
        <v>423</v>
      </c>
      <c r="C157" s="391"/>
      <c r="D157" s="391"/>
    </row>
    <row r="158" spans="1:39" hidden="1">
      <c r="B158" s="87" t="s">
        <v>424</v>
      </c>
      <c r="C158" s="392">
        <v>0.1</v>
      </c>
      <c r="D158" s="389"/>
    </row>
    <row r="159" spans="1:39" s="94" customFormat="1" hidden="1">
      <c r="A159"/>
      <c r="B159" s="87" t="s">
        <v>425</v>
      </c>
      <c r="C159" s="392" t="e">
        <f>IRR(C152:W152)</f>
        <v>#VALUE!</v>
      </c>
      <c r="D159" s="38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row>
    <row r="160" spans="1:39" hidden="1">
      <c r="B160" s="87" t="s">
        <v>426</v>
      </c>
      <c r="C160" s="393" t="e">
        <f>NPV(C158,D152:W152)+C152</f>
        <v>#REF!</v>
      </c>
      <c r="D160" s="393"/>
    </row>
    <row r="161" spans="2:4" hidden="1">
      <c r="B161" s="87" t="s">
        <v>427</v>
      </c>
      <c r="C161" s="393" t="e">
        <f>(NPV(C158,D151:W151)+C151)/(NPV(C158,D150:W150)+C150)</f>
        <v>#REF!</v>
      </c>
      <c r="D161" s="393"/>
    </row>
    <row r="162" spans="2:4" hidden="1">
      <c r="B162" s="87" t="s">
        <v>422</v>
      </c>
      <c r="C162" s="389"/>
      <c r="D162" s="389"/>
    </row>
  </sheetData>
  <mergeCells count="7">
    <mergeCell ref="C162:D162"/>
    <mergeCell ref="A1:W1"/>
    <mergeCell ref="B157:D157"/>
    <mergeCell ref="C158:D158"/>
    <mergeCell ref="C159:D159"/>
    <mergeCell ref="C160:D160"/>
    <mergeCell ref="C161:D161"/>
  </mergeCells>
  <pageMargins left="0.25" right="0.25" top="0.75" bottom="0.75" header="0.3" footer="0.3"/>
  <pageSetup paperSize="9" scale="27" fitToWidth="0" orientation="portrait" r:id="rId1"/>
  <colBreaks count="1" manualBreakCount="1">
    <brk id="13"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کانسیپت نوت پروژه ها</vt:lpstr>
      <vt:lpstr>جدول هزینه پروژه </vt:lpstr>
      <vt:lpstr>فارمت تحلیل </vt:lpstr>
      <vt:lpstr>'فارمت تحلیل '!Print_Area</vt:lpstr>
      <vt:lpstr>'کانسیپت نوت پروژه ها'!Print_Area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2025-06-04T07:28:25Z</dcterms:modified>
</cp:coreProperties>
</file>