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ate1904="1" codeName="ThisWorkbook" defaultThemeVersion="124226"/>
  <bookViews>
    <workbookView xWindow="0" yWindow="0" windowWidth="21840" windowHeight="8610" tabRatio="599" activeTab="5"/>
  </bookViews>
  <sheets>
    <sheet name="رهنمود " sheetId="19" r:id="rId1"/>
    <sheet name="فورم تائیدی " sheetId="26" r:id="rId2"/>
    <sheet name=" پلان ربعوار" sheetId="22" r:id="rId3"/>
    <sheet name="1-مصارف  " sheetId="27" r:id="rId4"/>
    <sheet name="2- محاصل" sheetId="17" r:id="rId5"/>
    <sheet name="3- پیامدها" sheetId="13" r:id="rId6"/>
    <sheet name="چهارم. فورمه نظارت" sheetId="12" state="hidden" r:id="rId7"/>
    <sheet name="پنجم. پلان سالانه و ربعوار" sheetId="18" state="hidden" r:id="rId8"/>
    <sheet name="اشخاص ارتباطی" sheetId="23" r:id="rId9"/>
  </sheets>
  <definedNames>
    <definedName name="_xlnm._FilterDatabase" localSheetId="4" hidden="1">'2- محاصل'!$A$2:$L$30</definedName>
    <definedName name="_xlnm.Print_Area" localSheetId="3">'1-مصارف  '!$A$1:$K$27</definedName>
    <definedName name="_xlnm.Print_Area" localSheetId="4">'2- محاصل'!$A$1:$L$30</definedName>
    <definedName name="_xlnm.Print_Area" localSheetId="5">'3- پیامدها'!$A$1:$K$24</definedName>
    <definedName name="_xlnm.Print_Area" localSheetId="7">'پنجم. پلان سالانه و ربعوار'!$A$1:$M$35</definedName>
    <definedName name="_xlnm.Print_Area" localSheetId="6">'چهارم. فورمه نظارت'!$A$1:$K$61</definedName>
    <definedName name="_xlnm.Print_Area" localSheetId="0">'رهنمود '!$A$1:$A$14</definedName>
    <definedName name="_xlnm.Print_Area" localSheetId="1">'فورم تائیدی '!$A$1:$J$25</definedName>
  </definedNames>
  <calcPr calcId="124519"/>
</workbook>
</file>

<file path=xl/calcChain.xml><?xml version="1.0" encoding="utf-8"?>
<calcChain xmlns="http://schemas.openxmlformats.org/spreadsheetml/2006/main">
  <c r="I12" i="13"/>
  <c r="I13"/>
  <c r="I10"/>
  <c r="I11"/>
  <c r="I7"/>
  <c r="I8"/>
  <c r="I9"/>
  <c r="I6"/>
  <c r="I4"/>
  <c r="I5"/>
  <c r="I3"/>
  <c r="G19" i="27" l="1"/>
  <c r="E19"/>
  <c r="C19"/>
  <c r="I18"/>
  <c r="H18"/>
  <c r="H19" s="1"/>
  <c r="F18"/>
  <c r="F19" s="1"/>
  <c r="D18"/>
  <c r="D19" s="1"/>
  <c r="J17"/>
  <c r="I17"/>
  <c r="E16"/>
  <c r="C16"/>
  <c r="I15"/>
  <c r="H15"/>
  <c r="J15" s="1"/>
  <c r="F15"/>
  <c r="D15"/>
  <c r="H14"/>
  <c r="J14" s="1"/>
  <c r="F14"/>
  <c r="D14"/>
  <c r="H13"/>
  <c r="G13"/>
  <c r="I13" s="1"/>
  <c r="I16" s="1"/>
  <c r="F13"/>
  <c r="F16" s="1"/>
  <c r="D13"/>
  <c r="G12"/>
  <c r="E12"/>
  <c r="C12"/>
  <c r="I11"/>
  <c r="I10"/>
  <c r="H10"/>
  <c r="J10" s="1"/>
  <c r="F10"/>
  <c r="D10"/>
  <c r="I9"/>
  <c r="H9"/>
  <c r="J9" s="1"/>
  <c r="F9"/>
  <c r="D9"/>
  <c r="I8"/>
  <c r="H8"/>
  <c r="J8" s="1"/>
  <c r="J12" s="1"/>
  <c r="F8"/>
  <c r="F12" s="1"/>
  <c r="D8"/>
  <c r="D12" s="1"/>
  <c r="G7"/>
  <c r="E7"/>
  <c r="E20" s="1"/>
  <c r="C7"/>
  <c r="I6"/>
  <c r="H6"/>
  <c r="F6"/>
  <c r="D6"/>
  <c r="I5"/>
  <c r="H5"/>
  <c r="F5"/>
  <c r="F7" s="1"/>
  <c r="F20" s="1"/>
  <c r="D5"/>
  <c r="D7" s="1"/>
  <c r="J4"/>
  <c r="I4"/>
  <c r="I7" s="1"/>
  <c r="J6" l="1"/>
  <c r="I12"/>
  <c r="I20" s="1"/>
  <c r="D16"/>
  <c r="D20" s="1"/>
  <c r="J5"/>
  <c r="H16"/>
  <c r="J7"/>
  <c r="C20"/>
  <c r="I19"/>
  <c r="H7"/>
  <c r="H12"/>
  <c r="J13"/>
  <c r="J16" s="1"/>
  <c r="J18"/>
  <c r="J19" s="1"/>
  <c r="H20" l="1"/>
  <c r="J20"/>
  <c r="B19" i="18" l="1"/>
  <c r="L27"/>
  <c r="I27"/>
  <c r="F27"/>
  <c r="L21"/>
  <c r="I21"/>
  <c r="F21"/>
  <c r="F12"/>
  <c r="J60" i="12"/>
  <c r="I60"/>
  <c r="H60"/>
  <c r="G60"/>
  <c r="K27" i="18"/>
  <c r="K21"/>
  <c r="K12"/>
  <c r="H27"/>
  <c r="H21"/>
  <c r="H12"/>
  <c r="E27"/>
  <c r="E21"/>
  <c r="E12"/>
  <c r="J56" i="12"/>
  <c r="I56"/>
  <c r="H56"/>
  <c r="G56"/>
  <c r="J35"/>
  <c r="I35"/>
  <c r="H35"/>
  <c r="G35"/>
  <c r="L12" i="18"/>
  <c r="I12"/>
  <c r="C24"/>
  <c r="C26"/>
  <c r="B24"/>
  <c r="B25"/>
  <c r="B26"/>
  <c r="C23"/>
  <c r="B23"/>
  <c r="C18"/>
  <c r="C21" s="1"/>
  <c r="B15"/>
  <c r="B16"/>
  <c r="B17"/>
  <c r="B18"/>
  <c r="B20"/>
  <c r="B8"/>
  <c r="B9"/>
  <c r="B10"/>
  <c r="B11"/>
  <c r="B7"/>
  <c r="G19"/>
  <c r="G20"/>
  <c r="D19"/>
  <c r="D20"/>
  <c r="A56" i="12"/>
  <c r="A57"/>
  <c r="A60"/>
  <c r="A15" i="18"/>
  <c r="A16"/>
  <c r="A17"/>
  <c r="A18"/>
  <c r="A14"/>
  <c r="A13"/>
  <c r="A30"/>
  <c r="A31"/>
  <c r="A32"/>
  <c r="A33"/>
  <c r="A29"/>
  <c r="A24"/>
  <c r="A25"/>
  <c r="A26"/>
  <c r="A8"/>
  <c r="A9"/>
  <c r="A10"/>
  <c r="A11"/>
  <c r="F34"/>
  <c r="H34"/>
  <c r="I34"/>
  <c r="K34"/>
  <c r="L34"/>
  <c r="E34"/>
  <c r="A3"/>
  <c r="A3" i="12"/>
  <c r="C11" i="18"/>
  <c r="C12" s="1"/>
  <c r="B28"/>
  <c r="C28"/>
  <c r="B29"/>
  <c r="C29"/>
  <c r="B30"/>
  <c r="C30"/>
  <c r="B31"/>
  <c r="C31"/>
  <c r="B32"/>
  <c r="C32"/>
  <c r="B33"/>
  <c r="C33"/>
  <c r="A12"/>
  <c r="A21"/>
  <c r="A22"/>
  <c r="A23"/>
  <c r="A27"/>
  <c r="A28"/>
  <c r="A34"/>
  <c r="A35"/>
  <c r="A7"/>
  <c r="A6"/>
  <c r="A61" i="12"/>
  <c r="A35"/>
  <c r="A8"/>
  <c r="B34" i="18"/>
  <c r="C34"/>
  <c r="M27" l="1"/>
  <c r="J12"/>
  <c r="G21"/>
  <c r="J27"/>
  <c r="E35"/>
  <c r="J21"/>
  <c r="F35"/>
  <c r="M21"/>
  <c r="G61" i="12"/>
  <c r="I35" i="18"/>
  <c r="K35"/>
  <c r="L35"/>
  <c r="H35"/>
  <c r="B21"/>
  <c r="D21" s="1"/>
  <c r="C27"/>
  <c r="C35" s="1"/>
  <c r="H61" i="12"/>
  <c r="J61"/>
  <c r="B12" i="18"/>
  <c r="D12" s="1"/>
  <c r="B27"/>
  <c r="I61" i="12"/>
  <c r="G12" i="18"/>
  <c r="G27"/>
  <c r="M12"/>
  <c r="M35" l="1"/>
  <c r="J35"/>
  <c r="D27"/>
  <c r="D35" s="1"/>
  <c r="G35"/>
  <c r="B35"/>
  <c r="G16" i="27"/>
  <c r="G20"/>
</calcChain>
</file>

<file path=xl/sharedStrings.xml><?xml version="1.0" encoding="utf-8"?>
<sst xmlns="http://schemas.openxmlformats.org/spreadsheetml/2006/main" count="630" uniqueCount="413">
  <si>
    <t>4.2 معلومات عمومی</t>
  </si>
  <si>
    <t>4.3 مجموع هزینه</t>
  </si>
  <si>
    <t>4.2.1 موقیعت</t>
  </si>
  <si>
    <t>4.2.2 تمویل کننده گان</t>
  </si>
  <si>
    <t>4.2.3 تاریخ آغاز</t>
  </si>
  <si>
    <t>4.2.4 تاریخ ختم</t>
  </si>
  <si>
    <t>4.5.1 بودجه</t>
  </si>
  <si>
    <t>4.5.2 تخصیص</t>
  </si>
  <si>
    <t>4.5.3 مصارف</t>
  </si>
  <si>
    <t>عادی</t>
  </si>
  <si>
    <t>انکشافی</t>
  </si>
  <si>
    <t xml:space="preserve">ربع اول </t>
  </si>
  <si>
    <t>هدف</t>
  </si>
  <si>
    <t>ربع دوم</t>
  </si>
  <si>
    <t>ربع سوم</t>
  </si>
  <si>
    <t>اسم</t>
  </si>
  <si>
    <t>آدرس الکترونیکی</t>
  </si>
  <si>
    <t>گزارش ربع:</t>
  </si>
  <si>
    <t>نام</t>
  </si>
  <si>
    <t>وظیفه</t>
  </si>
  <si>
    <t>امضأ</t>
  </si>
  <si>
    <t>تاریخ</t>
  </si>
  <si>
    <t>دریافت از جانب وزارت مالیه</t>
  </si>
  <si>
    <t>موقف/وظیفه</t>
  </si>
  <si>
    <t>شماره تماس (موبایل و دیجیتل)</t>
  </si>
  <si>
    <t>شهرت تفصیلی ترتیب کننده گان</t>
  </si>
  <si>
    <t>فورم نظارت (Monitoring)</t>
  </si>
  <si>
    <t>فورم پلان سالانه و ربعوار</t>
  </si>
  <si>
    <t>افغانی(000)</t>
  </si>
  <si>
    <t xml:space="preserve">    </t>
  </si>
  <si>
    <t>4.1 برنامه - برنامه فرعی- پروژه</t>
  </si>
  <si>
    <t>اهداف مجموعی</t>
  </si>
  <si>
    <t>1.1 برنامه ها ، برنامه های فرعی</t>
  </si>
  <si>
    <t>ملاحظات</t>
  </si>
  <si>
    <t>بودجه مجموعی (افغانی 000)</t>
  </si>
  <si>
    <t>4.4  مصارف واقعی (1390) تبادله فی دالر48.5 افغانی</t>
  </si>
  <si>
    <t>بهبود کيفيت خدمات درشفاخانه ها</t>
  </si>
  <si>
    <t>كابل; كاپيسا; پروان; وردگ; غزنى; بدخشان; تخار; بغلان; کندز; سمنگان; بلخ; هرات; فراه; نيمروز; زابل; غور; سرپل; پنجشیر</t>
  </si>
  <si>
    <t>حکومت افغانستان; جاپان; ناروى; كمك هاى امريكا; بانک جهانی</t>
  </si>
  <si>
    <t>01 حمل 1382</t>
  </si>
  <si>
    <t>29 حوت 1393</t>
  </si>
  <si>
    <t>ايجاد کمپ هاي سيار مراقبت چشم</t>
  </si>
  <si>
    <t>كابل</t>
  </si>
  <si>
    <t>حکومت افغانستان</t>
  </si>
  <si>
    <t>01 حمل 1386</t>
  </si>
  <si>
    <t>به سطح ملی</t>
  </si>
  <si>
    <t>01 حمل 1389</t>
  </si>
  <si>
    <t>29 حوت 1390</t>
  </si>
  <si>
    <t>حمایت ازبرنامه های صحی ملی در ولایات کابل و هرات.</t>
  </si>
  <si>
    <t>كابل; هرات; به سطح ملی</t>
  </si>
  <si>
    <t>ايتاليا</t>
  </si>
  <si>
    <t>01 میز 1389</t>
  </si>
  <si>
    <t>29 حوت 1392</t>
  </si>
  <si>
    <t>برنامه ملي معافيت کتلوي.</t>
  </si>
  <si>
    <t>حکومت افغانستان; اتحاد سراسری برای واکسین و معافیت</t>
  </si>
  <si>
    <t>01 حمل 1380</t>
  </si>
  <si>
    <t>بسته کمک هاي اوليه طبي(مجموعه خدمات اساسي صحي)</t>
  </si>
  <si>
    <t>كابل; كاپيسا; پروان; وردگ; لوگر; غزنى; پكتيا; لغمان; بدخشان; تخار; بغلان; کندز; سمنگان; بلخ; جوزجان; فارياب; بادغيس; هرات; فراه; نيمروز; هلمند; کندهار; غور; باميان; پكتيكا; نورستان; سرپل; خوست; پنجشیر</t>
  </si>
  <si>
    <t>صندوق امانتي بازسازي افغانستان; سفارت ناروی; كمك هاى امريكا; بانک جهانی; کمک های اختماعی انکشافی جاپان</t>
  </si>
  <si>
    <t>30 سنب 1382</t>
  </si>
  <si>
    <t>مراقبت هاي صحي کوچي ها.</t>
  </si>
  <si>
    <t>كابل; كاپيسا; پروان; وردگ; لوگر; غزنى; پكتيا; ننگرهار; لغمان; كنر; تخار; بغلان; کندز; سمنگان; بلخ; جوزجان; فارياب; بادغيس; هرات; فراه; نيمروز; هلمند; کندهار; زابل; غور; پكتيكا; نورستان; سرپل; خوست; پنجشیر; دای کندی</t>
  </si>
  <si>
    <t>01 حمل 1385</t>
  </si>
  <si>
    <t>تاسيس تداوي مراکز معتادين در ولايات کشور.</t>
  </si>
  <si>
    <t>كابل; غزنى; ننگرهار; كنر; کندز; سمنگان; بلخ; جوزجان; فارياب; فراه; نيمروز; غور; باميان</t>
  </si>
  <si>
    <t>حکومت افغانستان; صندوق امانتی مبارزه علیه مواد مخدر</t>
  </si>
  <si>
    <t>16 جدی 1384</t>
  </si>
  <si>
    <t>تقويه  پروگرام هاي ولايتي مبارزه با ويروس HIV</t>
  </si>
  <si>
    <t>كابل; غزنى; ننگرهار; بدخشان; کندز; بلخ; هرات; کندهار</t>
  </si>
  <si>
    <t>گلوبل فند(صندوق جهاني)</t>
  </si>
  <si>
    <t>01 حمل 1387</t>
  </si>
  <si>
    <t>06 حمل 1392</t>
  </si>
  <si>
    <t>برنامه کارکنان صحی فامیلی - و ارتقای مهارت و دانش صحی متعلمین در سطح کشور</t>
  </si>
  <si>
    <t>بدخشان</t>
  </si>
  <si>
    <t>01 حمل 1390</t>
  </si>
  <si>
    <t>افرایش تقاضا برای خدمات صحی برای اطفال ومادران ذریعه تکنالوجی مخابراتی به مادران واطفال در افغانستان.</t>
  </si>
  <si>
    <t>پروژه هیمو دیالیزم</t>
  </si>
  <si>
    <t>بخش مراقبت عاجل   I C U</t>
  </si>
  <si>
    <t>وزارت های مرکزی; كابل</t>
  </si>
  <si>
    <t>دوامدار ساختن شبکه سرویلانس انفلونزا وپاسخ دهی به انفلونزای موسومی وپاندمیک توسط انستیتوت مل صحت عامه.</t>
  </si>
  <si>
    <t>مرکزکنترول ووقايه امراض</t>
  </si>
  <si>
    <t>01 حمل 1391</t>
  </si>
  <si>
    <t>30 حوت 1395</t>
  </si>
  <si>
    <t>کمک هاي تخنيکي براي وزارت صحت عامه.</t>
  </si>
  <si>
    <t>وزارت های مرکزی; به سطح ملی</t>
  </si>
  <si>
    <t>10 سرط 1385</t>
  </si>
  <si>
    <t>29 حوت 1391</t>
  </si>
  <si>
    <t>برنامه مجادله عليه ملاريا در افغانستان</t>
  </si>
  <si>
    <t>كابل; پكتيا; ننگرهار; لغمان; كنر; بدخشان; تخار; بغلان; کندز; بلخ; فارياب; بادغيس; هرات; هلمند; کندهار; سرپل; خوست</t>
  </si>
  <si>
    <t>06 عقر 1385</t>
  </si>
  <si>
    <t>مراقبت و مجادله عليه شيوع مرض ساري و انفلونزاي مرغي توسط انستيوت طبي افغان.</t>
  </si>
  <si>
    <t>21 جدی 1384</t>
  </si>
  <si>
    <t>وقايه و کنترول اچ اي وي  HIV</t>
  </si>
  <si>
    <t>كابل; ننگرهار; بلخ; هرات</t>
  </si>
  <si>
    <t>بانک جهانی</t>
  </si>
  <si>
    <t>اقدامات کنترول ملاریا و تقویه سیستم عرضه خدمات صحی</t>
  </si>
  <si>
    <t>كابل; كاپيسا; پروان; وردگ; لوگر; غزنى; پكتيا; ننگرهار; لغمان; كنر; بدخشان; تخار; بغلان; کندز; سمنگان; بلخ; جوزجان; فارياب; بادغيس; هرات; فراه; نيمروز; هلمند; کندهار; زابل; اروزگان; غور; باميان; پكتيكا; نورستان; سرپل; خوست; پنجشیر; دای کندی; به سطح ملی</t>
  </si>
  <si>
    <t>19 قوس 1388</t>
  </si>
  <si>
    <t>معلولیت و بازتوانائی</t>
  </si>
  <si>
    <t>كابل; خوست</t>
  </si>
  <si>
    <t>نصب دستگاه ها  جهت دفع مصون کثافات معمول و طبی,</t>
  </si>
  <si>
    <t>02 حمل 1389</t>
  </si>
  <si>
    <t>وقایه و کنترول انفلانرای H1 N1</t>
  </si>
  <si>
    <t>كابل; ننگرهار; بدخشان; بغلان; بلخ; بادغيس; هرات; باميان; به سطح ملی</t>
  </si>
  <si>
    <t>چين</t>
  </si>
  <si>
    <t>30 حوت 1391</t>
  </si>
  <si>
    <t>عرضه خمات صحی:</t>
  </si>
  <si>
    <t>احياي مجدد سيستم blood transfusion و لابراتواري مرکزي وزارت صحت عامه.</t>
  </si>
  <si>
    <t>كابل; ننگرهار; بلخ; هرات; کندهار</t>
  </si>
  <si>
    <t>فرانسه</t>
  </si>
  <si>
    <t>01 حمل 1384</t>
  </si>
  <si>
    <t>كاپيسا</t>
  </si>
  <si>
    <t>اعمارمراکز صحی ابتدایی ( BHC ) ومراکز صحی جامع( CHC)ا در ولايت هاي  کشور.</t>
  </si>
  <si>
    <t>24 اسد 1386</t>
  </si>
  <si>
    <t>اعمار شفاخانه صد بستر ولايت سرپل</t>
  </si>
  <si>
    <t>سرپل</t>
  </si>
  <si>
    <t>حکومت افغانستان; جاپان</t>
  </si>
  <si>
    <t>اعمار شفاخانه ها ومراکز صحي در ولا يات کندهار، هلمند، زابل و ارزگان</t>
  </si>
  <si>
    <t>هلمند; کندهار; اروزگان</t>
  </si>
  <si>
    <t>اعمار 11 باب BHC و 2 باب CHC در ولايات سرحدي کشور</t>
  </si>
  <si>
    <t>بدخشان; به سطح ملی</t>
  </si>
  <si>
    <t>هندوستان</t>
  </si>
  <si>
    <t>اعمار شفا خانه ولايتي فارياب</t>
  </si>
  <si>
    <t>فارياب</t>
  </si>
  <si>
    <t>02 حمل 1387</t>
  </si>
  <si>
    <t>اعمار مرا کز صحي (BHCs و CHCs) در ولايت نورستان</t>
  </si>
  <si>
    <t>نورستان</t>
  </si>
  <si>
    <t>12 دلو 1386</t>
  </si>
  <si>
    <t>اعمار شفاخانه سي بستر ولسوالي ورس ولايت باميان</t>
  </si>
  <si>
    <t>باميان</t>
  </si>
  <si>
    <t>حکومت افغانستان; حکومت قزاقستان</t>
  </si>
  <si>
    <t>23 حمل 1387</t>
  </si>
  <si>
    <t>اعماردیواراحاطه تعمیر انستیتوت ملی صحت عامه افغانستان</t>
  </si>
  <si>
    <t>بادغيس</t>
  </si>
  <si>
    <t>اعمار شفا خانه 50 بستر نسای ولادی  در هلمند.</t>
  </si>
  <si>
    <t>هلمند</t>
  </si>
  <si>
    <t>اعما ر شفاخانه ولایتی ولایت فراه</t>
  </si>
  <si>
    <t>فراه</t>
  </si>
  <si>
    <t>عمار شفاخانه ولایتی ولایت نیمروز</t>
  </si>
  <si>
    <t>نيمروز</t>
  </si>
  <si>
    <t>اعمار دیوار استنادی به طول 712 متر در مسیر رود خانه قلعه نو به خاطر جلوگیری از تخریب شفا خانه امراض ساری ومناطق مسکونی اطراف آن.</t>
  </si>
  <si>
    <t>15 قوس 1390</t>
  </si>
  <si>
    <t>اعمار شفاخانه در ولایت لغمان</t>
  </si>
  <si>
    <t>لغمان</t>
  </si>
  <si>
    <t>بازسازی شفا خانه ها .</t>
  </si>
  <si>
    <t>برنامه ملي نظارت و ارزيابي</t>
  </si>
  <si>
    <t>13 جدی 1382</t>
  </si>
  <si>
    <t>تقويت طب عدلي افغانستان.</t>
  </si>
  <si>
    <t>تقويه سيستم صحي</t>
  </si>
  <si>
    <t>اتحاد سراسری برای واکسین و معافیت</t>
  </si>
  <si>
    <t>برنامه  انکشاف ظرفيت ها براي رياست قراردادها و کمک هاي بلاعوض.</t>
  </si>
  <si>
    <t>وزارت های مرکزی</t>
  </si>
  <si>
    <t>10 حوت 1380</t>
  </si>
  <si>
    <t>تجهیز لابرتوار ادویه و مواد غذائی.</t>
  </si>
  <si>
    <t>09 میزان 1386</t>
  </si>
  <si>
    <t>اعمارشفاخانه صد بستر ولايت کاپيسا.</t>
  </si>
  <si>
    <t>سطح ملی</t>
  </si>
  <si>
    <t>اعمارشفاخانه ولایت دایکندی</t>
  </si>
  <si>
    <t>اعمارشفاخانه ولسوالی بلخاب ولایت سرپل</t>
  </si>
  <si>
    <t>اعمارشفاخانه  ولایت نورستان</t>
  </si>
  <si>
    <t xml:space="preserve">دایکندی </t>
  </si>
  <si>
    <t>قوس 1391</t>
  </si>
  <si>
    <t>4.5 بودجه (1391)تباله فی دالر50 افغانی</t>
  </si>
  <si>
    <t>قوس 1394</t>
  </si>
  <si>
    <t>برونای دردار السلام، حکومت افغانستان</t>
  </si>
  <si>
    <t>18 عقرب1385</t>
  </si>
  <si>
    <t>08 میزان 1386</t>
  </si>
  <si>
    <t>10 سنبله 1386</t>
  </si>
  <si>
    <t>01 میزان 1389</t>
  </si>
  <si>
    <t>اعمار تاسیسات صحی درولایت بادغیس</t>
  </si>
  <si>
    <t>مبدأ</t>
  </si>
  <si>
    <t>سال مبدأ</t>
  </si>
  <si>
    <t>سید موسی محسنی</t>
  </si>
  <si>
    <t>نجات محمد حسین خیل</t>
  </si>
  <si>
    <t>تایید آمر اعطا</t>
  </si>
  <si>
    <t>ترتیب کننده گزارش 1:</t>
  </si>
  <si>
    <t>ترتیب کننده گزارش2:</t>
  </si>
  <si>
    <t>تصدیق ریاست مالی/اداری</t>
  </si>
  <si>
    <t>0744210215</t>
  </si>
  <si>
    <t>0785787304</t>
  </si>
  <si>
    <t>ریاست عمومی بودجه</t>
  </si>
  <si>
    <t>0752144679</t>
  </si>
  <si>
    <t>آمر گزارشدهی بودجه ملی</t>
  </si>
  <si>
    <t xml:space="preserve"> محاصل</t>
  </si>
  <si>
    <t xml:space="preserve"> شاخص ها</t>
  </si>
  <si>
    <t>مبدأ محاصل</t>
  </si>
  <si>
    <t xml:space="preserve"> سال مبدأ</t>
  </si>
  <si>
    <t xml:space="preserve">شواهد </t>
  </si>
  <si>
    <t xml:space="preserve"> برنامه ها</t>
  </si>
  <si>
    <t xml:space="preserve"> پیامدها </t>
  </si>
  <si>
    <t>شاخص ها</t>
  </si>
  <si>
    <t xml:space="preserve">مبدأ پیامد </t>
  </si>
  <si>
    <t>پیامد حقیقی</t>
  </si>
  <si>
    <t>شواهد</t>
  </si>
  <si>
    <t>شاخص</t>
  </si>
  <si>
    <t>هدف ربع اول</t>
  </si>
  <si>
    <t>هدف ربع دوم</t>
  </si>
  <si>
    <t>هدف ربع سوم</t>
  </si>
  <si>
    <t>هدف ربع چهارم</t>
  </si>
  <si>
    <t>واحد گزارشدهی بودجه ملی</t>
  </si>
  <si>
    <t>ریاست پلان و ریفورم بودجه ملی، آمریت گزارشدهی بودجه ملی</t>
  </si>
  <si>
    <t>عیسی  اکرمی</t>
  </si>
  <si>
    <t xml:space="preserve">مصطفی  یعقوبی   </t>
  </si>
  <si>
    <t>0794843494</t>
  </si>
  <si>
    <t>0781865401</t>
  </si>
  <si>
    <t>srika.rahimi@mof.gov.af</t>
  </si>
  <si>
    <t>0791041715</t>
  </si>
  <si>
    <t>nejat.mohammad@mof.gov.af</t>
  </si>
  <si>
    <t>bpmu@mof.gov.af</t>
  </si>
  <si>
    <t>دلایل عدم مصرف بودجه مطابق پلان</t>
  </si>
  <si>
    <t>دلایل عدم دستیابی به اهداف پلان شده</t>
  </si>
  <si>
    <t>musamohseni@mof.gov.af</t>
  </si>
  <si>
    <t>eisa.akrami@mof.gov.af</t>
  </si>
  <si>
    <t>کارشناس نظارت و گزارشدهی</t>
  </si>
  <si>
    <t>mustafa.yaqubi2@gmail.com</t>
  </si>
  <si>
    <t>برنامه ها</t>
  </si>
  <si>
    <t xml:space="preserve"> برنامه های فرعی</t>
  </si>
  <si>
    <t xml:space="preserve"> مجموع برنامه اول</t>
  </si>
  <si>
    <t>مجموع برنامه سوم</t>
  </si>
  <si>
    <t xml:space="preserve"> مجموع برنامه چهارم</t>
  </si>
  <si>
    <t xml:space="preserve">  مجموع برنامه ها</t>
  </si>
  <si>
    <t>تفاوت مصارف</t>
  </si>
  <si>
    <t>تفاوت</t>
  </si>
  <si>
    <t>فورم گزارش از محاصل (Output)</t>
  </si>
  <si>
    <t xml:space="preserve"> برنامه های فرعی  </t>
  </si>
  <si>
    <t>فورم گزارش پیامد ها (Outcomes)</t>
  </si>
  <si>
    <t>وزارت مالیه
معینیت مالی
ریاست عمومی بودجه ملی</t>
  </si>
  <si>
    <t xml:space="preserve">وزارت/ اداره </t>
  </si>
  <si>
    <r>
      <rPr>
        <b/>
        <sz val="12"/>
        <rFont val="B Zar"/>
        <charset val="178"/>
      </rPr>
      <t>فورم پیامد ها</t>
    </r>
    <r>
      <rPr>
        <sz val="12"/>
        <rFont val="B Zar"/>
        <charset val="178"/>
      </rPr>
      <t xml:space="preserve">
فورم پیامدها در اخیر سال مالی تکمیل می گردد. در این فورم نام برنامه، پیامدها، شاخصهای پیامد، مبدأ پیامد، سال مبدأ، هدف سال 1397 از پیشنهاد بودجه سال مالی 1397 یا BC2 گرفته می شود. پیامد حقیقی به اساس اسناد و تحقیقاتی که صورت گرفته است، بیان می شود. در ستون شواهد، نام اسنادی که ارقام پیامدهای حقیقی در آن درج است، ذکر می شود. در صورت تفاوت بین پیامد پلان شده و پیامد حقیقی دلایل عدم دستابی به پیامد پلان شده، به صورت مختصر ذکر می شود.</t>
    </r>
  </si>
  <si>
    <r>
      <rPr>
        <b/>
        <sz val="12"/>
        <rFont val="B Zar"/>
        <charset val="178"/>
      </rPr>
      <t>فورم محاصل</t>
    </r>
    <r>
      <rPr>
        <sz val="12"/>
        <rFont val="B Zar"/>
        <charset val="178"/>
      </rPr>
      <t xml:space="preserve">
در فورم محاصل نام برنامه، برنامه فرعی، محاصل، شاخص ها، مبدأ محاصل، سال مبدأ و هدف سال 1387 دقیقاً از پیشنهاد بودجه سال مالی 1397 گرفته می شود. هدف ربع از پلان ربعوار محاصل و محاصل حقیقی (دستاوردهای) از اسناد برناهه ها گرفته می شود. محاصل حقیقی به صورت تجمعی (از اول سال مالی تا اخیر ربع گزارشدهی) می باشد. ستون تفاوت به صورت خود کار محاسبه می شود، در صورتیکه تفاوت دستاورد با پلان ربع بیشتر از 5% باشد به رنگ سرخ مشخص می شود و باید دلایل عدم دستیابی به محاصل پلان شده را در ستون مربوطه به صورت مختصر بیان نمایید.
در ستون شواهد، نام اسنادی درج گردد، که ارقام مربوطه به محاصل حقیقی (دستاوردها) از آن گرفته شده است.</t>
    </r>
  </si>
  <si>
    <r>
      <rPr>
        <b/>
        <sz val="12"/>
        <rFont val="B Zar"/>
        <charset val="178"/>
      </rPr>
      <t>فورم تأئیدی</t>
    </r>
    <r>
      <rPr>
        <sz val="12"/>
        <rFont val="B Zar"/>
        <charset val="178"/>
      </rPr>
      <t xml:space="preserve">
در این فورم مشخصات آمر اعطا، رییس پلان، رییس مالی، رییس یا مدیر برنامه ها و ترتیب کنندگان گزارش درج می شود. شماره تلفن و ایمیل هر یک از اشخاص متذکره ضروری می باشد.</t>
    </r>
  </si>
  <si>
    <r>
      <rPr>
        <b/>
        <sz val="12"/>
        <rFont val="B Zar"/>
        <charset val="178"/>
      </rPr>
      <t>فورم مصارف</t>
    </r>
    <r>
      <rPr>
        <sz val="12"/>
        <rFont val="B Zar"/>
        <charset val="178"/>
      </rPr>
      <t xml:space="preserve">
- فورم مصارف شامل بودجه سال، بودجه ربع، مصارف ربع و دلایل عدم مصرف مطابق پلان به تفکیک برنامه و برنامه فرعی می باشد. تمام ارقام در این فورم به میلیون افغانی می باشد. 
برنامه، نام برنامه از پیشنهاد بودجه (BC2) گرفته می شود.
برنامه فرعی، نام برنامه فرعی هر برنامه نیز از  یشنهاد بودجه (BC2) گرفته می شود.
بودجه 1397، بودجه عادی و انکشافی در ستون مربوطه برای هر برنامه فرعی مطابق به پیشنهاد بودجه (BC2)  درج می گردد.
بودجه ربع، بودجه عادی و انکشافی هر  ربع هر برنامه فرعی مطابق به BC2  و پلان مالی ذکر می شود. 
مصارف ربع، مصارف ربع مطابق سیستم افمیس در هر ربع درج می گردد.
تفاوت مصارف، در این بخش تفاوت مصارف و بودجه ربع به صورت خودکار محاسبه می شود، و در صورتیکه تفاوت منفی باشد، به رنگ صرخ مشخص می گردد.
دلایل عدم مصرف بودجه مطابق پلان، در این بخش در صورتیکه تفاوت مصارف با بودجه ربعوار بیشتر از 5% باشد، باید دلیل آن ذکر شود. دلایل یا مشکلات باید به صورت مختصر بیان شود.</t>
    </r>
  </si>
  <si>
    <t xml:space="preserve"> فورم گزارش اجراآت بودجه ملی از چهار بخش الف-فورم تأییدی، ب- فورم مصارف، پ- فورم محاصل، ت- فورم پیامدها و ث- فورم پلان ربعوار تشکیل شده است.
فورم پلان ربعوار در اول سال تکمیل می گردد و سایر فورمها در هر ربع تجدید می گردد.</t>
  </si>
  <si>
    <r>
      <rPr>
        <b/>
        <sz val="12"/>
        <rFont val="B Zar"/>
        <charset val="178"/>
      </rPr>
      <t>فورم پلان ربعوار</t>
    </r>
    <r>
      <rPr>
        <sz val="12"/>
        <rFont val="B Zar"/>
        <charset val="178"/>
      </rPr>
      <t xml:space="preserve">
در فورم پلان ربعوار نام برنامه، برنامه فرعی، شاخص ها، سال مبدأ، مبدأ محاصل و هدف سال 1397، دقیقا به اساس پیشنهاد بودجه یا BC2 اداره مربوطه در سال مالی 1397 در ج می گردد. هدف سال مالی 1397 با توجه به پلانهای داخلی اداره و پلانهای برنامه ها به چهار ربع تقسیم می شود.</t>
    </r>
  </si>
  <si>
    <t>در اخیر این فورم های آدرسهای ارتباطی اشخاص مرتبط با گزاشدهی اجراآت بودجه ملی در وزارت مالیه درج شده است.</t>
  </si>
  <si>
    <r>
      <t xml:space="preserve">تشریح </t>
    </r>
    <r>
      <rPr>
        <sz val="10"/>
        <rFont val="Calibri"/>
        <family val="2"/>
      </rPr>
      <t>(در صورت نیاز به توضیحات بیشتر  در ین ساحه بنگارید)</t>
    </r>
  </si>
  <si>
    <t>څریکه رحیمی</t>
  </si>
  <si>
    <t xml:space="preserve">تنظیم منابع طبیعی </t>
  </si>
  <si>
    <t xml:space="preserve">تولید و حاصلخیزی زراعتی </t>
  </si>
  <si>
    <t>انکشاف غله جات و نباتات صنعتی</t>
  </si>
  <si>
    <t>انکشاف مالداری</t>
  </si>
  <si>
    <t>انکشاف باغداری</t>
  </si>
  <si>
    <t xml:space="preserve">توسعه میکانیزه زراعتی </t>
  </si>
  <si>
    <t>احیای اقتصاد زراعتی و ارزش افزایی</t>
  </si>
  <si>
    <t>انکشاف مارکیت و ارزش افزایی محصولات زراعتی</t>
  </si>
  <si>
    <t>خدمات مالی برای انکشاف زراعت</t>
  </si>
  <si>
    <t>ایجاد سیستم کنترول و کیفیت و مصئونیت غذایی عوامل تولید و تولیدات زراعتی</t>
  </si>
  <si>
    <t>ریفورم وظرفیت سازی</t>
  </si>
  <si>
    <t xml:space="preserve">مالی واداری  </t>
  </si>
  <si>
    <t>پالیسی/پلانگذاری وارتقای ظرفیت</t>
  </si>
  <si>
    <t>وزارت زراعت ابیاری و مالداری</t>
  </si>
  <si>
    <t xml:space="preserve">مالی و اداری </t>
  </si>
  <si>
    <t>محمد وحید اعتبار</t>
  </si>
  <si>
    <t xml:space="preserve">رئیس مالی و حسابی </t>
  </si>
  <si>
    <t>waheed.etabar@gmail.com</t>
  </si>
  <si>
    <t xml:space="preserve">محمد ظریف بابک </t>
  </si>
  <si>
    <t xml:space="preserve">کارشناس بودجه و راپوردهی </t>
  </si>
  <si>
    <t xml:space="preserve">zarif.babak@gmail.com </t>
  </si>
  <si>
    <t>shakibsharifi@gmail.com</t>
  </si>
  <si>
    <t>مدریریت تغییر (ریفورم وظرفیت سازی)</t>
  </si>
  <si>
    <t>انکشاف و ازدیاد تولید پایدار زعفران در افغانستان</t>
  </si>
  <si>
    <t>تجهیز شدن آمریت های میکانیزه ولایات به ماشین آلات  زراعتی</t>
  </si>
  <si>
    <t>مقدار ګندم بذری  توزیع شده به تن</t>
  </si>
  <si>
    <t xml:space="preserve">تولید زعفران به متریک تن </t>
  </si>
  <si>
    <t>تعداد فارمهای  ترویجی و انکشافی  مالداری  که ایجاد گردید</t>
  </si>
  <si>
    <t>تعداد حیوانات القاح شده به فرد</t>
  </si>
  <si>
    <t>ساحات باغات احداث شده جدید به هکتار</t>
  </si>
  <si>
    <t>تعداد ماشین آلات و وسایل میکانیزه تهیه و خریداری گردید</t>
  </si>
  <si>
    <t>راپور ریاست مالداری وزارت زراعت</t>
  </si>
  <si>
    <t>مقدارتخم بذر ی  اصلاح شده وکودکیمیاوی که توزیع گردید (به تن)</t>
  </si>
  <si>
    <r>
      <rPr>
        <b/>
        <sz val="14"/>
        <rFont val="Times New Roman"/>
        <family val="1"/>
      </rPr>
      <t xml:space="preserve">تشریح </t>
    </r>
    <r>
      <rPr>
        <sz val="14"/>
        <rFont val="Times New Roman"/>
        <family val="1"/>
      </rPr>
      <t>(در صورت نیاز به توضیحات بیشتر  در ین ساحه بنگارید)</t>
    </r>
  </si>
  <si>
    <t>ایجاد ذخیره گاه برای  کچالو، پیاز و پنبه دانه</t>
  </si>
  <si>
    <t xml:space="preserve">ایجاد مراکز پروسس وبسته بندی محصولات زراعتی ومالداری </t>
  </si>
  <si>
    <t xml:space="preserve">احداث باغچه های خانگی هریک در ساحه0/5 الی 1 بسوه </t>
  </si>
  <si>
    <t xml:space="preserve">فراهم آوری قرضه های زراعتی </t>
  </si>
  <si>
    <t>کنترول همه جانبه امراض و آفات نباتی در سطح کشور</t>
  </si>
  <si>
    <t>ایجاد ذخایر استراتیژیک غله جات به ظرفیت 2000، 3000، 5000، 20000 و 50000 متری</t>
  </si>
  <si>
    <t>تعداد  ذخیره گاه برای  کچالو، پیاز و پنبه دانه ایجاد وبهره برداری شده</t>
  </si>
  <si>
    <t xml:space="preserve">تعداد  سردخانه های عصری ایجاد وبه بهر برداری سپرده شده </t>
  </si>
  <si>
    <t>تعداد مراکز پروسس وبسته بندی محصولات زراعتی ایجاد وبهره برداری شده</t>
  </si>
  <si>
    <t>تعداد باغچه های خانگی احداث شده</t>
  </si>
  <si>
    <t>مقدار قرضه شرعی زراعتی توزیع شده به ملیون افغانی</t>
  </si>
  <si>
    <t>ساحات مجادله شده علیه آفات و امراض نباتی به  هکتار</t>
  </si>
  <si>
    <t>پروژه تطبیق کننده</t>
  </si>
  <si>
    <t>ریاست تطبیق کننده</t>
  </si>
  <si>
    <t xml:space="preserve">ریاست ها و پروژه های تطبیق کننده </t>
  </si>
  <si>
    <t xml:space="preserve"> تهیه و توزیع تخم های  بذری و کود های کیمیاوی </t>
  </si>
  <si>
    <t>هدف 1399</t>
  </si>
  <si>
    <t xml:space="preserve">احیا و حفاظت جنگلات طبیعی و تنطیم آبریزه ها </t>
  </si>
  <si>
    <t xml:space="preserve">تنظیم همه جانبه علفچرها </t>
  </si>
  <si>
    <t xml:space="preserve">تثبیت ریگهای روان و جلوگیری از توسعه صحرا </t>
  </si>
  <si>
    <t xml:space="preserve">سروی و پلانگذاری منابع طبیعی </t>
  </si>
  <si>
    <t xml:space="preserve">تنطیم و مراقبت منابع طبیعی به اشتراک مردم </t>
  </si>
  <si>
    <t xml:space="preserve">احیای فارم های تولیدی و تکثیر نهالها جهت سرسبزی و گسترش فضای سبز </t>
  </si>
  <si>
    <t xml:space="preserve">ایجاد قوریه جات خانگی جلغوزه و چهار مغز در سه ولایت شرقی </t>
  </si>
  <si>
    <t xml:space="preserve">ایجاد کمر بند سبز کابل </t>
  </si>
  <si>
    <t xml:space="preserve">توسعه سیستم های آبیاری </t>
  </si>
  <si>
    <t xml:space="preserve">ایجاد و عصری سازی شبکه های آبیاری </t>
  </si>
  <si>
    <t xml:space="preserve">جنگلات احیا و حفاظت شده به هکتار </t>
  </si>
  <si>
    <t xml:space="preserve">تعداد قوریه جات خانگی احداث شده به هکتار </t>
  </si>
  <si>
    <t xml:space="preserve">گسترش فضای سبز در شهر کابل به هکتار </t>
  </si>
  <si>
    <t xml:space="preserve">تعداد شبکه های عصری ایجاد شده </t>
  </si>
  <si>
    <t xml:space="preserve">علفچرهای احداث شده به هکتار </t>
  </si>
  <si>
    <t xml:space="preserve">تکنالوژی معلوماتی توسعه داده شده </t>
  </si>
  <si>
    <t xml:space="preserve">سطح دانش مسلکی کارکنان ارتقا یافته </t>
  </si>
  <si>
    <t xml:space="preserve">پالیسی ها ، استراتیژی ها، قوانین و مقررات طرح گردیده </t>
  </si>
  <si>
    <t xml:space="preserve">تعداد ولایات که تحت پوشش قرار گرفته است </t>
  </si>
  <si>
    <t xml:space="preserve">تعداد کارکنان که در داخل و خارج  به برنامه های آموزشی  معرفی شده اند </t>
  </si>
  <si>
    <t xml:space="preserve">تعداد کارکنانی که در خارج از کشور به بورسیه های تحصیلی اعزام شده اند </t>
  </si>
  <si>
    <t xml:space="preserve">تعداد کارکنانی که به خارج از کشور به بورسیه های کوتاه مدت اعزام شده اند </t>
  </si>
  <si>
    <t xml:space="preserve">تعداد پالیسی های که طرح و منظور شده است </t>
  </si>
  <si>
    <t xml:space="preserve">تعداد اسناد تقنینی طرح گردیده است </t>
  </si>
  <si>
    <t>1398</t>
  </si>
  <si>
    <t xml:space="preserve">ایجاد فارم های تولیدی و تکثیری  به هکتار </t>
  </si>
  <si>
    <t xml:space="preserve">اصلاح نسل حیوانات از طریق تطبیق القاح مصنوعی بالای حیوانات </t>
  </si>
  <si>
    <t xml:space="preserve">ریاست مربوط </t>
  </si>
  <si>
    <t xml:space="preserve">ریاست میکانیزه زراعتی </t>
  </si>
  <si>
    <r>
      <t xml:space="preserve">فورم گزارش مصارف
</t>
    </r>
    <r>
      <rPr>
        <b/>
        <sz val="10"/>
        <rFont val="B Zar"/>
        <charset val="178"/>
      </rPr>
      <t>(ارقام  افغانی)</t>
    </r>
  </si>
  <si>
    <t>بودجه 1399</t>
  </si>
  <si>
    <t>سروی وپلان گذاری منابع طبیعی</t>
  </si>
  <si>
    <t xml:space="preserve">تنظیم ومراقبت منابع طبیعی به اشتراک مردم </t>
  </si>
  <si>
    <t xml:space="preserve">عبدالهادی رفیعی </t>
  </si>
  <si>
    <t>معین مالی واداری</t>
  </si>
  <si>
    <t>1399/5/7</t>
  </si>
  <si>
    <t>رئیس عمومی پلان و هماهنگی برنامه ها</t>
  </si>
  <si>
    <t xml:space="preserve">عارف ولی زاده </t>
  </si>
  <si>
    <t xml:space="preserve">کارشناس برنامه احیای اقتصادی </t>
  </si>
  <si>
    <t>Arif.walizada456@gmail.com</t>
  </si>
  <si>
    <t>0706524740</t>
  </si>
  <si>
    <t>0773653344</t>
  </si>
  <si>
    <t>شکیب شریفی</t>
  </si>
  <si>
    <t>0797602080</t>
  </si>
  <si>
    <t>تصدیق ریاست عمومی پلان وهماهنگی برنامه ها</t>
  </si>
  <si>
    <t>تصدیق  ریاست پلان وبرنامه ها</t>
  </si>
  <si>
    <t>احمد راتب سالاری</t>
  </si>
  <si>
    <t>ریس پلان وبرنامه ها</t>
  </si>
  <si>
    <t>0707744988</t>
  </si>
  <si>
    <t>ساحات احیاء وحفاظت شده جنگلات به هکتار</t>
  </si>
  <si>
    <t xml:space="preserve">ساحات احیاء وحفاظت شده علفچرهای به هکتار </t>
  </si>
  <si>
    <t xml:space="preserve">ساحات تثبیت شده ریگهای روان به هکتار </t>
  </si>
  <si>
    <t xml:space="preserve">احداث فارم های تولیدی و تکثیری منابع طبعی  به هکتار </t>
  </si>
  <si>
    <t xml:space="preserve">ساحات احداث  قوریه جات خانگی به هکتار </t>
  </si>
  <si>
    <t xml:space="preserve"> فارمهای  ترویجی و انکشافی  مالداری  که ایجاد شده به تعداد</t>
  </si>
  <si>
    <t xml:space="preserve">تعداد باغات جدید مثمر احداث شد ه به (هکتار) </t>
  </si>
  <si>
    <t>تعداد ماشین آلات و وسایل میکانیزه تهیه و خریداری گردید به عراده</t>
  </si>
  <si>
    <t>تعداد پالیسی های طرح و منظور شده .</t>
  </si>
  <si>
    <t>کارکنانی که به خارج از کشور به بورسیه های کوتاه مدت اعزام شده اند به تعداد.</t>
  </si>
  <si>
    <t>تعداد اسناد تقنینی طرح ومنظور شده .</t>
  </si>
  <si>
    <t xml:space="preserve">کارکنانی که در خارج از کشور به بورسیه های تحصیلی اعزام شده اند به تعداد </t>
  </si>
  <si>
    <t xml:space="preserve"> کارکنان که در داخل و خارج  به برنامه های آموزشی  معرفی شده اند به تعداد. </t>
  </si>
  <si>
    <t xml:space="preserve">ولایات که تحت پوشش قرار گرفته است به تعداد. </t>
  </si>
  <si>
    <t xml:space="preserve"> باغچه های خانگی احداث شده به تعداد</t>
  </si>
  <si>
    <t>تعداد ذخایر گندم که اعمار وبه بهر برداری سپرده شده به باب</t>
  </si>
  <si>
    <t>تعداد مراکز پروسس وبسته بندی محصولات زراعتی ایجاد وبهره برداری شده به باب</t>
  </si>
  <si>
    <t>تعداد سردخانه های عصری ایجاد وبه بهر برداری سپرده شده  به باب</t>
  </si>
  <si>
    <t xml:space="preserve"> </t>
  </si>
  <si>
    <t>11</t>
  </si>
  <si>
    <t>احداث باغات مثمر</t>
  </si>
  <si>
    <t>احداث فارم های مالداری</t>
  </si>
  <si>
    <t>rateb.salari@gmail.com</t>
  </si>
  <si>
    <t>0202922218</t>
  </si>
  <si>
    <t xml:space="preserve"> ساحات ریگهای روان تثبیت شده به هکتار </t>
  </si>
  <si>
    <r>
      <t xml:space="preserve">تشریح </t>
    </r>
    <r>
      <rPr>
        <sz val="10"/>
        <rFont val="B Zar"/>
        <charset val="178"/>
      </rPr>
      <t>(در صورت نیاز به توضیحات بیشتر  در ین ساحه بنگارید)</t>
    </r>
  </si>
  <si>
    <t>شیوع ویروس کرونا در ابتدار سال روند تطبیق فعالیت را به کندی مواجه ساخت.</t>
  </si>
  <si>
    <t xml:space="preserve">احداث باغات مثمر در ربع اول و دوم تکمیل گردیده است </t>
  </si>
  <si>
    <t>به نسبت نبود بودجه در پلان سال مالی 1399 شامل نبوده است</t>
  </si>
  <si>
    <t xml:space="preserve">ایجاد باغچه های خانگی طی ربع دوم و سوم تکمیل گردیده است </t>
  </si>
  <si>
    <t>به نسبت شیوع ویروس کرونا  در ابتدای سال پروسه معطل قرار گرفت.</t>
  </si>
  <si>
    <t xml:space="preserve">ایجاد سرد خانه های عصری و کمپلکس هریک به ظرفیت 1500 الی 5000 متریک تن </t>
  </si>
  <si>
    <t xml:space="preserve">وزارت زراعت 12 سردخانه 1500 متریک تنه را دبزاین آنرا تکمیل و به اساس حکم مقام عالی ریاست جمهوری  از طریق اداره انکشاف ملی در حال تطبق میباشد </t>
  </si>
  <si>
    <t>صفحۀ تأییدی
گزارش اجراآت بودجه سال مالی 1399</t>
  </si>
  <si>
    <t xml:space="preserve"> پلان ربعوار محاصل سال مالی 1399</t>
  </si>
  <si>
    <t>رهنمود مختصر  فورم گزارشدهی اجراآت بودجه ملی در سال مالی 1399</t>
  </si>
  <si>
    <t>محاصل حقیقی ربع چهارم</t>
  </si>
  <si>
    <r>
      <t>سردی هوا در ربع اول و اوایل ربع دوم،</t>
    </r>
    <r>
      <rPr>
        <sz val="12"/>
        <rFont val="B Nazanin"/>
        <charset val="178"/>
      </rPr>
      <t xml:space="preserve"> </t>
    </r>
    <r>
      <rPr>
        <sz val="12"/>
        <rFont val="Times New Roman"/>
        <family val="1"/>
      </rPr>
      <t>شیوع ویروس کرونا روند تطبیق فعالیت را به کندی مواجه ساخت</t>
    </r>
    <r>
      <rPr>
        <sz val="12"/>
        <rFont val="B Nazanin"/>
        <charset val="178"/>
      </rPr>
      <t xml:space="preserve"> </t>
    </r>
    <r>
      <rPr>
        <sz val="12"/>
        <rFont val="Times New Roman"/>
        <family val="1"/>
      </rPr>
      <t>، تآخیر در پروسه تدارکات و همچنان به دلیل مشکلات اجتماعی و امنیتی شرکت های قراردادی نتوانستند در زمان معیینه کار بازسازی شبکه ها را آغاز نمایند</t>
    </r>
    <r>
      <rPr>
        <sz val="12"/>
        <rFont val="B Nazanin"/>
        <charset val="178"/>
      </rPr>
      <t xml:space="preserve">. </t>
    </r>
  </si>
  <si>
    <t>طی ربع چهارم تخم های بذری  اصلاح شده کاملن توزیع گردید</t>
  </si>
  <si>
    <t>شیوع ویروس کرونا در ابتدا سال و همچنان طولانی شدن پروسه تدارکاتی روند تطبیق فعالیت را به کندی مواجه ساخت و از سوی دیگر فصل زمستان رسید چوچه مرغ ها در هوای سرد از نقطه نظر صحی خیلی احساس در مقابل سردی میباشد تصمیم برآن  شد که در سال بعدی انتقال و تطبیق گردد.</t>
  </si>
  <si>
    <r>
      <t>به نسبت شیوع ویروس کرونا در کشور</t>
    </r>
    <r>
      <rPr>
        <sz val="14"/>
        <rFont val="B Nazanin"/>
        <charset val="178"/>
      </rPr>
      <t xml:space="preserve"> </t>
    </r>
    <r>
      <rPr>
        <sz val="14"/>
        <rFont val="Times New Roman"/>
        <family val="1"/>
      </rPr>
      <t xml:space="preserve">طرح پیشنهادی مدیریت محصولات زراعتی از طرف وزارت زراعت ترتیب و به جلسه شماره سوم مورخ </t>
    </r>
    <r>
      <rPr>
        <sz val="14"/>
        <rFont val="B Nazanin"/>
        <charset val="178"/>
      </rPr>
      <t>26/1/1399</t>
    </r>
    <r>
      <rPr>
        <sz val="14"/>
        <rFont val="Times New Roman"/>
        <family val="1"/>
      </rPr>
      <t xml:space="preserve"> شورای عالی اقتصادی ارائه  و مورد تصویب قرار گرفت و فعلاً در حال تطبیق بوده و تاختم سال مالی روان  85 % پیشرفت دارد .</t>
    </r>
  </si>
  <si>
    <r>
      <t>به دلیل مشکلات تخنیکی و عدم موجودیت شرکت واجد شرایط داخلی کار اعمار سیلو های ولایات کندهار، هرات و کابل تکمیل نگردید</t>
    </r>
    <r>
      <rPr>
        <sz val="12"/>
        <rFont val="B Nazanin"/>
        <charset val="178"/>
      </rPr>
      <t xml:space="preserve">. </t>
    </r>
    <r>
      <rPr>
        <sz val="12"/>
        <rFont val="Times New Roman"/>
        <family val="1"/>
      </rPr>
      <t>همچنان مطابق هدایت مقام عالی ریاست جمهوری از جانب تمویل کننده پروژه مسدود گردید</t>
    </r>
    <r>
      <rPr>
        <sz val="12"/>
        <rFont val="B Nazanin"/>
        <charset val="178"/>
      </rPr>
      <t>.</t>
    </r>
  </si>
  <si>
    <r>
      <t>از اینکه توزیع قرضه های زراعتی و مالداری بنابر درخواست و تقاضای دهاقین و مالداران صورت می گیرد تطبیق این فعالیت به دلیل قرنطین و حضور کم رنگ دهاقین مطابق پلان پیشرفت ننموده است</t>
    </r>
    <r>
      <rPr>
        <sz val="12"/>
        <rFont val="B Nazanin"/>
        <charset val="178"/>
      </rPr>
      <t xml:space="preserve">. </t>
    </r>
  </si>
  <si>
    <r>
      <t>شیوع ویروس کرونا و قرنطین سبب تاخیر در اصلاح و بازنگری اسناد  های این وزارت گردید</t>
    </r>
    <r>
      <rPr>
        <sz val="12"/>
        <rFont val="B Nazanin"/>
        <charset val="178"/>
      </rPr>
      <t>.</t>
    </r>
  </si>
  <si>
    <t xml:space="preserve">طی ربع چهارم کار اعمار مراکز پروسس و بسته بندی محصولات زراعتی و مالداری بالاتر از پلان در ربع تطبیق گردیده است و تا ختم سال مالی بیش از 70 % پیشرفت دارد که شیوع و یروس کرونا و قرنطین در شروع سال  باعث تاخیر در تطبیق فعالیت گردیده است </t>
  </si>
  <si>
    <t xml:space="preserve">به نسبت شیوع ویروس کرونا  در ابتدای سال پروسه معطل قرار گرفت.
لیکن در طی ریع چهارم به تعداد 640 کارمند برنامه های آموزش دیده اند </t>
  </si>
  <si>
    <t xml:space="preserve">به نسبت شیوع ویروس کرونا  در ابتدای سال پروسه معطل قرار گرفت.
</t>
  </si>
  <si>
    <t xml:space="preserve"> بودجه ربع چهارم</t>
  </si>
  <si>
    <t xml:space="preserve">مصارف  ربع چهارم </t>
  </si>
  <si>
    <t>بنابر شیوع ویروس کرونا تعداد از فعالیت های پروژه CLAP و SNaPP2  متوقف گردیده که بودجه آن بمصرف نرسیده و همچنان بودجه پروژه SGRP که به اساس حکم مقام محترم ریاست ج.ا.ا بخاطر مبارزه با ویروس کرونا انتقال گردیده اما از سرجمع بودجه اینوزارت تنقیص نگردیده است.</t>
  </si>
  <si>
    <t>برنامه تنظیم منابع طبیعی</t>
  </si>
  <si>
    <t xml:space="preserve">ساحات تحت پوشش جنگلات به هزار هکتارکه به رهبری ساختارهای اجتماعی تنظیم گردیده
</t>
  </si>
  <si>
    <t xml:space="preserve">ساحات تحت پوشش علفچرها به هزارهکتار که به رهبری ساختارهای اجتماعی تنظیم گردیده
</t>
  </si>
  <si>
    <t>افزایش زمین زراعتی تحت آبیاری قرار میگرد به میلیون هکتار</t>
  </si>
  <si>
    <t>تنظیم و مراقبت منابع طبیعی به اشتراک جامعه</t>
  </si>
  <si>
    <t>//</t>
  </si>
  <si>
    <t>توسعه وعصری ساختن سیستم ها و شبکه های آبیاری.</t>
  </si>
  <si>
    <t xml:space="preserve">بلند بردن سطح تولید غله جات (گندم، برنج...)جهت بهبود مصئونیت غذایی ونیل به خود کفایی </t>
  </si>
  <si>
    <t>بلند بردن  تولیدات نباتات صنعتی (زعفران و پخته )</t>
  </si>
  <si>
    <t>بلند بردن سطح تولید میوه جات از طریق توسعه باغداری</t>
  </si>
  <si>
    <t>بلند بردن محصولات مالداری ( گوشت ماهی و مرغ)</t>
  </si>
  <si>
    <t>مقدارتولید غله جات به ملیون تن</t>
  </si>
  <si>
    <t>مقدار تولید زعفران به کیلو گرام</t>
  </si>
  <si>
    <t>ساحات توسعه داده شده باغات مثمر به هکتار</t>
  </si>
  <si>
    <t xml:space="preserve">مقدار گوشت  تولید شده به متریک تن </t>
  </si>
  <si>
    <t>ازدیاد صادرات محصولات زراعتی با کیفیت</t>
  </si>
  <si>
    <t xml:space="preserve">رشد سرمایه گذاری متشبثین سکتورخصوصی درسکتور زراعت ومالداری </t>
  </si>
  <si>
    <t>ازدیاد عایدات از مقدار محصولات زراعتی که سالانه صادرمیگردد سالانه به ملیون دالر محاسبه گردیده است.</t>
  </si>
  <si>
    <t>فراهم شدن بستر سرمایه گذاری از طریق تطبیق پروژه های زنجره  ارزش افرائی جهت رشد متشبثین سکتورخصوصی دربخش زراعت ومالداری به ملیون افغانی</t>
  </si>
  <si>
    <t>بهبود ارایه خدمات اداری وزارت ازطریق وصل واستفاده از تکنالوژیکی عصری و موثر.</t>
  </si>
  <si>
    <t>بلند رفتن سطح ظرفیت کار مندان وزارت از طریق فرا گیری برنامه های آموزشی به سطح ماستری ودکتورا واستخدام کار مندان مسلکی از طریق برنامه تغییر.</t>
  </si>
  <si>
    <t>حل مشکلات اداری با استفاده از تکنالوژی کارا وموثر به فیصدی</t>
  </si>
  <si>
    <t>ارایه خدامت موثر وباکیفیت مسلکی وفنی در سطح واحدهای اولی ودومی وزارت به فیصدی</t>
  </si>
  <si>
    <t>به نسبت کمبود بودجه انکشافی وتاثیرات اقلیمی به هدف تعین شده نسبتا نایل نگردیدیم</t>
  </si>
  <si>
    <t>به نسبت افزایش ناامنی در سطح کشور  سبب دلسردی سرمایه گزار در سکتور زراعت گردید</t>
  </si>
  <si>
    <t>به نسبت شیوع ویروس کرونا واعمال سیاست های جلوگیری از ورود کالای های صادراتی توسط کشورهای منطقه سبب کاهش در صادرات محصولات زراعت گردید.</t>
  </si>
</sst>
</file>

<file path=xl/styles.xml><?xml version="1.0" encoding="utf-8"?>
<styleSheet xmlns="http://schemas.openxmlformats.org/spreadsheetml/2006/main">
  <numFmts count="5">
    <numFmt numFmtId="43" formatCode="_(* #,##0.00_);_(* \(#,##0.00\);_(* &quot;-&quot;??_);_(@_)"/>
    <numFmt numFmtId="164" formatCode="_(* #,##0.0_);_(* \(#,##0.0\);_(* &quot;-&quot;??_);_(@_)"/>
    <numFmt numFmtId="165" formatCode="_(* #,##0_);_(* \(#,##0\);_(* &quot;-&quot;??_);_(@_)"/>
    <numFmt numFmtId="166" formatCode="0_);\(0\)"/>
    <numFmt numFmtId="167" formatCode="0.0%"/>
  </numFmts>
  <fonts count="77">
    <font>
      <sz val="10"/>
      <name val="Calibri"/>
    </font>
    <font>
      <sz val="10"/>
      <name val="Arial"/>
      <family val="2"/>
    </font>
    <font>
      <b/>
      <sz val="10"/>
      <name val="Calibri"/>
      <family val="2"/>
    </font>
    <font>
      <b/>
      <sz val="12"/>
      <name val="Calibri"/>
      <family val="2"/>
    </font>
    <font>
      <sz val="10"/>
      <name val="Calibri"/>
      <family val="2"/>
    </font>
    <font>
      <u/>
      <sz val="13"/>
      <color indexed="12"/>
      <name val="Calibri"/>
      <family val="2"/>
    </font>
    <font>
      <b/>
      <sz val="12"/>
      <color indexed="9"/>
      <name val="Calibri"/>
      <family val="2"/>
    </font>
    <font>
      <sz val="12"/>
      <name val="Calibri"/>
      <family val="2"/>
    </font>
    <font>
      <sz val="10"/>
      <name val="Calibri"/>
      <family val="2"/>
    </font>
    <font>
      <b/>
      <sz val="11"/>
      <name val="Calibri"/>
      <family val="2"/>
    </font>
    <font>
      <sz val="10"/>
      <name val="Arial"/>
      <family val="2"/>
    </font>
    <font>
      <b/>
      <sz val="18"/>
      <name val="Calibri"/>
      <family val="2"/>
    </font>
    <font>
      <b/>
      <sz val="20"/>
      <name val="Calibri"/>
      <family val="2"/>
    </font>
    <font>
      <b/>
      <sz val="16"/>
      <name val="Calibri"/>
      <family val="2"/>
    </font>
    <font>
      <sz val="16"/>
      <name val="Calibri"/>
      <family val="2"/>
    </font>
    <font>
      <b/>
      <sz val="22"/>
      <name val="Calibri"/>
      <family val="2"/>
    </font>
    <font>
      <b/>
      <sz val="14"/>
      <name val="Calibri"/>
      <family val="2"/>
    </font>
    <font>
      <b/>
      <sz val="14"/>
      <color indexed="9"/>
      <name val="Calibri"/>
      <family val="2"/>
    </font>
    <font>
      <sz val="14"/>
      <name val="Calibri"/>
      <family val="2"/>
    </font>
    <font>
      <sz val="14"/>
      <color indexed="9"/>
      <name val="Calibri"/>
      <family val="2"/>
    </font>
    <font>
      <b/>
      <sz val="16"/>
      <color indexed="9"/>
      <name val="Calibri"/>
      <family val="2"/>
    </font>
    <font>
      <b/>
      <sz val="16"/>
      <color indexed="9"/>
      <name val="Calibri"/>
      <family val="2"/>
    </font>
    <font>
      <sz val="16"/>
      <color indexed="9"/>
      <name val="Calibri"/>
      <family val="2"/>
    </font>
    <font>
      <sz val="9"/>
      <name val="Arial"/>
      <family val="2"/>
    </font>
    <font>
      <b/>
      <sz val="12"/>
      <name val="Arial"/>
      <family val="2"/>
    </font>
    <font>
      <sz val="12"/>
      <name val="Arial"/>
      <family val="2"/>
    </font>
    <font>
      <sz val="12"/>
      <color indexed="8"/>
      <name val="Times New Roman"/>
      <family val="1"/>
    </font>
    <font>
      <sz val="13"/>
      <name val="Calibri"/>
      <family val="2"/>
    </font>
    <font>
      <sz val="11"/>
      <color theme="0"/>
      <name val="Calibri"/>
      <family val="2"/>
      <scheme val="minor"/>
    </font>
    <font>
      <sz val="11"/>
      <color rgb="FF9C6500"/>
      <name val="Calibri"/>
      <family val="2"/>
      <scheme val="minor"/>
    </font>
    <font>
      <sz val="10"/>
      <color rgb="FFFF0000"/>
      <name val="Calibri"/>
      <family val="2"/>
    </font>
    <font>
      <b/>
      <sz val="10"/>
      <color rgb="FFFF0000"/>
      <name val="Calibri"/>
      <family val="2"/>
    </font>
    <font>
      <sz val="12"/>
      <color rgb="FFFF0000"/>
      <name val="Calibri"/>
      <family val="2"/>
    </font>
    <font>
      <b/>
      <sz val="12"/>
      <color rgb="FFFF0000"/>
      <name val="Calibri"/>
      <family val="2"/>
    </font>
    <font>
      <b/>
      <sz val="10"/>
      <color theme="0"/>
      <name val="Calibri"/>
      <family val="2"/>
    </font>
    <font>
      <b/>
      <sz val="14"/>
      <color theme="0"/>
      <name val="Calibri"/>
      <family val="2"/>
    </font>
    <font>
      <b/>
      <sz val="12"/>
      <color theme="0"/>
      <name val="Arial"/>
      <family val="2"/>
    </font>
    <font>
      <sz val="10"/>
      <color rgb="FF003366"/>
      <name val="Arial"/>
      <family val="2"/>
    </font>
    <font>
      <sz val="13"/>
      <color theme="1"/>
      <name val="Calibri"/>
      <family val="2"/>
    </font>
    <font>
      <b/>
      <sz val="12"/>
      <color theme="0"/>
      <name val="Calibri"/>
      <family val="2"/>
    </font>
    <font>
      <b/>
      <sz val="12"/>
      <color theme="0"/>
      <name val="B Zar"/>
      <charset val="178"/>
    </font>
    <font>
      <sz val="13"/>
      <color indexed="8"/>
      <name val="B Zar"/>
      <charset val="178"/>
    </font>
    <font>
      <sz val="12"/>
      <color indexed="8"/>
      <name val="B Zar"/>
      <charset val="178"/>
    </font>
    <font>
      <sz val="14"/>
      <color indexed="8"/>
      <name val="Times New Roman"/>
      <family val="1"/>
    </font>
    <font>
      <sz val="12"/>
      <name val="B Zar"/>
      <charset val="178"/>
    </font>
    <font>
      <b/>
      <sz val="12"/>
      <name val="B Zar"/>
      <charset val="178"/>
    </font>
    <font>
      <b/>
      <sz val="14"/>
      <name val="B Zar"/>
      <charset val="178"/>
    </font>
    <font>
      <b/>
      <sz val="13"/>
      <name val="B Zar"/>
      <charset val="178"/>
    </font>
    <font>
      <sz val="14"/>
      <name val="Times New Roman"/>
      <family val="1"/>
    </font>
    <font>
      <sz val="11"/>
      <color rgb="FF9C0006"/>
      <name val="Calibri"/>
      <family val="2"/>
      <scheme val="minor"/>
    </font>
    <font>
      <b/>
      <sz val="14"/>
      <name val="Times New Roman"/>
      <family val="1"/>
    </font>
    <font>
      <b/>
      <sz val="14"/>
      <color theme="0"/>
      <name val="Times New Roman"/>
      <family val="1"/>
    </font>
    <font>
      <sz val="14"/>
      <color theme="0"/>
      <name val="Times New Roman"/>
      <family val="1"/>
    </font>
    <font>
      <sz val="14"/>
      <color rgb="FFFF0000"/>
      <name val="Times New Roman"/>
      <family val="1"/>
    </font>
    <font>
      <b/>
      <sz val="18"/>
      <color theme="0"/>
      <name val="Times New Roman"/>
      <family val="1"/>
    </font>
    <font>
      <sz val="12"/>
      <name val="Times New Roman"/>
      <family val="1"/>
    </font>
    <font>
      <b/>
      <sz val="12"/>
      <name val="Times New Roman"/>
      <family val="1"/>
    </font>
    <font>
      <sz val="14"/>
      <name val="Arial"/>
      <family val="2"/>
    </font>
    <font>
      <sz val="11"/>
      <name val="Arial"/>
      <family val="2"/>
    </font>
    <font>
      <sz val="14"/>
      <color theme="1"/>
      <name val="Arial"/>
      <family val="2"/>
    </font>
    <font>
      <b/>
      <sz val="10"/>
      <name val="B Zar"/>
      <charset val="178"/>
    </font>
    <font>
      <b/>
      <sz val="9"/>
      <name val="B Zar"/>
      <charset val="178"/>
    </font>
    <font>
      <sz val="10"/>
      <name val="B Zar"/>
    </font>
    <font>
      <sz val="10"/>
      <name val="B Zar"/>
      <charset val="178"/>
    </font>
    <font>
      <b/>
      <sz val="10"/>
      <name val="Arial"/>
      <family val="2"/>
    </font>
    <font>
      <b/>
      <sz val="16"/>
      <name val="B Zar"/>
      <charset val="178"/>
    </font>
    <font>
      <b/>
      <sz val="11"/>
      <name val="B Zar"/>
      <charset val="178"/>
    </font>
    <font>
      <b/>
      <sz val="11"/>
      <name val="B Zar"/>
    </font>
    <font>
      <sz val="11"/>
      <color theme="1"/>
      <name val="Arial"/>
      <family val="2"/>
    </font>
    <font>
      <sz val="11"/>
      <name val="Times New Roman"/>
      <family val="1"/>
    </font>
    <font>
      <sz val="10"/>
      <color rgb="FF9C0006"/>
      <name val="Calibri"/>
      <family val="2"/>
      <scheme val="minor"/>
    </font>
    <font>
      <sz val="10"/>
      <color theme="0"/>
      <name val="Calibri"/>
      <family val="2"/>
    </font>
    <font>
      <b/>
      <sz val="10"/>
      <color theme="0"/>
      <name val="B Zar"/>
      <charset val="178"/>
    </font>
    <font>
      <sz val="10"/>
      <color theme="0"/>
      <name val="B Zar"/>
      <charset val="178"/>
    </font>
    <font>
      <sz val="12"/>
      <name val="B Nazanin"/>
      <charset val="178"/>
    </font>
    <font>
      <sz val="14"/>
      <name val="B Nazanin"/>
      <charset val="178"/>
    </font>
    <font>
      <sz val="12"/>
      <name val="B Zar"/>
    </font>
  </fonts>
  <fills count="22">
    <fill>
      <patternFill patternType="none"/>
    </fill>
    <fill>
      <patternFill patternType="gray125"/>
    </fill>
    <fill>
      <patternFill patternType="solid">
        <fgColor indexed="9"/>
        <bgColor indexed="64"/>
      </patternFill>
    </fill>
    <fill>
      <patternFill patternType="solid">
        <fgColor indexed="17"/>
        <bgColor indexed="64"/>
      </patternFill>
    </fill>
    <fill>
      <patternFill patternType="solid">
        <fgColor indexed="43"/>
        <bgColor indexed="64"/>
      </patternFill>
    </fill>
    <fill>
      <patternFill patternType="solid">
        <fgColor indexed="11"/>
        <bgColor indexed="64"/>
      </patternFill>
    </fill>
    <fill>
      <patternFill patternType="solid">
        <fgColor indexed="57"/>
        <bgColor indexed="64"/>
      </patternFill>
    </fill>
    <fill>
      <patternFill patternType="solid">
        <fgColor theme="4"/>
      </patternFill>
    </fill>
    <fill>
      <patternFill patternType="solid">
        <fgColor theme="6"/>
      </patternFill>
    </fill>
    <fill>
      <patternFill patternType="solid">
        <fgColor rgb="FFFFEB9C"/>
      </patternFill>
    </fill>
    <fill>
      <patternFill patternType="solid">
        <fgColor rgb="FF006600"/>
        <bgColor indexed="64"/>
      </patternFill>
    </fill>
    <fill>
      <patternFill patternType="solid">
        <fgColor theme="0"/>
        <bgColor indexed="64"/>
      </patternFill>
    </fill>
    <fill>
      <patternFill patternType="solid">
        <fgColor theme="8" tint="0.59999389629810485"/>
        <bgColor indexed="31"/>
      </patternFill>
    </fill>
    <fill>
      <patternFill patternType="solid">
        <fgColor theme="8" tint="0.59999389629810485"/>
        <bgColor indexed="64"/>
      </patternFill>
    </fill>
    <fill>
      <patternFill patternType="solid">
        <fgColor rgb="FF339966"/>
        <bgColor indexed="64"/>
      </patternFill>
    </fill>
    <fill>
      <patternFill patternType="solid">
        <fgColor rgb="FF00B050"/>
        <bgColor indexed="64"/>
      </patternFill>
    </fill>
    <fill>
      <patternFill patternType="solid">
        <fgColor rgb="FFFFC000"/>
        <bgColor indexed="64"/>
      </patternFill>
    </fill>
    <fill>
      <patternFill patternType="solid">
        <fgColor rgb="FF92D050"/>
        <bgColor indexed="64"/>
      </patternFill>
    </fill>
    <fill>
      <patternFill patternType="solid">
        <fgColor rgb="FFFFFF00"/>
        <bgColor indexed="64"/>
      </patternFill>
    </fill>
    <fill>
      <patternFill patternType="solid">
        <fgColor theme="9" tint="0.79998168889431442"/>
        <bgColor indexed="64"/>
      </patternFill>
    </fill>
    <fill>
      <patternFill patternType="solid">
        <fgColor rgb="FFABDB77"/>
        <bgColor indexed="64"/>
      </patternFill>
    </fill>
    <fill>
      <patternFill patternType="solid">
        <fgColor rgb="FFFFC7CE"/>
      </patternFill>
    </fill>
  </fills>
  <borders count="2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bottom style="medium">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n">
        <color indexed="64"/>
      </bottom>
      <diagonal/>
    </border>
    <border>
      <left style="thin">
        <color indexed="64"/>
      </left>
      <right style="thin">
        <color indexed="64"/>
      </right>
      <top style="thick">
        <color indexed="64"/>
      </top>
      <bottom/>
      <diagonal/>
    </border>
  </borders>
  <cellStyleXfs count="11">
    <xf numFmtId="0" fontId="0" fillId="0" borderId="0"/>
    <xf numFmtId="0" fontId="28" fillId="7" borderId="0" applyNumberFormat="0" applyBorder="0" applyAlignment="0" applyProtection="0"/>
    <xf numFmtId="0" fontId="28" fillId="8" borderId="0" applyNumberFormat="0" applyBorder="0" applyAlignment="0" applyProtection="0"/>
    <xf numFmtId="43" fontId="1" fillId="0" borderId="0" applyFill="0" applyBorder="0" applyAlignment="0" applyProtection="0"/>
    <xf numFmtId="43" fontId="10" fillId="0" borderId="0" applyFont="0" applyFill="0" applyBorder="0" applyAlignment="0" applyProtection="0"/>
    <xf numFmtId="0" fontId="5" fillId="0" borderId="0" applyNumberFormat="0" applyFill="0" applyBorder="0" applyAlignment="0" applyProtection="0">
      <alignment vertical="top"/>
      <protection locked="0"/>
    </xf>
    <xf numFmtId="0" fontId="29" fillId="9" borderId="0" applyNumberFormat="0" applyBorder="0" applyAlignment="0" applyProtection="0"/>
    <xf numFmtId="0" fontId="10" fillId="0" borderId="0"/>
    <xf numFmtId="9" fontId="1" fillId="0" borderId="0" applyFill="0" applyBorder="0" applyAlignment="0" applyProtection="0"/>
    <xf numFmtId="0" fontId="49" fillId="21" borderId="0" applyNumberFormat="0" applyBorder="0" applyAlignment="0" applyProtection="0"/>
    <xf numFmtId="0" fontId="4" fillId="0" borderId="0"/>
  </cellStyleXfs>
  <cellXfs count="441">
    <xf numFmtId="0" fontId="0" fillId="0" borderId="0" xfId="0"/>
    <xf numFmtId="0" fontId="0" fillId="0" borderId="0" xfId="0" applyFill="1"/>
    <xf numFmtId="0" fontId="0" fillId="0" borderId="0" xfId="0" applyAlignment="1"/>
    <xf numFmtId="0" fontId="0" fillId="2" borderId="0" xfId="0" applyFill="1"/>
    <xf numFmtId="0" fontId="4" fillId="2" borderId="0" xfId="0" applyFont="1" applyFill="1" applyAlignment="1">
      <alignment horizontal="left" wrapText="1"/>
    </xf>
    <xf numFmtId="0" fontId="4" fillId="2" borderId="0" xfId="0" applyFont="1" applyFill="1"/>
    <xf numFmtId="0" fontId="3" fillId="2" borderId="0" xfId="0" applyFont="1" applyFill="1" applyAlignment="1"/>
    <xf numFmtId="0" fontId="0" fillId="0" borderId="0" xfId="0" applyAlignment="1">
      <alignment wrapText="1"/>
    </xf>
    <xf numFmtId="0" fontId="0" fillId="0" borderId="0" xfId="0" applyFill="1" applyAlignment="1">
      <alignment wrapText="1"/>
    </xf>
    <xf numFmtId="0" fontId="9" fillId="0" borderId="0" xfId="0" applyFont="1"/>
    <xf numFmtId="0" fontId="8" fillId="0" borderId="0" xfId="0" applyFont="1"/>
    <xf numFmtId="0" fontId="30" fillId="0" borderId="0" xfId="0" applyFont="1"/>
    <xf numFmtId="0" fontId="4" fillId="0" borderId="0" xfId="0" applyFont="1"/>
    <xf numFmtId="0" fontId="31" fillId="2" borderId="0" xfId="0" applyFont="1" applyFill="1"/>
    <xf numFmtId="0" fontId="30" fillId="2" borderId="0" xfId="0" applyFont="1" applyFill="1"/>
    <xf numFmtId="0" fontId="4" fillId="2" borderId="0" xfId="0" applyFont="1" applyFill="1" applyAlignment="1">
      <alignment horizontal="right" wrapText="1" readingOrder="2"/>
    </xf>
    <xf numFmtId="0" fontId="3" fillId="2" borderId="0" xfId="0" applyFont="1" applyFill="1" applyAlignment="1">
      <alignment readingOrder="2"/>
    </xf>
    <xf numFmtId="0" fontId="4" fillId="2" borderId="0" xfId="0" applyFont="1" applyFill="1" applyAlignment="1">
      <alignment wrapText="1"/>
    </xf>
    <xf numFmtId="0" fontId="4" fillId="2" borderId="0" xfId="0" applyFont="1" applyFill="1" applyAlignment="1">
      <alignment horizontal="center" wrapText="1" readingOrder="2"/>
    </xf>
    <xf numFmtId="0" fontId="2" fillId="2" borderId="0" xfId="0" applyFont="1" applyFill="1" applyAlignment="1">
      <alignment horizontal="center"/>
    </xf>
    <xf numFmtId="0" fontId="0" fillId="2" borderId="0" xfId="0" applyFill="1" applyAlignment="1">
      <alignment horizontal="center"/>
    </xf>
    <xf numFmtId="0" fontId="0" fillId="0" borderId="0" xfId="0" applyAlignment="1">
      <alignment horizontal="center"/>
    </xf>
    <xf numFmtId="0" fontId="4" fillId="2" borderId="0" xfId="0" applyFont="1" applyFill="1" applyAlignment="1"/>
    <xf numFmtId="0" fontId="2" fillId="2" borderId="0" xfId="0" applyFont="1" applyFill="1" applyAlignment="1">
      <alignment horizontal="center" vertical="center" wrapText="1"/>
    </xf>
    <xf numFmtId="0" fontId="2" fillId="2" borderId="0" xfId="0" applyFont="1" applyFill="1" applyAlignment="1">
      <alignment horizontal="center" vertical="center"/>
    </xf>
    <xf numFmtId="0" fontId="4" fillId="2" borderId="0" xfId="0" applyFont="1" applyFill="1" applyAlignment="1">
      <alignment horizontal="center"/>
    </xf>
    <xf numFmtId="0" fontId="6" fillId="3" borderId="1" xfId="0" applyFont="1" applyFill="1" applyBorder="1" applyAlignment="1">
      <alignment horizontal="left" vertical="center"/>
    </xf>
    <xf numFmtId="0" fontId="7" fillId="0" borderId="0" xfId="0" applyFont="1"/>
    <xf numFmtId="0" fontId="32" fillId="0" borderId="0" xfId="0" applyFont="1"/>
    <xf numFmtId="0" fontId="7" fillId="0" borderId="0" xfId="0" applyFont="1" applyFill="1"/>
    <xf numFmtId="0" fontId="7" fillId="3" borderId="1" xfId="0" applyFont="1" applyFill="1" applyBorder="1" applyAlignment="1">
      <alignment horizontal="right" vertical="center"/>
    </xf>
    <xf numFmtId="0" fontId="13" fillId="0" borderId="0" xfId="0" applyFont="1"/>
    <xf numFmtId="0" fontId="33" fillId="3" borderId="1" xfId="0" applyFont="1" applyFill="1" applyBorder="1" applyAlignment="1">
      <alignment horizontal="left" vertical="center"/>
    </xf>
    <xf numFmtId="0" fontId="3" fillId="10" borderId="1" xfId="0" applyFont="1" applyFill="1" applyBorder="1" applyAlignment="1">
      <alignment horizontal="left" vertical="top"/>
    </xf>
    <xf numFmtId="43" fontId="10" fillId="4" borderId="1" xfId="3" applyFont="1" applyFill="1" applyBorder="1" applyAlignment="1">
      <alignment horizontal="left" vertical="top" wrapText="1"/>
    </xf>
    <xf numFmtId="0" fontId="34" fillId="0" borderId="0" xfId="0" applyFont="1" applyFill="1"/>
    <xf numFmtId="0" fontId="34" fillId="5" borderId="0" xfId="0" applyFont="1" applyFill="1"/>
    <xf numFmtId="43" fontId="10" fillId="3" borderId="1" xfId="3" applyFont="1" applyFill="1" applyBorder="1" applyAlignment="1">
      <alignment horizontal="left" vertical="top" wrapText="1"/>
    </xf>
    <xf numFmtId="0" fontId="3" fillId="4" borderId="1" xfId="0" applyFont="1" applyFill="1" applyBorder="1" applyAlignment="1">
      <alignment vertical="top" wrapText="1" readingOrder="2"/>
    </xf>
    <xf numFmtId="0" fontId="7" fillId="4" borderId="1" xfId="0" applyFont="1" applyFill="1" applyBorder="1" applyAlignment="1">
      <alignment horizontal="center" vertical="center" wrapText="1" readingOrder="2"/>
    </xf>
    <xf numFmtId="0" fontId="11" fillId="0" borderId="0" xfId="0" applyFont="1"/>
    <xf numFmtId="0" fontId="17" fillId="3" borderId="1" xfId="0" applyFont="1" applyFill="1" applyBorder="1" applyAlignment="1">
      <alignment horizontal="left" vertical="top" wrapText="1"/>
    </xf>
    <xf numFmtId="0" fontId="3" fillId="2" borderId="0" xfId="0" applyFont="1" applyFill="1" applyAlignment="1">
      <alignment horizontal="center" vertical="center" wrapText="1" readingOrder="2"/>
    </xf>
    <xf numFmtId="0" fontId="3" fillId="2" borderId="0" xfId="0" applyFont="1" applyFill="1" applyAlignment="1">
      <alignment horizontal="center" vertical="center" readingOrder="2"/>
    </xf>
    <xf numFmtId="0" fontId="3" fillId="2" borderId="0" xfId="0" applyFont="1" applyFill="1" applyAlignment="1">
      <alignment horizontal="center" readingOrder="2"/>
    </xf>
    <xf numFmtId="0" fontId="3" fillId="2" borderId="0" xfId="0" applyFont="1" applyFill="1" applyAlignment="1">
      <alignment vertical="center" wrapText="1"/>
    </xf>
    <xf numFmtId="0" fontId="7" fillId="2" borderId="0" xfId="0" applyFont="1" applyFill="1" applyAlignment="1">
      <alignment vertical="center" wrapText="1"/>
    </xf>
    <xf numFmtId="0" fontId="7" fillId="2" borderId="0" xfId="0" applyFont="1" applyFill="1" applyAlignment="1">
      <alignment horizontal="center" vertical="center" wrapText="1" readingOrder="2"/>
    </xf>
    <xf numFmtId="0" fontId="3" fillId="2" borderId="0" xfId="0" applyFont="1" applyFill="1" applyAlignment="1">
      <alignment vertical="center" wrapText="1" readingOrder="2"/>
    </xf>
    <xf numFmtId="0" fontId="7" fillId="2" borderId="0" xfId="0" applyFont="1" applyFill="1" applyAlignment="1">
      <alignment vertical="center" wrapText="1" readingOrder="2"/>
    </xf>
    <xf numFmtId="0" fontId="7" fillId="2" borderId="0" xfId="0" applyFont="1" applyFill="1"/>
    <xf numFmtId="0" fontId="7" fillId="2" borderId="0" xfId="0" applyFont="1" applyFill="1" applyAlignment="1">
      <alignment horizontal="center"/>
    </xf>
    <xf numFmtId="0" fontId="3" fillId="2" borderId="0" xfId="0" applyFont="1" applyFill="1" applyAlignment="1">
      <alignment horizontal="right" vertical="center" wrapText="1" readingOrder="2"/>
    </xf>
    <xf numFmtId="0" fontId="17" fillId="3" borderId="1" xfId="0" applyFont="1" applyFill="1" applyBorder="1" applyAlignment="1">
      <alignment horizontal="right" vertical="top" wrapText="1" readingOrder="2"/>
    </xf>
    <xf numFmtId="43" fontId="21" fillId="3" borderId="1" xfId="0" applyNumberFormat="1" applyFont="1" applyFill="1" applyBorder="1" applyAlignment="1">
      <alignment horizontal="right" vertical="top" wrapText="1" readingOrder="2"/>
    </xf>
    <xf numFmtId="0" fontId="21" fillId="6" borderId="1" xfId="0" applyFont="1" applyFill="1" applyBorder="1" applyAlignment="1">
      <alignment horizontal="right" vertical="center" wrapText="1"/>
    </xf>
    <xf numFmtId="0" fontId="21" fillId="6" borderId="1" xfId="0" applyFont="1" applyFill="1" applyBorder="1" applyAlignment="1">
      <alignment horizontal="right" vertical="top" wrapText="1"/>
    </xf>
    <xf numFmtId="0" fontId="17" fillId="3" borderId="1" xfId="0" applyFont="1" applyFill="1" applyBorder="1" applyAlignment="1">
      <alignment horizontal="left" vertical="center"/>
    </xf>
    <xf numFmtId="0" fontId="18" fillId="0" borderId="1" xfId="0" applyFont="1" applyFill="1" applyBorder="1" applyAlignment="1">
      <alignment horizontal="left" vertical="top" wrapText="1"/>
    </xf>
    <xf numFmtId="0" fontId="19" fillId="6" borderId="1" xfId="0" applyFont="1" applyFill="1" applyBorder="1" applyAlignment="1">
      <alignment horizontal="left" vertical="top" wrapText="1"/>
    </xf>
    <xf numFmtId="0" fontId="16" fillId="0" borderId="1" xfId="0" applyFont="1" applyFill="1" applyBorder="1" applyAlignment="1">
      <alignment horizontal="right" vertical="top" wrapText="1"/>
    </xf>
    <xf numFmtId="0" fontId="16" fillId="0" borderId="1" xfId="0" applyFont="1" applyFill="1" applyBorder="1" applyAlignment="1">
      <alignment horizontal="center" vertical="center" wrapText="1"/>
    </xf>
    <xf numFmtId="0" fontId="35" fillId="6" borderId="1" xfId="0" applyFont="1" applyFill="1" applyBorder="1" applyAlignment="1">
      <alignment horizontal="right" vertical="top"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top" wrapText="1"/>
    </xf>
    <xf numFmtId="0" fontId="14" fillId="0" borderId="1" xfId="0" applyFont="1" applyFill="1" applyBorder="1" applyAlignment="1">
      <alignment horizontal="right" vertical="top" wrapText="1"/>
    </xf>
    <xf numFmtId="0" fontId="14" fillId="2" borderId="1" xfId="0" applyFont="1" applyFill="1" applyBorder="1" applyAlignment="1">
      <alignment horizontal="left" vertical="top" wrapText="1"/>
    </xf>
    <xf numFmtId="0" fontId="22" fillId="6" borderId="1" xfId="0" applyFont="1" applyFill="1" applyBorder="1" applyAlignment="1">
      <alignment horizontal="left" vertical="top" wrapText="1"/>
    </xf>
    <xf numFmtId="0" fontId="20" fillId="3" borderId="1" xfId="0" applyFont="1" applyFill="1" applyBorder="1" applyAlignment="1">
      <alignment horizontal="left" vertical="top" wrapText="1"/>
    </xf>
    <xf numFmtId="0" fontId="22" fillId="6" borderId="1" xfId="0" applyFont="1" applyFill="1" applyBorder="1" applyAlignment="1">
      <alignment horizontal="right" vertical="top" wrapText="1"/>
    </xf>
    <xf numFmtId="0" fontId="22" fillId="6" borderId="1" xfId="0" applyFont="1" applyFill="1" applyBorder="1" applyAlignment="1">
      <alignment horizontal="center" vertical="center" wrapText="1"/>
    </xf>
    <xf numFmtId="0" fontId="20" fillId="3"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5" fillId="0" borderId="0" xfId="0" applyFont="1" applyAlignment="1">
      <alignment horizontal="center"/>
    </xf>
    <xf numFmtId="0" fontId="6" fillId="3" borderId="0" xfId="0" applyFont="1" applyFill="1" applyBorder="1" applyAlignment="1">
      <alignment horizontal="left" vertical="center"/>
    </xf>
    <xf numFmtId="0" fontId="14" fillId="11" borderId="1" xfId="0" applyFont="1" applyFill="1" applyBorder="1" applyAlignment="1">
      <alignment horizontal="center" vertical="center" wrapText="1"/>
    </xf>
    <xf numFmtId="43" fontId="20" fillId="3" borderId="1" xfId="0" applyNumberFormat="1" applyFont="1" applyFill="1" applyBorder="1" applyAlignment="1">
      <alignment horizontal="right" vertical="top" wrapText="1" readingOrder="2"/>
    </xf>
    <xf numFmtId="0" fontId="14" fillId="11" borderId="1" xfId="0" applyFont="1" applyFill="1" applyBorder="1" applyAlignment="1">
      <alignment horizontal="center" vertical="top" wrapText="1"/>
    </xf>
    <xf numFmtId="165" fontId="36" fillId="6" borderId="1" xfId="3" applyNumberFormat="1" applyFont="1" applyFill="1" applyBorder="1" applyAlignment="1">
      <alignment horizontal="center" vertical="center" wrapText="1"/>
    </xf>
    <xf numFmtId="9" fontId="10" fillId="11" borderId="2" xfId="8" applyFont="1" applyFill="1" applyBorder="1" applyAlignment="1">
      <alignment horizontal="left" vertical="top" wrapText="1"/>
    </xf>
    <xf numFmtId="0" fontId="14" fillId="11" borderId="1" xfId="0" applyFont="1" applyFill="1" applyBorder="1" applyAlignment="1">
      <alignment horizontal="center" vertical="center"/>
    </xf>
    <xf numFmtId="43" fontId="10" fillId="11" borderId="2" xfId="3" applyNumberFormat="1" applyFont="1" applyFill="1" applyBorder="1" applyAlignment="1">
      <alignment horizontal="left" vertical="center" wrapText="1"/>
    </xf>
    <xf numFmtId="43" fontId="10" fillId="11" borderId="1" xfId="3" applyNumberFormat="1" applyFont="1" applyFill="1" applyBorder="1" applyAlignment="1">
      <alignment horizontal="left" vertical="top" wrapText="1"/>
    </xf>
    <xf numFmtId="9" fontId="23" fillId="11" borderId="1" xfId="8" applyFont="1" applyFill="1" applyBorder="1" applyAlignment="1">
      <alignment horizontal="left" vertical="top" wrapText="1"/>
    </xf>
    <xf numFmtId="9" fontId="10" fillId="11" borderId="1" xfId="8" applyNumberFormat="1" applyFont="1" applyFill="1" applyBorder="1" applyAlignment="1">
      <alignment horizontal="left" vertical="top" wrapText="1"/>
    </xf>
    <xf numFmtId="0" fontId="3" fillId="0" borderId="0" xfId="0" applyFont="1" applyFill="1" applyAlignment="1">
      <alignment horizontal="center" vertical="center" wrapText="1" readingOrder="2"/>
    </xf>
    <xf numFmtId="0" fontId="3" fillId="0" borderId="0" xfId="0" applyFont="1" applyFill="1" applyAlignment="1">
      <alignment horizontal="center" vertical="center" readingOrder="2"/>
    </xf>
    <xf numFmtId="0" fontId="2" fillId="2" borderId="0" xfId="0" applyFont="1" applyFill="1" applyBorder="1" applyAlignment="1">
      <alignment vertical="center"/>
    </xf>
    <xf numFmtId="0" fontId="2" fillId="2" borderId="0" xfId="0" applyFont="1" applyFill="1"/>
    <xf numFmtId="0" fontId="2" fillId="0" borderId="0" xfId="0" applyFont="1" applyBorder="1" applyAlignment="1">
      <alignment vertical="center"/>
    </xf>
    <xf numFmtId="0" fontId="2" fillId="2" borderId="0" xfId="0" applyFont="1" applyFill="1" applyAlignment="1">
      <alignment horizontal="right" vertical="center" wrapText="1" readingOrder="2"/>
    </xf>
    <xf numFmtId="0" fontId="2" fillId="2" borderId="0" xfId="0" applyFont="1" applyFill="1" applyAlignment="1">
      <alignment horizontal="right" vertical="center" readingOrder="2"/>
    </xf>
    <xf numFmtId="0" fontId="2" fillId="2" borderId="0" xfId="0" applyFont="1" applyFill="1" applyAlignment="1">
      <alignment horizontal="right" readingOrder="2"/>
    </xf>
    <xf numFmtId="0" fontId="2" fillId="2" borderId="0" xfId="0" applyFont="1" applyFill="1" applyAlignment="1">
      <alignment vertical="center"/>
    </xf>
    <xf numFmtId="0" fontId="2" fillId="0" borderId="0" xfId="0" applyFont="1" applyBorder="1" applyAlignment="1">
      <alignment horizontal="left" vertical="center" wrapText="1"/>
    </xf>
    <xf numFmtId="0" fontId="2" fillId="0" borderId="0" xfId="0" applyFont="1" applyBorder="1"/>
    <xf numFmtId="0" fontId="2" fillId="0" borderId="0" xfId="0" applyFont="1"/>
    <xf numFmtId="0" fontId="2" fillId="0" borderId="0" xfId="0" applyFont="1" applyFill="1" applyAlignment="1">
      <alignment horizontal="center" vertical="center"/>
    </xf>
    <xf numFmtId="0" fontId="2" fillId="0" borderId="0" xfId="0" applyFont="1" applyFill="1" applyBorder="1" applyAlignment="1">
      <alignment horizontal="left" vertical="center" wrapText="1"/>
    </xf>
    <xf numFmtId="0" fontId="2" fillId="0" borderId="0" xfId="0" applyFont="1" applyFill="1" applyAlignment="1">
      <alignment vertical="center"/>
    </xf>
    <xf numFmtId="0" fontId="2" fillId="0" borderId="0" xfId="0" applyFont="1" applyFill="1" applyBorder="1" applyAlignment="1">
      <alignment vertical="center"/>
    </xf>
    <xf numFmtId="0" fontId="2" fillId="0" borderId="0" xfId="0" applyFont="1" applyFill="1"/>
    <xf numFmtId="0" fontId="7" fillId="3" borderId="1" xfId="0" applyFont="1" applyFill="1" applyBorder="1" applyAlignment="1">
      <alignment horizontal="center" vertical="center"/>
    </xf>
    <xf numFmtId="0" fontId="7" fillId="11" borderId="1" xfId="0" applyFont="1" applyFill="1" applyBorder="1" applyAlignment="1">
      <alignment horizontal="center" vertical="center"/>
    </xf>
    <xf numFmtId="0" fontId="7" fillId="0" borderId="1" xfId="0" applyFont="1" applyBorder="1" applyAlignment="1">
      <alignment horizontal="center" vertical="center"/>
    </xf>
    <xf numFmtId="0" fontId="7" fillId="0" borderId="1" xfId="0" applyFont="1" applyFill="1" applyBorder="1" applyAlignment="1">
      <alignment horizontal="center" vertical="center"/>
    </xf>
    <xf numFmtId="0" fontId="16" fillId="12" borderId="1" xfId="0" applyFont="1" applyFill="1" applyBorder="1" applyAlignment="1">
      <alignment horizontal="center" vertical="center" wrapText="1" readingOrder="2"/>
    </xf>
    <xf numFmtId="0" fontId="37" fillId="11" borderId="1" xfId="0" applyFont="1" applyFill="1" applyBorder="1" applyAlignment="1">
      <alignment horizontal="right" vertical="center" wrapText="1" readingOrder="2"/>
    </xf>
    <xf numFmtId="0" fontId="37" fillId="11" borderId="1" xfId="0" applyFont="1" applyFill="1" applyBorder="1" applyAlignment="1">
      <alignment horizontal="center" vertical="center" wrapText="1"/>
    </xf>
    <xf numFmtId="0" fontId="20" fillId="3" borderId="1" xfId="0" applyFont="1" applyFill="1" applyBorder="1" applyAlignment="1">
      <alignment horizontal="center" vertical="top" wrapText="1"/>
    </xf>
    <xf numFmtId="0" fontId="20" fillId="3" borderId="1" xfId="0" applyFont="1" applyFill="1" applyBorder="1" applyAlignment="1">
      <alignment horizontal="right" vertical="top" wrapText="1"/>
    </xf>
    <xf numFmtId="0" fontId="3" fillId="12" borderId="1" xfId="0" applyFont="1" applyFill="1" applyBorder="1" applyAlignment="1">
      <alignment horizontal="center" vertical="center" wrapText="1"/>
    </xf>
    <xf numFmtId="0" fontId="3" fillId="13" borderId="1" xfId="0" applyFont="1" applyFill="1" applyBorder="1" applyAlignment="1">
      <alignment horizontal="center" vertical="center" wrapText="1"/>
    </xf>
    <xf numFmtId="165" fontId="10" fillId="11" borderId="1" xfId="3" applyNumberFormat="1" applyFont="1" applyFill="1" applyBorder="1" applyAlignment="1">
      <alignment horizontal="left" vertical="top" wrapText="1"/>
    </xf>
    <xf numFmtId="0" fontId="7" fillId="11" borderId="1" xfId="0" applyFont="1" applyFill="1" applyBorder="1" applyAlignment="1">
      <alignment horizontal="center" vertical="center" wrapText="1" readingOrder="2"/>
    </xf>
    <xf numFmtId="165" fontId="10" fillId="11" borderId="1" xfId="3" applyNumberFormat="1" applyFont="1" applyFill="1" applyBorder="1" applyAlignment="1">
      <alignment horizontal="center" vertical="center" wrapText="1"/>
    </xf>
    <xf numFmtId="43" fontId="10" fillId="11" borderId="1" xfId="3" applyNumberFormat="1" applyFont="1" applyFill="1" applyBorder="1" applyAlignment="1">
      <alignment horizontal="center" vertical="center" wrapText="1"/>
    </xf>
    <xf numFmtId="9" fontId="7" fillId="11" borderId="1" xfId="0" applyNumberFormat="1" applyFont="1" applyFill="1" applyBorder="1" applyAlignment="1">
      <alignment horizontal="center" vertical="center" wrapText="1" readingOrder="2"/>
    </xf>
    <xf numFmtId="43" fontId="10" fillId="11" borderId="1" xfId="3" applyFont="1" applyFill="1" applyBorder="1" applyAlignment="1">
      <alignment horizontal="left" vertical="top" wrapText="1"/>
    </xf>
    <xf numFmtId="0" fontId="7" fillId="11" borderId="1" xfId="0" applyNumberFormat="1" applyFont="1" applyFill="1" applyBorder="1" applyAlignment="1">
      <alignment horizontal="center" vertical="center" wrapText="1" readingOrder="2"/>
    </xf>
    <xf numFmtId="165" fontId="10" fillId="11" borderId="1" xfId="3" applyNumberFormat="1" applyFont="1" applyFill="1" applyBorder="1" applyAlignment="1">
      <alignment horizontal="right" vertical="center"/>
    </xf>
    <xf numFmtId="0" fontId="3" fillId="3" borderId="1" xfId="0" applyFont="1" applyFill="1" applyBorder="1" applyAlignment="1">
      <alignment horizontal="left" vertical="top" wrapText="1"/>
    </xf>
    <xf numFmtId="2" fontId="3" fillId="3" borderId="1" xfId="0" applyNumberFormat="1" applyFont="1" applyFill="1" applyBorder="1" applyAlignment="1">
      <alignment horizontal="left" vertical="top" wrapText="1"/>
    </xf>
    <xf numFmtId="43" fontId="10" fillId="11" borderId="1" xfId="3" applyNumberFormat="1" applyFont="1" applyFill="1" applyBorder="1" applyAlignment="1">
      <alignment horizontal="left" vertical="center" wrapText="1"/>
    </xf>
    <xf numFmtId="165" fontId="10" fillId="11" borderId="1" xfId="3" applyNumberFormat="1" applyFont="1" applyFill="1" applyBorder="1" applyAlignment="1">
      <alignment horizontal="left" vertical="center" wrapText="1"/>
    </xf>
    <xf numFmtId="165" fontId="10" fillId="11" borderId="2" xfId="3" applyNumberFormat="1" applyFont="1" applyFill="1" applyBorder="1" applyAlignment="1">
      <alignment horizontal="left" vertical="top" wrapText="1"/>
    </xf>
    <xf numFmtId="2" fontId="10" fillId="11" borderId="1" xfId="3" applyNumberFormat="1" applyFont="1" applyFill="1" applyBorder="1" applyAlignment="1">
      <alignment horizontal="left" vertical="top" wrapText="1"/>
    </xf>
    <xf numFmtId="9" fontId="10" fillId="11" borderId="1" xfId="3" applyNumberFormat="1" applyFont="1" applyFill="1" applyBorder="1" applyAlignment="1">
      <alignment horizontal="left" vertical="top" wrapText="1"/>
    </xf>
    <xf numFmtId="165" fontId="10" fillId="11" borderId="2" xfId="3" applyNumberFormat="1" applyFont="1" applyFill="1" applyBorder="1" applyAlignment="1">
      <alignment horizontal="left" vertical="center" wrapText="1"/>
    </xf>
    <xf numFmtId="165" fontId="10" fillId="0" borderId="1" xfId="3" applyNumberFormat="1" applyFont="1" applyFill="1" applyBorder="1" applyAlignment="1">
      <alignment horizontal="left" vertical="center" wrapText="1"/>
    </xf>
    <xf numFmtId="165" fontId="10" fillId="0" borderId="1" xfId="3" applyNumberFormat="1" applyFont="1" applyBorder="1"/>
    <xf numFmtId="0" fontId="7" fillId="3" borderId="1" xfId="0" applyFont="1" applyFill="1" applyBorder="1" applyAlignment="1">
      <alignment horizontal="left" vertical="top" wrapText="1"/>
    </xf>
    <xf numFmtId="165" fontId="10" fillId="11" borderId="1" xfId="3" applyNumberFormat="1" applyFont="1" applyFill="1" applyBorder="1" applyAlignment="1">
      <alignment horizontal="right"/>
    </xf>
    <xf numFmtId="0" fontId="7" fillId="3"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3" fillId="6" borderId="1" xfId="0" applyFont="1" applyFill="1" applyBorder="1" applyAlignment="1">
      <alignment horizontal="center" vertical="center" wrapText="1"/>
    </xf>
    <xf numFmtId="0" fontId="3" fillId="11" borderId="1" xfId="0" applyFont="1" applyFill="1" applyBorder="1" applyAlignment="1">
      <alignment horizontal="right" vertical="center" wrapText="1" readingOrder="2"/>
    </xf>
    <xf numFmtId="0" fontId="3" fillId="11" borderId="1" xfId="0" applyFont="1" applyFill="1" applyBorder="1" applyAlignment="1">
      <alignment vertical="center" wrapText="1" readingOrder="2"/>
    </xf>
    <xf numFmtId="0" fontId="17" fillId="3" borderId="1" xfId="0" applyFont="1" applyFill="1" applyBorder="1" applyAlignment="1">
      <alignment horizontal="right" vertical="center" wrapText="1" readingOrder="2"/>
    </xf>
    <xf numFmtId="0" fontId="35" fillId="6" borderId="1" xfId="0" applyFont="1" applyFill="1" applyBorder="1" applyAlignment="1">
      <alignment horizontal="right" vertical="center" wrapText="1"/>
    </xf>
    <xf numFmtId="165" fontId="24" fillId="6" borderId="1" xfId="3" applyNumberFormat="1" applyFont="1" applyFill="1" applyBorder="1" applyAlignment="1">
      <alignment horizontal="center" vertical="center" wrapText="1"/>
    </xf>
    <xf numFmtId="43" fontId="25" fillId="3" borderId="1" xfId="3" applyNumberFormat="1" applyFont="1" applyFill="1" applyBorder="1" applyAlignment="1">
      <alignment horizontal="center" vertical="center" wrapText="1"/>
    </xf>
    <xf numFmtId="43" fontId="25" fillId="4" borderId="1" xfId="3" applyNumberFormat="1" applyFont="1" applyFill="1" applyBorder="1" applyAlignment="1">
      <alignment horizontal="center" vertical="center" wrapText="1"/>
    </xf>
    <xf numFmtId="43" fontId="24" fillId="6" borderId="1" xfId="3" applyNumberFormat="1" applyFont="1" applyFill="1" applyBorder="1" applyAlignment="1">
      <alignment horizontal="center" vertical="center" wrapText="1"/>
    </xf>
    <xf numFmtId="165" fontId="36" fillId="6" borderId="1" xfId="3" applyNumberFormat="1" applyFont="1" applyFill="1" applyBorder="1" applyAlignment="1">
      <alignment horizontal="right" vertical="center" wrapText="1"/>
    </xf>
    <xf numFmtId="0" fontId="20" fillId="6" borderId="1" xfId="0" applyFont="1" applyFill="1" applyBorder="1" applyAlignment="1">
      <alignment horizontal="right" vertical="center" wrapText="1"/>
    </xf>
    <xf numFmtId="165" fontId="20" fillId="3" borderId="1" xfId="0" applyNumberFormat="1" applyFont="1" applyFill="1" applyBorder="1" applyAlignment="1">
      <alignment horizontal="center" vertical="top" wrapText="1"/>
    </xf>
    <xf numFmtId="165" fontId="10" fillId="11" borderId="1" xfId="3" applyNumberFormat="1" applyFont="1" applyFill="1" applyBorder="1" applyAlignment="1">
      <alignment horizontal="center" vertical="top" wrapText="1"/>
    </xf>
    <xf numFmtId="165" fontId="24" fillId="14" borderId="1" xfId="3" applyNumberFormat="1" applyFont="1" applyFill="1" applyBorder="1" applyAlignment="1">
      <alignment horizontal="center" vertical="center" wrapText="1"/>
    </xf>
    <xf numFmtId="165" fontId="10" fillId="11" borderId="1" xfId="3" applyNumberFormat="1" applyFont="1" applyFill="1" applyBorder="1" applyAlignment="1">
      <alignment horizontal="right" vertical="center" wrapText="1"/>
    </xf>
    <xf numFmtId="165" fontId="10" fillId="11" borderId="2" xfId="3" applyNumberFormat="1" applyFont="1" applyFill="1" applyBorder="1" applyAlignment="1">
      <alignment horizontal="center" vertical="center" wrapText="1"/>
    </xf>
    <xf numFmtId="164" fontId="10" fillId="11" borderId="1" xfId="3" applyNumberFormat="1" applyFont="1" applyFill="1" applyBorder="1" applyAlignment="1">
      <alignment horizontal="left" vertical="top" wrapText="1"/>
    </xf>
    <xf numFmtId="43" fontId="24" fillId="14" borderId="1" xfId="3" applyNumberFormat="1" applyFont="1" applyFill="1" applyBorder="1" applyAlignment="1">
      <alignment horizontal="center" vertical="center" wrapText="1"/>
    </xf>
    <xf numFmtId="164" fontId="10" fillId="11" borderId="1" xfId="3" applyNumberFormat="1" applyFont="1" applyFill="1" applyBorder="1" applyAlignment="1">
      <alignment horizontal="center" vertical="center" wrapText="1"/>
    </xf>
    <xf numFmtId="164" fontId="10" fillId="4" borderId="1" xfId="3" applyNumberFormat="1" applyFont="1" applyFill="1" applyBorder="1" applyAlignment="1">
      <alignment horizontal="center" vertical="center" wrapText="1"/>
    </xf>
    <xf numFmtId="164" fontId="24" fillId="6" borderId="1" xfId="3" applyNumberFormat="1" applyFont="1" applyFill="1" applyBorder="1" applyAlignment="1">
      <alignment horizontal="center" vertical="center" wrapText="1"/>
    </xf>
    <xf numFmtId="164" fontId="10" fillId="3" borderId="1" xfId="3" applyNumberFormat="1" applyFont="1" applyFill="1" applyBorder="1" applyAlignment="1">
      <alignment horizontal="left" vertical="top" wrapText="1"/>
    </xf>
    <xf numFmtId="164" fontId="25" fillId="3" borderId="1" xfId="3" applyNumberFormat="1" applyFont="1" applyFill="1" applyBorder="1" applyAlignment="1">
      <alignment horizontal="center" vertical="center" wrapText="1"/>
    </xf>
    <xf numFmtId="164" fontId="25" fillId="4" borderId="1" xfId="3" applyNumberFormat="1" applyFont="1" applyFill="1" applyBorder="1" applyAlignment="1">
      <alignment horizontal="center" vertical="center" wrapText="1"/>
    </xf>
    <xf numFmtId="43" fontId="7" fillId="3" borderId="1" xfId="0" applyNumberFormat="1" applyFont="1" applyFill="1" applyBorder="1" applyAlignment="1">
      <alignment horizontal="center" vertical="center" wrapText="1"/>
    </xf>
    <xf numFmtId="43" fontId="7" fillId="0" borderId="1" xfId="0" applyNumberFormat="1" applyFont="1" applyFill="1" applyBorder="1" applyAlignment="1">
      <alignment horizontal="center" vertical="center" wrapText="1"/>
    </xf>
    <xf numFmtId="43" fontId="7" fillId="0" borderId="1" xfId="0" applyNumberFormat="1" applyFont="1" applyBorder="1" applyAlignment="1">
      <alignment horizontal="center" vertical="center"/>
    </xf>
    <xf numFmtId="43" fontId="3" fillId="6" borderId="1" xfId="0" applyNumberFormat="1" applyFont="1" applyFill="1" applyBorder="1" applyAlignment="1">
      <alignment horizontal="center" vertical="center" wrapText="1"/>
    </xf>
    <xf numFmtId="43" fontId="7" fillId="0" borderId="1" xfId="0" applyNumberFormat="1" applyFont="1" applyFill="1" applyBorder="1" applyAlignment="1">
      <alignment horizontal="center" vertical="center"/>
    </xf>
    <xf numFmtId="2" fontId="10" fillId="11" borderId="1" xfId="3" applyNumberFormat="1" applyFont="1" applyFill="1" applyBorder="1" applyAlignment="1">
      <alignment horizontal="left" vertical="center" wrapText="1"/>
    </xf>
    <xf numFmtId="2" fontId="24" fillId="6" borderId="1" xfId="3" applyNumberFormat="1" applyFont="1" applyFill="1" applyBorder="1" applyAlignment="1">
      <alignment horizontal="left" vertical="center" wrapText="1"/>
    </xf>
    <xf numFmtId="0" fontId="7" fillId="0" borderId="0" xfId="0" applyFont="1" applyAlignment="1">
      <alignment horizontal="left"/>
    </xf>
    <xf numFmtId="0" fontId="7" fillId="0" borderId="0" xfId="0" applyFont="1" applyAlignment="1">
      <alignment vertical="center"/>
    </xf>
    <xf numFmtId="0" fontId="7" fillId="0" borderId="0" xfId="0" applyFont="1" applyFill="1" applyAlignment="1">
      <alignment vertical="center"/>
    </xf>
    <xf numFmtId="0" fontId="26" fillId="0" borderId="0" xfId="0" applyFont="1" applyFill="1" applyAlignment="1">
      <alignment vertical="center"/>
    </xf>
    <xf numFmtId="0" fontId="7" fillId="0" borderId="0" xfId="0" applyFont="1" applyFill="1" applyAlignment="1">
      <alignment horizontal="left" vertical="center"/>
    </xf>
    <xf numFmtId="0" fontId="7" fillId="0" borderId="0" xfId="0" applyFont="1" applyFill="1" applyAlignment="1">
      <alignment horizontal="left"/>
    </xf>
    <xf numFmtId="0" fontId="27" fillId="0" borderId="0" xfId="0" applyFont="1" applyAlignment="1">
      <alignment vertical="center"/>
    </xf>
    <xf numFmtId="0" fontId="38" fillId="0" borderId="0" xfId="0" applyFont="1" applyAlignment="1">
      <alignment vertical="center"/>
    </xf>
    <xf numFmtId="0" fontId="38" fillId="0" borderId="0" xfId="0" applyFont="1"/>
    <xf numFmtId="0" fontId="27" fillId="0" borderId="0" xfId="0" applyFont="1"/>
    <xf numFmtId="0" fontId="39" fillId="15" borderId="0" xfId="0" applyFont="1" applyFill="1" applyAlignment="1">
      <alignment vertical="center"/>
    </xf>
    <xf numFmtId="0" fontId="2" fillId="0" borderId="1" xfId="0" applyFont="1" applyBorder="1" applyAlignment="1" applyProtection="1">
      <alignment horizontal="center"/>
      <protection locked="0"/>
    </xf>
    <xf numFmtId="0" fontId="2" fillId="0" borderId="1" xfId="0" applyFont="1" applyBorder="1" applyAlignment="1" applyProtection="1">
      <alignment vertical="center"/>
      <protection locked="0"/>
    </xf>
    <xf numFmtId="0" fontId="2" fillId="2" borderId="1" xfId="0" applyFont="1" applyFill="1" applyBorder="1" applyAlignment="1" applyProtection="1">
      <alignment vertical="center"/>
      <protection locked="0"/>
    </xf>
    <xf numFmtId="0" fontId="2" fillId="0" borderId="1" xfId="0" applyFont="1" applyBorder="1" applyAlignment="1" applyProtection="1">
      <alignment horizontal="center" vertical="center" wrapText="1"/>
      <protection locked="0"/>
    </xf>
    <xf numFmtId="0" fontId="2" fillId="0" borderId="1" xfId="0" applyFont="1" applyBorder="1" applyAlignment="1" applyProtection="1">
      <alignment horizontal="center" vertical="center"/>
      <protection locked="0"/>
    </xf>
    <xf numFmtId="0" fontId="2" fillId="0" borderId="1" xfId="0" applyFont="1" applyFill="1" applyBorder="1" applyAlignment="1" applyProtection="1">
      <alignment horizontal="center" vertical="center"/>
      <protection locked="0"/>
    </xf>
    <xf numFmtId="0" fontId="2" fillId="0" borderId="1" xfId="0" applyFont="1" applyFill="1" applyBorder="1" applyAlignment="1" applyProtection="1">
      <alignment horizontal="center" vertical="center" wrapText="1"/>
      <protection locked="0"/>
    </xf>
    <xf numFmtId="0" fontId="2" fillId="2" borderId="1" xfId="0" applyFont="1" applyFill="1" applyBorder="1" applyAlignment="1" applyProtection="1">
      <alignment horizontal="center" vertical="center"/>
      <protection locked="0"/>
    </xf>
    <xf numFmtId="0" fontId="8" fillId="0" borderId="0" xfId="0" applyFont="1" applyProtection="1"/>
    <xf numFmtId="0" fontId="0" fillId="0" borderId="0" xfId="0" applyProtection="1"/>
    <xf numFmtId="0" fontId="30" fillId="0" borderId="0" xfId="0" applyFont="1" applyProtection="1"/>
    <xf numFmtId="0" fontId="0" fillId="0" borderId="0" xfId="0" applyAlignment="1" applyProtection="1"/>
    <xf numFmtId="0" fontId="2" fillId="0" borderId="0" xfId="0" applyFont="1" applyProtection="1"/>
    <xf numFmtId="9" fontId="18" fillId="0" borderId="1" xfId="0" applyNumberFormat="1" applyFont="1" applyFill="1" applyBorder="1" applyAlignment="1" applyProtection="1">
      <alignment horizontal="center" vertical="center"/>
      <protection locked="0"/>
    </xf>
    <xf numFmtId="0" fontId="40" fillId="15" borderId="0" xfId="0" applyFont="1" applyFill="1" applyAlignment="1" applyProtection="1">
      <alignment horizontal="center" vertical="center"/>
    </xf>
    <xf numFmtId="0" fontId="44" fillId="0" borderId="0" xfId="0" applyFont="1" applyAlignment="1" applyProtection="1">
      <alignment vertical="top" wrapText="1"/>
    </xf>
    <xf numFmtId="0" fontId="41" fillId="0" borderId="1" xfId="6" applyFont="1" applyFill="1" applyBorder="1" applyAlignment="1">
      <alignment horizontal="center" vertical="center"/>
    </xf>
    <xf numFmtId="0" fontId="41" fillId="0" borderId="1" xfId="6" applyFont="1" applyFill="1" applyBorder="1" applyAlignment="1">
      <alignment horizontal="right" vertical="center" wrapText="1"/>
    </xf>
    <xf numFmtId="49" fontId="41" fillId="0" borderId="1" xfId="6" applyNumberFormat="1" applyFont="1" applyFill="1" applyBorder="1" applyAlignment="1">
      <alignment horizontal="center" vertical="center" wrapText="1"/>
    </xf>
    <xf numFmtId="0" fontId="43" fillId="0" borderId="1" xfId="6" applyFont="1" applyFill="1" applyBorder="1" applyAlignment="1">
      <alignment horizontal="center" vertical="center" wrapText="1"/>
    </xf>
    <xf numFmtId="0" fontId="42" fillId="0" borderId="1" xfId="6" applyFont="1" applyFill="1" applyBorder="1" applyAlignment="1">
      <alignment horizontal="right" vertical="center" wrapText="1"/>
    </xf>
    <xf numFmtId="0" fontId="5" fillId="0" borderId="1" xfId="5" applyFill="1" applyBorder="1" applyAlignment="1" applyProtection="1">
      <alignment horizontal="center" vertical="center"/>
      <protection locked="0"/>
    </xf>
    <xf numFmtId="0" fontId="48" fillId="0" borderId="0" xfId="0" applyFont="1" applyFill="1"/>
    <xf numFmtId="0" fontId="48" fillId="0" borderId="0" xfId="10" applyFont="1" applyFill="1"/>
    <xf numFmtId="0" fontId="51" fillId="0" borderId="0" xfId="10" applyFont="1" applyFill="1"/>
    <xf numFmtId="0" fontId="52" fillId="0" borderId="0" xfId="10" applyFont="1" applyFill="1"/>
    <xf numFmtId="0" fontId="48" fillId="0" borderId="0" xfId="10" applyFont="1"/>
    <xf numFmtId="165" fontId="48" fillId="0" borderId="0" xfId="10" applyNumberFormat="1" applyFont="1"/>
    <xf numFmtId="0" fontId="48" fillId="0" borderId="0" xfId="10" applyFont="1" applyAlignment="1"/>
    <xf numFmtId="9" fontId="48" fillId="0" borderId="0" xfId="8" applyFont="1"/>
    <xf numFmtId="0" fontId="50" fillId="12" borderId="1" xfId="0" applyFont="1" applyFill="1" applyBorder="1" applyAlignment="1" applyProtection="1">
      <alignment horizontal="center" vertical="center" wrapText="1" readingOrder="2"/>
    </xf>
    <xf numFmtId="0" fontId="50" fillId="13" borderId="1" xfId="0" applyFont="1" applyFill="1" applyBorder="1" applyAlignment="1" applyProtection="1">
      <alignment vertical="center" wrapText="1" readingOrder="2"/>
    </xf>
    <xf numFmtId="0" fontId="50" fillId="13" borderId="1" xfId="0" applyFont="1" applyFill="1" applyBorder="1" applyAlignment="1" applyProtection="1">
      <alignment horizontal="center" vertical="center" wrapText="1" readingOrder="2"/>
    </xf>
    <xf numFmtId="0" fontId="50" fillId="13" borderId="1" xfId="0" applyNumberFormat="1" applyFont="1" applyFill="1" applyBorder="1" applyAlignment="1" applyProtection="1">
      <alignment horizontal="center" vertical="center" wrapText="1" readingOrder="2"/>
    </xf>
    <xf numFmtId="0" fontId="48" fillId="0" borderId="0" xfId="0" applyFont="1" applyAlignment="1">
      <alignment horizontal="right" readingOrder="2"/>
    </xf>
    <xf numFmtId="0" fontId="48" fillId="0" borderId="0" xfId="0" applyFont="1" applyAlignment="1">
      <alignment vertical="center"/>
    </xf>
    <xf numFmtId="0" fontId="53" fillId="0" borderId="0" xfId="0" applyFont="1" applyAlignment="1">
      <alignment vertical="center"/>
    </xf>
    <xf numFmtId="0" fontId="53" fillId="0" borderId="0" xfId="0" applyFont="1"/>
    <xf numFmtId="0" fontId="48" fillId="0" borderId="0" xfId="0" applyFont="1"/>
    <xf numFmtId="0" fontId="48" fillId="0" borderId="0" xfId="0" applyFont="1" applyAlignment="1"/>
    <xf numFmtId="0" fontId="48" fillId="0" borderId="0" xfId="0" applyNumberFormat="1" applyFont="1"/>
    <xf numFmtId="0" fontId="50" fillId="0" borderId="0" xfId="0" applyFont="1" applyAlignment="1">
      <alignment horizontal="right" readingOrder="2"/>
    </xf>
    <xf numFmtId="49" fontId="56" fillId="12" borderId="1" xfId="3" applyNumberFormat="1" applyFont="1" applyFill="1" applyBorder="1" applyAlignment="1">
      <alignment horizontal="center" vertical="center" wrapText="1" readingOrder="2"/>
    </xf>
    <xf numFmtId="0" fontId="55" fillId="0" borderId="0" xfId="0" applyFont="1" applyAlignment="1">
      <alignment vertical="center"/>
    </xf>
    <xf numFmtId="167" fontId="55" fillId="0" borderId="0" xfId="0" applyNumberFormat="1" applyFont="1" applyFill="1" applyBorder="1" applyAlignment="1">
      <alignment vertical="center"/>
    </xf>
    <xf numFmtId="43" fontId="57" fillId="0" borderId="1" xfId="0" applyNumberFormat="1" applyFont="1" applyFill="1" applyBorder="1" applyAlignment="1" applyProtection="1">
      <alignment horizontal="right" vertical="center" wrapText="1" readingOrder="2"/>
      <protection locked="0"/>
    </xf>
    <xf numFmtId="0" fontId="57" fillId="0" borderId="1" xfId="0" applyNumberFormat="1" applyFont="1" applyFill="1" applyBorder="1" applyAlignment="1" applyProtection="1">
      <alignment horizontal="right" vertical="center" wrapText="1" readingOrder="2"/>
      <protection locked="0"/>
    </xf>
    <xf numFmtId="165" fontId="57" fillId="0" borderId="1" xfId="3" applyNumberFormat="1" applyFont="1" applyFill="1" applyBorder="1" applyAlignment="1" applyProtection="1">
      <alignment horizontal="right" vertical="center"/>
      <protection locked="0"/>
    </xf>
    <xf numFmtId="165" fontId="57" fillId="0" borderId="1" xfId="0" applyNumberFormat="1" applyFont="1" applyFill="1" applyBorder="1" applyAlignment="1" applyProtection="1">
      <alignment vertical="center"/>
      <protection locked="0"/>
    </xf>
    <xf numFmtId="165" fontId="57" fillId="0" borderId="1" xfId="0" applyNumberFormat="1" applyFont="1" applyFill="1" applyBorder="1" applyAlignment="1" applyProtection="1">
      <alignment horizontal="center" vertical="center"/>
      <protection locked="0"/>
    </xf>
    <xf numFmtId="0" fontId="57" fillId="0" borderId="1" xfId="0" applyFont="1" applyFill="1" applyBorder="1" applyAlignment="1" applyProtection="1">
      <alignment horizontal="center" vertical="center" wrapText="1"/>
      <protection locked="0"/>
    </xf>
    <xf numFmtId="166" fontId="57" fillId="0" borderId="1" xfId="0" applyNumberFormat="1" applyFont="1" applyFill="1" applyBorder="1" applyAlignment="1" applyProtection="1">
      <alignment horizontal="right" vertical="center"/>
      <protection locked="0"/>
    </xf>
    <xf numFmtId="165" fontId="57" fillId="0" borderId="1" xfId="3" applyNumberFormat="1" applyFont="1" applyFill="1" applyBorder="1" applyAlignment="1" applyProtection="1">
      <alignment vertical="center"/>
      <protection locked="0"/>
    </xf>
    <xf numFmtId="0" fontId="57" fillId="0" borderId="1" xfId="0" applyNumberFormat="1" applyFont="1" applyFill="1" applyBorder="1" applyAlignment="1" applyProtection="1">
      <alignment horizontal="right" vertical="center"/>
      <protection locked="0"/>
    </xf>
    <xf numFmtId="165" fontId="57" fillId="0" borderId="1" xfId="3" applyNumberFormat="1" applyFont="1" applyFill="1" applyBorder="1" applyAlignment="1" applyProtection="1">
      <alignment horizontal="right" vertical="center" wrapText="1"/>
      <protection locked="0"/>
    </xf>
    <xf numFmtId="0" fontId="57" fillId="0" borderId="1" xfId="0" applyFont="1" applyFill="1" applyBorder="1" applyAlignment="1" applyProtection="1">
      <alignment horizontal="right" vertical="center" wrapText="1"/>
      <protection locked="0"/>
    </xf>
    <xf numFmtId="49" fontId="57" fillId="0" borderId="1" xfId="0" applyNumberFormat="1" applyFont="1" applyFill="1" applyBorder="1" applyAlignment="1" applyProtection="1">
      <alignment horizontal="center" vertical="center" wrapText="1"/>
      <protection locked="0"/>
    </xf>
    <xf numFmtId="166" fontId="57" fillId="0" borderId="1" xfId="0" applyNumberFormat="1" applyFont="1" applyFill="1" applyBorder="1" applyAlignment="1" applyProtection="1">
      <alignment horizontal="center" vertical="center"/>
      <protection locked="0"/>
    </xf>
    <xf numFmtId="165" fontId="57" fillId="0" borderId="1" xfId="4" applyNumberFormat="1" applyFont="1" applyFill="1" applyBorder="1" applyAlignment="1" applyProtection="1">
      <alignment horizontal="center" vertical="center"/>
      <protection locked="0"/>
    </xf>
    <xf numFmtId="165" fontId="57" fillId="0" borderId="1" xfId="3" applyNumberFormat="1" applyFont="1" applyFill="1" applyBorder="1" applyAlignment="1" applyProtection="1">
      <alignment horizontal="center" vertical="center" wrapText="1"/>
      <protection locked="0"/>
    </xf>
    <xf numFmtId="0" fontId="57" fillId="0" borderId="1" xfId="3" applyNumberFormat="1" applyFont="1" applyFill="1" applyBorder="1" applyAlignment="1" applyProtection="1">
      <alignment horizontal="right" vertical="center"/>
      <protection locked="0"/>
    </xf>
    <xf numFmtId="0" fontId="57" fillId="0" borderId="1" xfId="0" applyNumberFormat="1" applyFont="1" applyFill="1" applyBorder="1" applyAlignment="1" applyProtection="1">
      <alignment horizontal="center" vertical="center" wrapText="1" readingOrder="2"/>
      <protection locked="0"/>
    </xf>
    <xf numFmtId="0" fontId="62" fillId="0" borderId="1" xfId="10" applyFont="1" applyFill="1" applyBorder="1" applyAlignment="1" applyProtection="1">
      <alignment horizontal="right" vertical="center" readingOrder="2"/>
      <protection locked="0"/>
    </xf>
    <xf numFmtId="165" fontId="63" fillId="0" borderId="1" xfId="3" applyNumberFormat="1" applyFont="1" applyFill="1" applyBorder="1" applyAlignment="1" applyProtection="1">
      <alignment horizontal="center" vertical="center"/>
      <protection locked="0"/>
    </xf>
    <xf numFmtId="165" fontId="63" fillId="0" borderId="1" xfId="3" applyNumberFormat="1" applyFont="1" applyFill="1" applyBorder="1" applyAlignment="1" applyProtection="1">
      <alignment horizontal="center" vertical="center" wrapText="1"/>
      <protection locked="0"/>
    </xf>
    <xf numFmtId="165" fontId="63" fillId="0" borderId="1" xfId="8" applyNumberFormat="1" applyFont="1" applyFill="1" applyBorder="1" applyAlignment="1" applyProtection="1">
      <alignment horizontal="center" vertical="center"/>
    </xf>
    <xf numFmtId="0" fontId="62" fillId="0" borderId="1" xfId="10" applyFont="1" applyFill="1" applyBorder="1" applyAlignment="1" applyProtection="1">
      <alignment horizontal="right" vertical="center" wrapText="1" readingOrder="2"/>
      <protection locked="0"/>
    </xf>
    <xf numFmtId="0" fontId="2" fillId="20" borderId="3" xfId="10" applyFont="1" applyFill="1" applyBorder="1" applyAlignment="1"/>
    <xf numFmtId="0" fontId="60" fillId="20" borderId="3" xfId="10" applyFont="1" applyFill="1" applyBorder="1" applyAlignment="1" applyProtection="1">
      <alignment horizontal="right" vertical="center" wrapText="1"/>
      <protection locked="0"/>
    </xf>
    <xf numFmtId="165" fontId="60" fillId="20" borderId="3" xfId="3" applyNumberFormat="1" applyFont="1" applyFill="1" applyBorder="1" applyAlignment="1" applyProtection="1">
      <alignment horizontal="center" vertical="center" wrapText="1"/>
    </xf>
    <xf numFmtId="165" fontId="60" fillId="20" borderId="3" xfId="3" applyNumberFormat="1" applyFont="1" applyFill="1" applyBorder="1" applyAlignment="1" applyProtection="1">
      <alignment horizontal="center" vertical="center"/>
    </xf>
    <xf numFmtId="0" fontId="60" fillId="20" borderId="3" xfId="10" applyFont="1" applyFill="1" applyBorder="1" applyAlignment="1" applyProtection="1">
      <alignment horizontal="right" vertical="center"/>
    </xf>
    <xf numFmtId="0" fontId="62" fillId="0" borderId="25" xfId="10" applyFont="1" applyFill="1" applyBorder="1" applyAlignment="1" applyProtection="1">
      <alignment horizontal="right" vertical="center" wrapText="1" readingOrder="2"/>
      <protection locked="0"/>
    </xf>
    <xf numFmtId="165" fontId="63" fillId="0" borderId="25" xfId="3" applyNumberFormat="1" applyFont="1" applyFill="1" applyBorder="1" applyAlignment="1" applyProtection="1">
      <alignment horizontal="center" vertical="center"/>
      <protection locked="0"/>
    </xf>
    <xf numFmtId="165" fontId="63" fillId="0" borderId="25" xfId="8" applyNumberFormat="1" applyFont="1" applyFill="1" applyBorder="1" applyAlignment="1" applyProtection="1">
      <alignment horizontal="center" vertical="center"/>
    </xf>
    <xf numFmtId="0" fontId="4" fillId="0" borderId="0" xfId="10"/>
    <xf numFmtId="0" fontId="2" fillId="20" borderId="23" xfId="10" applyFont="1" applyFill="1" applyBorder="1" applyAlignment="1">
      <alignment horizontal="center" vertical="center"/>
    </xf>
    <xf numFmtId="0" fontId="2" fillId="20" borderId="23" xfId="10" applyFont="1" applyFill="1" applyBorder="1" applyAlignment="1">
      <alignment horizontal="right" vertical="center"/>
    </xf>
    <xf numFmtId="3" fontId="64" fillId="20" borderId="23" xfId="3" applyNumberFormat="1" applyFont="1" applyFill="1" applyBorder="1" applyAlignment="1">
      <alignment horizontal="center" vertical="center"/>
    </xf>
    <xf numFmtId="165" fontId="60" fillId="20" borderId="23" xfId="3" applyNumberFormat="1" applyFont="1" applyFill="1" applyBorder="1" applyAlignment="1" applyProtection="1">
      <alignment horizontal="center" vertical="center"/>
    </xf>
    <xf numFmtId="0" fontId="62" fillId="0" borderId="4" xfId="10" applyFont="1" applyFill="1" applyBorder="1" applyAlignment="1" applyProtection="1">
      <alignment horizontal="right" vertical="center" wrapText="1" readingOrder="2"/>
      <protection locked="0"/>
    </xf>
    <xf numFmtId="165" fontId="63" fillId="0" borderId="4" xfId="3" applyNumberFormat="1" applyFont="1" applyFill="1" applyBorder="1" applyAlignment="1" applyProtection="1">
      <alignment horizontal="center" vertical="center"/>
    </xf>
    <xf numFmtId="165" fontId="63" fillId="0" borderId="4" xfId="3" applyNumberFormat="1" applyFont="1" applyFill="1" applyBorder="1" applyAlignment="1" applyProtection="1">
      <alignment horizontal="center" vertical="center" wrapText="1"/>
    </xf>
    <xf numFmtId="165" fontId="63" fillId="0" borderId="4" xfId="8" applyNumberFormat="1" applyFont="1" applyFill="1" applyBorder="1" applyAlignment="1" applyProtection="1">
      <alignment horizontal="center" vertical="center"/>
    </xf>
    <xf numFmtId="165" fontId="60" fillId="0" borderId="1" xfId="3" applyNumberFormat="1" applyFont="1" applyFill="1" applyBorder="1" applyAlignment="1" applyProtection="1">
      <alignment horizontal="center" vertical="center"/>
      <protection locked="0"/>
    </xf>
    <xf numFmtId="43" fontId="1" fillId="20" borderId="3" xfId="3" applyFill="1" applyBorder="1" applyAlignment="1">
      <alignment horizontal="center" vertical="center"/>
    </xf>
    <xf numFmtId="0" fontId="2" fillId="20" borderId="3" xfId="10" applyFont="1" applyFill="1" applyBorder="1" applyAlignment="1">
      <alignment horizontal="right" vertical="center"/>
    </xf>
    <xf numFmtId="3" fontId="64" fillId="20" borderId="3" xfId="3" applyNumberFormat="1" applyFont="1" applyFill="1" applyBorder="1" applyAlignment="1">
      <alignment horizontal="center" vertical="center"/>
    </xf>
    <xf numFmtId="165" fontId="63" fillId="0" borderId="1" xfId="3" applyNumberFormat="1" applyFont="1" applyFill="1" applyBorder="1" applyAlignment="1" applyProtection="1">
      <alignment horizontal="right" vertical="center" wrapText="1"/>
      <protection locked="0"/>
    </xf>
    <xf numFmtId="43" fontId="1" fillId="20" borderId="23" xfId="3" applyFill="1" applyBorder="1" applyAlignment="1">
      <alignment horizontal="center" vertical="center"/>
    </xf>
    <xf numFmtId="0" fontId="65" fillId="19" borderId="24" xfId="10" applyFont="1" applyFill="1" applyBorder="1" applyAlignment="1">
      <alignment horizontal="center" vertical="center"/>
    </xf>
    <xf numFmtId="165" fontId="66" fillId="19" borderId="24" xfId="3" applyNumberFormat="1" applyFont="1" applyFill="1" applyBorder="1" applyAlignment="1" applyProtection="1">
      <alignment horizontal="center" vertical="center"/>
      <protection locked="0"/>
    </xf>
    <xf numFmtId="165" fontId="67" fillId="19" borderId="24" xfId="3" applyNumberFormat="1" applyFont="1" applyFill="1" applyBorder="1" applyAlignment="1" applyProtection="1">
      <alignment horizontal="center" vertical="center"/>
    </xf>
    <xf numFmtId="165" fontId="66" fillId="19" borderId="24" xfId="3" applyNumberFormat="1" applyFont="1" applyFill="1" applyBorder="1" applyAlignment="1" applyProtection="1">
      <alignment horizontal="center" vertical="center"/>
    </xf>
    <xf numFmtId="49" fontId="2" fillId="0" borderId="1" xfId="0" applyNumberFormat="1" applyFont="1" applyBorder="1" applyAlignment="1" applyProtection="1">
      <alignment horizontal="center" vertical="center"/>
      <protection locked="0"/>
    </xf>
    <xf numFmtId="49" fontId="2" fillId="0" borderId="1" xfId="0" applyNumberFormat="1" applyFont="1" applyBorder="1" applyAlignment="1" applyProtection="1">
      <alignment horizontal="center"/>
      <protection locked="0"/>
    </xf>
    <xf numFmtId="49" fontId="2" fillId="0" borderId="1" xfId="0" applyNumberFormat="1" applyFont="1" applyFill="1" applyBorder="1" applyAlignment="1" applyProtection="1">
      <alignment horizontal="center" vertical="center" wrapText="1"/>
      <protection locked="0"/>
    </xf>
    <xf numFmtId="165" fontId="57" fillId="2" borderId="1" xfId="0" applyNumberFormat="1" applyFont="1" applyFill="1" applyBorder="1" applyAlignment="1" applyProtection="1">
      <alignment horizontal="center" vertical="center" wrapText="1"/>
      <protection locked="0"/>
    </xf>
    <xf numFmtId="0" fontId="48" fillId="0" borderId="0" xfId="0" applyFont="1" applyAlignment="1">
      <alignment horizontal="right"/>
    </xf>
    <xf numFmtId="0" fontId="48" fillId="0" borderId="0" xfId="0" applyFont="1" applyAlignment="1">
      <alignment horizontal="left"/>
    </xf>
    <xf numFmtId="0" fontId="68" fillId="0" borderId="1" xfId="0" applyFont="1" applyFill="1" applyBorder="1" applyAlignment="1">
      <alignment horizontal="right" vertical="center" wrapText="1" readingOrder="1"/>
    </xf>
    <xf numFmtId="9" fontId="58" fillId="0" borderId="1" xfId="8" applyFont="1" applyFill="1" applyBorder="1" applyAlignment="1">
      <alignment horizontal="center" vertical="center" wrapText="1" readingOrder="2"/>
    </xf>
    <xf numFmtId="9" fontId="58" fillId="0" borderId="1" xfId="8" applyNumberFormat="1" applyFont="1" applyFill="1" applyBorder="1" applyAlignment="1">
      <alignment horizontal="center" vertical="center" wrapText="1" readingOrder="2"/>
    </xf>
    <xf numFmtId="0" fontId="68" fillId="0" borderId="1" xfId="0" applyFont="1" applyFill="1" applyBorder="1" applyAlignment="1">
      <alignment horizontal="right" vertical="center" wrapText="1"/>
    </xf>
    <xf numFmtId="0" fontId="58" fillId="0" borderId="1" xfId="0" applyFont="1" applyBorder="1" applyAlignment="1">
      <alignment horizontal="right" vertical="center" wrapText="1"/>
    </xf>
    <xf numFmtId="0" fontId="68" fillId="0" borderId="1" xfId="8" applyNumberFormat="1" applyFont="1" applyFill="1" applyBorder="1" applyAlignment="1">
      <alignment horizontal="right" vertical="center" wrapText="1"/>
    </xf>
    <xf numFmtId="0" fontId="58" fillId="0" borderId="1" xfId="0" applyFont="1" applyFill="1" applyBorder="1" applyAlignment="1" applyProtection="1">
      <alignment horizontal="right" vertical="center" wrapText="1"/>
      <protection locked="0"/>
    </xf>
    <xf numFmtId="0" fontId="58" fillId="0" borderId="1" xfId="0" applyFont="1" applyFill="1" applyBorder="1" applyAlignment="1" applyProtection="1">
      <alignment horizontal="right" vertical="center"/>
      <protection locked="0"/>
    </xf>
    <xf numFmtId="43" fontId="58" fillId="0" borderId="1" xfId="3" applyFont="1" applyFill="1" applyBorder="1" applyAlignment="1" applyProtection="1">
      <alignment horizontal="left" vertical="center" readingOrder="1"/>
      <protection locked="0"/>
    </xf>
    <xf numFmtId="0" fontId="58" fillId="0" borderId="1" xfId="0" applyFont="1" applyFill="1" applyBorder="1" applyAlignment="1" applyProtection="1">
      <alignment horizontal="right" vertical="center" wrapText="1" readingOrder="2"/>
      <protection locked="0"/>
    </xf>
    <xf numFmtId="0" fontId="58" fillId="0" borderId="1" xfId="0" applyNumberFormat="1" applyFont="1" applyFill="1" applyBorder="1" applyAlignment="1" applyProtection="1">
      <alignment horizontal="right" vertical="center" wrapText="1"/>
      <protection locked="0"/>
    </xf>
    <xf numFmtId="167" fontId="58" fillId="0" borderId="1" xfId="0" applyNumberFormat="1" applyFont="1" applyFill="1" applyBorder="1" applyAlignment="1">
      <alignment horizontal="center" vertical="center"/>
    </xf>
    <xf numFmtId="165" fontId="58" fillId="0" borderId="1" xfId="0" applyNumberFormat="1" applyFont="1" applyBorder="1" applyAlignment="1" applyProtection="1">
      <alignment horizontal="right" vertical="center" wrapText="1"/>
      <protection locked="0"/>
    </xf>
    <xf numFmtId="43" fontId="58" fillId="0" borderId="1" xfId="0" applyNumberFormat="1" applyFont="1" applyFill="1" applyBorder="1" applyAlignment="1" applyProtection="1">
      <alignment horizontal="right" vertical="center" wrapText="1" readingOrder="2"/>
      <protection locked="0"/>
    </xf>
    <xf numFmtId="0" fontId="58" fillId="0" borderId="1" xfId="0" applyNumberFormat="1" applyFont="1" applyFill="1" applyBorder="1" applyAlignment="1" applyProtection="1">
      <alignment horizontal="right" vertical="center" wrapText="1" readingOrder="2"/>
      <protection locked="0"/>
    </xf>
    <xf numFmtId="0" fontId="50" fillId="13" borderId="1" xfId="0" applyFont="1" applyFill="1" applyBorder="1" applyAlignment="1" applyProtection="1">
      <alignment horizontal="right" vertical="center" wrapText="1" readingOrder="2"/>
    </xf>
    <xf numFmtId="0" fontId="48" fillId="0" borderId="0" xfId="0" applyFont="1" applyFill="1" applyAlignment="1">
      <alignment horizontal="right"/>
    </xf>
    <xf numFmtId="49" fontId="50" fillId="12" borderId="1" xfId="3" applyNumberFormat="1" applyFont="1" applyFill="1" applyBorder="1" applyAlignment="1">
      <alignment horizontal="center" vertical="center" wrapText="1" readingOrder="2"/>
    </xf>
    <xf numFmtId="37" fontId="57" fillId="0" borderId="1" xfId="0" applyNumberFormat="1" applyFont="1" applyFill="1" applyBorder="1" applyAlignment="1" applyProtection="1">
      <alignment horizontal="right" vertical="center" wrapText="1"/>
      <protection locked="0"/>
    </xf>
    <xf numFmtId="37" fontId="57" fillId="0" borderId="1" xfId="0" applyNumberFormat="1" applyFont="1" applyFill="1" applyBorder="1" applyAlignment="1" applyProtection="1">
      <alignment vertical="center"/>
      <protection locked="0"/>
    </xf>
    <xf numFmtId="0" fontId="57" fillId="0" borderId="1" xfId="0" applyFont="1" applyFill="1" applyBorder="1" applyAlignment="1" applyProtection="1">
      <alignment horizontal="right" vertical="center" wrapText="1" readingOrder="2"/>
      <protection locked="0"/>
    </xf>
    <xf numFmtId="0" fontId="59" fillId="0" borderId="1" xfId="0" applyFont="1" applyFill="1" applyBorder="1" applyAlignment="1" applyProtection="1">
      <alignment horizontal="right" vertical="center" wrapText="1" readingOrder="2"/>
      <protection locked="0"/>
    </xf>
    <xf numFmtId="0" fontId="57" fillId="0" borderId="1" xfId="0" applyFont="1" applyFill="1" applyBorder="1" applyAlignment="1" applyProtection="1">
      <alignment horizontal="center" vertical="center"/>
      <protection locked="0"/>
    </xf>
    <xf numFmtId="165" fontId="57" fillId="0" borderId="1" xfId="0" applyNumberFormat="1" applyFont="1" applyBorder="1" applyAlignment="1" applyProtection="1">
      <alignment horizontal="center" vertical="center" wrapText="1"/>
      <protection locked="0"/>
    </xf>
    <xf numFmtId="165" fontId="57" fillId="0" borderId="1" xfId="0" applyNumberFormat="1" applyFont="1" applyFill="1" applyBorder="1" applyAlignment="1" applyProtection="1">
      <alignment horizontal="center" vertical="center" wrapText="1"/>
      <protection locked="0"/>
    </xf>
    <xf numFmtId="9" fontId="58" fillId="0" borderId="1" xfId="8" applyFont="1" applyFill="1" applyBorder="1" applyAlignment="1" applyProtection="1">
      <alignment horizontal="center" vertical="center"/>
      <protection locked="0"/>
    </xf>
    <xf numFmtId="9" fontId="57" fillId="0" borderId="1" xfId="8" applyFont="1" applyFill="1" applyBorder="1" applyAlignment="1" applyProtection="1">
      <alignment horizontal="center" vertical="center"/>
    </xf>
    <xf numFmtId="9" fontId="1" fillId="13" borderId="1" xfId="8" applyFill="1" applyBorder="1" applyAlignment="1" applyProtection="1">
      <alignment horizontal="center" vertical="center" wrapText="1" readingOrder="2"/>
    </xf>
    <xf numFmtId="9" fontId="1" fillId="0" borderId="0" xfId="8" applyAlignment="1"/>
    <xf numFmtId="0" fontId="48" fillId="0" borderId="0" xfId="0" applyFont="1" applyAlignment="1">
      <alignment horizontal="center"/>
    </xf>
    <xf numFmtId="43" fontId="58" fillId="0" borderId="1" xfId="0" applyNumberFormat="1" applyFont="1" applyFill="1" applyBorder="1" applyAlignment="1" applyProtection="1">
      <alignment horizontal="right" vertical="top" wrapText="1" readingOrder="2"/>
      <protection locked="0"/>
    </xf>
    <xf numFmtId="0" fontId="58" fillId="11" borderId="1" xfId="0" applyFont="1" applyFill="1" applyBorder="1" applyAlignment="1" applyProtection="1">
      <alignment horizontal="right" vertical="center" wrapText="1" readingOrder="2"/>
      <protection locked="0"/>
    </xf>
    <xf numFmtId="9" fontId="58" fillId="0" borderId="1" xfId="8" applyFont="1" applyFill="1" applyBorder="1" applyAlignment="1" applyProtection="1">
      <alignment horizontal="center" vertical="center" wrapText="1"/>
      <protection locked="0"/>
    </xf>
    <xf numFmtId="0" fontId="57" fillId="0" borderId="1" xfId="0" applyNumberFormat="1" applyFont="1" applyFill="1" applyBorder="1" applyAlignment="1" applyProtection="1">
      <alignment vertical="center" wrapText="1" readingOrder="2"/>
      <protection locked="0"/>
    </xf>
    <xf numFmtId="49" fontId="58" fillId="0" borderId="1" xfId="3" applyNumberFormat="1" applyFont="1" applyFill="1" applyBorder="1" applyAlignment="1">
      <alignment horizontal="center" vertical="center" wrapText="1" readingOrder="2"/>
    </xf>
    <xf numFmtId="43" fontId="57" fillId="0" borderId="1" xfId="3" applyFont="1" applyFill="1" applyBorder="1" applyAlignment="1" applyProtection="1">
      <alignment horizontal="center" vertical="center" wrapText="1" readingOrder="2"/>
      <protection locked="0"/>
    </xf>
    <xf numFmtId="9" fontId="57" fillId="0" borderId="0" xfId="8" applyFont="1" applyFill="1" applyBorder="1" applyAlignment="1" applyProtection="1">
      <alignment horizontal="center" vertical="center"/>
    </xf>
    <xf numFmtId="9" fontId="1" fillId="0" borderId="0" xfId="8" applyBorder="1" applyAlignment="1"/>
    <xf numFmtId="165" fontId="63" fillId="11" borderId="1" xfId="3" applyNumberFormat="1" applyFont="1" applyFill="1" applyBorder="1" applyAlignment="1" applyProtection="1">
      <alignment horizontal="center" vertical="center" wrapText="1"/>
      <protection locked="0"/>
    </xf>
    <xf numFmtId="165" fontId="63" fillId="11" borderId="1" xfId="3" applyNumberFormat="1" applyFont="1" applyFill="1" applyBorder="1" applyAlignment="1" applyProtection="1">
      <alignment horizontal="center" vertical="center"/>
      <protection locked="0"/>
    </xf>
    <xf numFmtId="0" fontId="49" fillId="11" borderId="1" xfId="9" applyFill="1" applyBorder="1" applyProtection="1">
      <protection locked="0"/>
    </xf>
    <xf numFmtId="165" fontId="63" fillId="11" borderId="25" xfId="3" applyNumberFormat="1" applyFont="1" applyFill="1" applyBorder="1" applyAlignment="1" applyProtection="1">
      <alignment horizontal="center" vertical="center" wrapText="1"/>
      <protection locked="0"/>
    </xf>
    <xf numFmtId="165" fontId="63" fillId="11" borderId="25" xfId="3" applyNumberFormat="1" applyFont="1" applyFill="1" applyBorder="1" applyAlignment="1" applyProtection="1">
      <alignment horizontal="center" vertical="center"/>
      <protection locked="0"/>
    </xf>
    <xf numFmtId="165" fontId="63" fillId="11" borderId="4" xfId="3" applyNumberFormat="1" applyFont="1" applyFill="1" applyBorder="1" applyAlignment="1" applyProtection="1">
      <alignment horizontal="center" vertical="center" wrapText="1"/>
    </xf>
    <xf numFmtId="0" fontId="71" fillId="0" borderId="0" xfId="10" applyFont="1" applyFill="1"/>
    <xf numFmtId="0" fontId="72" fillId="11" borderId="0" xfId="10" applyFont="1" applyFill="1" applyBorder="1" applyAlignment="1" applyProtection="1">
      <alignment horizontal="right" vertical="top" wrapText="1"/>
      <protection locked="0"/>
    </xf>
    <xf numFmtId="43" fontId="63" fillId="11" borderId="0" xfId="3" applyFont="1" applyFill="1" applyBorder="1" applyAlignment="1" applyProtection="1">
      <alignment horizontal="right" vertical="center"/>
      <protection locked="0"/>
    </xf>
    <xf numFmtId="0" fontId="73" fillId="11" borderId="0" xfId="10" applyFont="1" applyFill="1" applyBorder="1" applyAlignment="1" applyProtection="1">
      <alignment horizontal="right" vertical="center"/>
      <protection locked="0"/>
    </xf>
    <xf numFmtId="0" fontId="60" fillId="0" borderId="0" xfId="10" applyFont="1" applyProtection="1"/>
    <xf numFmtId="0" fontId="63" fillId="0" borderId="0" xfId="10" applyFont="1" applyProtection="1">
      <protection locked="0"/>
    </xf>
    <xf numFmtId="0" fontId="63" fillId="11" borderId="0" xfId="10" applyFont="1" applyFill="1" applyProtection="1">
      <protection locked="0"/>
    </xf>
    <xf numFmtId="9" fontId="1" fillId="0" borderId="0" xfId="8" applyAlignment="1" applyProtection="1">
      <protection locked="0"/>
    </xf>
    <xf numFmtId="9" fontId="1" fillId="11" borderId="0" xfId="8" applyFill="1" applyAlignment="1" applyProtection="1">
      <protection locked="0"/>
    </xf>
    <xf numFmtId="0" fontId="63" fillId="0" borderId="0" xfId="10" applyFont="1" applyFill="1" applyProtection="1">
      <protection locked="0"/>
    </xf>
    <xf numFmtId="0" fontId="4" fillId="0" borderId="0" xfId="10" applyFill="1"/>
    <xf numFmtId="0" fontId="63" fillId="0" borderId="0" xfId="10" applyFont="1" applyAlignment="1" applyProtection="1">
      <protection locked="0"/>
    </xf>
    <xf numFmtId="0" fontId="63" fillId="11" borderId="0" xfId="10" applyFont="1" applyFill="1" applyAlignment="1" applyProtection="1">
      <protection locked="0"/>
    </xf>
    <xf numFmtId="9" fontId="57" fillId="0" borderId="1" xfId="8" applyFont="1" applyFill="1" applyBorder="1" applyAlignment="1">
      <alignment horizontal="center" vertical="center" wrapText="1" readingOrder="2"/>
    </xf>
    <xf numFmtId="9" fontId="57" fillId="0" borderId="1" xfId="0" applyNumberFormat="1" applyFont="1" applyFill="1" applyBorder="1" applyAlignment="1" applyProtection="1">
      <alignment horizontal="center" vertical="center" wrapText="1"/>
      <protection locked="0"/>
    </xf>
    <xf numFmtId="9" fontId="57" fillId="0" borderId="1" xfId="8" applyFont="1" applyFill="1" applyBorder="1" applyAlignment="1" applyProtection="1">
      <alignment horizontal="center" vertical="center" wrapText="1"/>
      <protection locked="0"/>
    </xf>
    <xf numFmtId="9" fontId="57" fillId="0" borderId="1" xfId="8" applyFont="1" applyFill="1" applyBorder="1" applyAlignment="1" applyProtection="1">
      <alignment horizontal="center" vertical="center"/>
      <protection locked="0"/>
    </xf>
    <xf numFmtId="0" fontId="57" fillId="0" borderId="1" xfId="3" applyNumberFormat="1" applyFont="1" applyFill="1" applyBorder="1" applyAlignment="1" applyProtection="1">
      <alignment horizontal="center" vertical="center"/>
      <protection locked="0"/>
    </xf>
    <xf numFmtId="9" fontId="57" fillId="0" borderId="1" xfId="8" applyFont="1" applyFill="1" applyBorder="1" applyAlignment="1" applyProtection="1">
      <alignment horizontal="right" vertical="center"/>
      <protection locked="0"/>
    </xf>
    <xf numFmtId="9" fontId="57" fillId="0" borderId="1" xfId="8" applyFont="1" applyFill="1" applyBorder="1" applyAlignment="1" applyProtection="1">
      <alignment horizontal="center" vertical="center" wrapText="1" readingOrder="2"/>
      <protection locked="0"/>
    </xf>
    <xf numFmtId="9" fontId="57" fillId="0" borderId="1" xfId="8" applyNumberFormat="1" applyFont="1" applyFill="1" applyBorder="1" applyAlignment="1">
      <alignment horizontal="center" vertical="center" wrapText="1" readingOrder="2"/>
    </xf>
    <xf numFmtId="49" fontId="61" fillId="13" borderId="1" xfId="3" applyNumberFormat="1" applyFont="1" applyFill="1" applyBorder="1" applyAlignment="1">
      <alignment horizontal="center" vertical="center" wrapText="1" readingOrder="2"/>
    </xf>
    <xf numFmtId="0" fontId="4" fillId="0" borderId="0" xfId="10" applyAlignment="1"/>
    <xf numFmtId="0" fontId="34" fillId="0" borderId="0" xfId="10" applyFont="1" applyFill="1"/>
    <xf numFmtId="0" fontId="55" fillId="0" borderId="1" xfId="0" applyFont="1" applyBorder="1" applyAlignment="1" applyProtection="1">
      <alignment vertical="center" wrapText="1"/>
      <protection locked="0"/>
    </xf>
    <xf numFmtId="0" fontId="55" fillId="0" borderId="1" xfId="0" applyFont="1" applyBorder="1" applyAlignment="1" applyProtection="1">
      <alignment vertical="top" wrapText="1"/>
      <protection locked="0"/>
    </xf>
    <xf numFmtId="9" fontId="7" fillId="0" borderId="1" xfId="0" applyNumberFormat="1" applyFont="1" applyFill="1" applyBorder="1" applyAlignment="1" applyProtection="1">
      <alignment horizontal="center" vertical="center"/>
      <protection locked="0"/>
    </xf>
    <xf numFmtId="0" fontId="55" fillId="0" borderId="20" xfId="0" applyFont="1" applyBorder="1" applyAlignment="1" applyProtection="1">
      <alignment vertical="top" wrapText="1"/>
      <protection locked="0"/>
    </xf>
    <xf numFmtId="0" fontId="76" fillId="0" borderId="1" xfId="0" applyFont="1" applyFill="1" applyBorder="1" applyAlignment="1" applyProtection="1">
      <alignment vertical="center"/>
      <protection locked="0"/>
    </xf>
    <xf numFmtId="0" fontId="76" fillId="0" borderId="1" xfId="0" applyFont="1" applyBorder="1" applyAlignment="1" applyProtection="1">
      <alignment vertical="center"/>
      <protection locked="0"/>
    </xf>
    <xf numFmtId="0" fontId="55" fillId="0" borderId="1" xfId="0" applyFont="1" applyBorder="1" applyAlignment="1" applyProtection="1">
      <alignment horizontal="center" vertical="center" wrapText="1"/>
      <protection locked="0"/>
    </xf>
    <xf numFmtId="0" fontId="55" fillId="0" borderId="1" xfId="0" applyFont="1" applyBorder="1" applyAlignment="1" applyProtection="1">
      <alignment horizontal="center" vertical="top" wrapText="1"/>
      <protection locked="0"/>
    </xf>
    <xf numFmtId="0" fontId="55" fillId="0" borderId="1" xfId="0" applyFont="1" applyBorder="1" applyAlignment="1" applyProtection="1">
      <alignment wrapText="1"/>
      <protection locked="0"/>
    </xf>
    <xf numFmtId="0" fontId="55" fillId="0" borderId="1" xfId="0" applyFont="1" applyBorder="1" applyAlignment="1" applyProtection="1">
      <alignment vertical="center"/>
      <protection locked="0"/>
    </xf>
    <xf numFmtId="43" fontId="55" fillId="0" borderId="1" xfId="0" applyNumberFormat="1" applyFont="1" applyBorder="1" applyAlignment="1" applyProtection="1">
      <alignment vertical="center"/>
      <protection locked="0"/>
    </xf>
    <xf numFmtId="0" fontId="44" fillId="11" borderId="1" xfId="0" applyFont="1" applyFill="1" applyBorder="1" applyAlignment="1" applyProtection="1">
      <alignment vertical="center" wrapText="1"/>
      <protection locked="0"/>
    </xf>
    <xf numFmtId="0" fontId="76" fillId="11" borderId="1" xfId="0" applyFont="1" applyFill="1" applyBorder="1" applyAlignment="1" applyProtection="1">
      <alignment vertical="center" wrapText="1"/>
      <protection locked="0"/>
    </xf>
    <xf numFmtId="0" fontId="76" fillId="11" borderId="1" xfId="0" applyFont="1" applyFill="1" applyBorder="1" applyAlignment="1" applyProtection="1">
      <alignment horizontal="center" vertical="center"/>
      <protection locked="0"/>
    </xf>
    <xf numFmtId="0" fontId="44" fillId="0" borderId="1" xfId="0" applyFont="1" applyBorder="1" applyAlignment="1" applyProtection="1">
      <alignment vertical="center" wrapText="1"/>
      <protection locked="0"/>
    </xf>
    <xf numFmtId="0" fontId="44" fillId="0" borderId="1" xfId="0" applyFont="1" applyBorder="1" applyAlignment="1" applyProtection="1">
      <alignment horizontal="center" vertical="center" wrapText="1"/>
      <protection locked="0"/>
    </xf>
    <xf numFmtId="9" fontId="44" fillId="0" borderId="1" xfId="8" applyFont="1" applyBorder="1" applyAlignment="1" applyProtection="1">
      <alignment horizontal="center" vertical="center"/>
      <protection locked="0"/>
    </xf>
    <xf numFmtId="0" fontId="3" fillId="13" borderId="1" xfId="0" applyFont="1" applyFill="1" applyBorder="1" applyAlignment="1" applyProtection="1">
      <alignment horizontal="center" vertical="center" wrapText="1" readingOrder="2"/>
    </xf>
    <xf numFmtId="0" fontId="45" fillId="13" borderId="1" xfId="0" applyFont="1" applyFill="1" applyBorder="1" applyAlignment="1" applyProtection="1">
      <alignment horizontal="center" vertical="center" wrapText="1" readingOrder="2"/>
    </xf>
    <xf numFmtId="0" fontId="55" fillId="0" borderId="4" xfId="0" applyFont="1" applyBorder="1" applyAlignment="1" applyProtection="1">
      <alignment vertical="top" wrapText="1"/>
      <protection locked="0"/>
    </xf>
    <xf numFmtId="0" fontId="76" fillId="0" borderId="4" xfId="0" applyFont="1" applyFill="1" applyBorder="1" applyAlignment="1" applyProtection="1">
      <alignment vertical="center"/>
      <protection locked="0"/>
    </xf>
    <xf numFmtId="0" fontId="76" fillId="0" borderId="4" xfId="0" applyFont="1" applyBorder="1" applyAlignment="1" applyProtection="1">
      <alignment vertical="center"/>
      <protection locked="0"/>
    </xf>
    <xf numFmtId="0" fontId="76" fillId="11" borderId="4" xfId="0" applyFont="1" applyFill="1" applyBorder="1" applyAlignment="1" applyProtection="1">
      <alignment horizontal="center" vertical="center"/>
      <protection locked="0"/>
    </xf>
    <xf numFmtId="0" fontId="55" fillId="0" borderId="4" xfId="0" applyFont="1" applyBorder="1" applyAlignment="1" applyProtection="1">
      <alignment horizontal="center" vertical="center" wrapText="1"/>
      <protection locked="0"/>
    </xf>
    <xf numFmtId="9" fontId="7" fillId="0" borderId="4" xfId="0" applyNumberFormat="1" applyFont="1" applyFill="1" applyBorder="1" applyAlignment="1" applyProtection="1">
      <alignment horizontal="center" vertical="center"/>
      <protection locked="0"/>
    </xf>
    <xf numFmtId="9" fontId="18" fillId="0" borderId="4" xfId="0" applyNumberFormat="1" applyFont="1" applyFill="1" applyBorder="1" applyAlignment="1" applyProtection="1">
      <alignment horizontal="center" vertical="center"/>
      <protection locked="0"/>
    </xf>
    <xf numFmtId="0" fontId="3" fillId="12" borderId="1" xfId="0" applyFont="1" applyFill="1" applyBorder="1" applyAlignment="1" applyProtection="1">
      <alignment horizontal="center" vertical="center" wrapText="1" readingOrder="2"/>
    </xf>
    <xf numFmtId="0" fontId="39" fillId="15" borderId="0" xfId="0" applyFont="1" applyFill="1" applyAlignment="1">
      <alignment horizontal="center" vertical="center" wrapText="1"/>
    </xf>
    <xf numFmtId="0" fontId="39" fillId="15" borderId="0" xfId="0" applyFont="1" applyFill="1" applyAlignment="1">
      <alignment horizontal="center" vertical="center"/>
    </xf>
    <xf numFmtId="0" fontId="58" fillId="11" borderId="1" xfId="0" applyFont="1" applyFill="1" applyBorder="1" applyAlignment="1" applyProtection="1">
      <alignment horizontal="right" vertical="center" wrapText="1" readingOrder="2"/>
      <protection locked="0"/>
    </xf>
    <xf numFmtId="0" fontId="58" fillId="0" borderId="1" xfId="0" applyFont="1" applyFill="1" applyBorder="1" applyAlignment="1">
      <alignment horizontal="center" vertical="center" wrapText="1"/>
    </xf>
    <xf numFmtId="0" fontId="69" fillId="0" borderId="1" xfId="0" applyFont="1" applyFill="1" applyBorder="1" applyAlignment="1">
      <alignment horizontal="center" vertical="center" wrapText="1"/>
    </xf>
    <xf numFmtId="0" fontId="54" fillId="15" borderId="1" xfId="0" applyFont="1" applyFill="1" applyBorder="1" applyAlignment="1">
      <alignment horizontal="center" vertical="center" readingOrder="2"/>
    </xf>
    <xf numFmtId="0" fontId="58" fillId="0" borderId="1" xfId="0" applyFont="1" applyBorder="1" applyAlignment="1">
      <alignment horizontal="right" vertical="center" wrapText="1"/>
    </xf>
    <xf numFmtId="0" fontId="45" fillId="15" borderId="1" xfId="10" applyFont="1" applyFill="1" applyBorder="1" applyAlignment="1">
      <alignment horizontal="center" vertical="center" wrapText="1" readingOrder="2"/>
    </xf>
    <xf numFmtId="49" fontId="61" fillId="12" borderId="1" xfId="3" applyNumberFormat="1" applyFont="1" applyFill="1" applyBorder="1" applyAlignment="1">
      <alignment horizontal="center" vertical="center" wrapText="1" readingOrder="2"/>
    </xf>
    <xf numFmtId="49" fontId="61" fillId="13" borderId="1" xfId="3" applyNumberFormat="1" applyFont="1" applyFill="1" applyBorder="1" applyAlignment="1">
      <alignment horizontal="center" vertical="center" wrapText="1" readingOrder="2"/>
    </xf>
    <xf numFmtId="0" fontId="4" fillId="0" borderId="26" xfId="10" applyFill="1" applyBorder="1" applyAlignment="1">
      <alignment horizontal="center" vertical="center" wrapText="1"/>
    </xf>
    <xf numFmtId="0" fontId="4" fillId="0" borderId="15" xfId="10" applyFill="1" applyBorder="1" applyAlignment="1">
      <alignment horizontal="center" vertical="center" wrapText="1"/>
    </xf>
    <xf numFmtId="0" fontId="48" fillId="0" borderId="8" xfId="10" applyFont="1" applyFill="1" applyBorder="1" applyAlignment="1">
      <alignment horizontal="center"/>
    </xf>
    <xf numFmtId="0" fontId="48" fillId="0" borderId="9" xfId="10" applyFont="1" applyFill="1" applyBorder="1" applyAlignment="1">
      <alignment horizontal="center"/>
    </xf>
    <xf numFmtId="0" fontId="48" fillId="0" borderId="10" xfId="10" applyFont="1" applyFill="1" applyBorder="1" applyAlignment="1">
      <alignment horizontal="center"/>
    </xf>
    <xf numFmtId="0" fontId="48" fillId="0" borderId="11" xfId="10" applyFont="1" applyFill="1" applyBorder="1" applyAlignment="1">
      <alignment horizontal="center"/>
    </xf>
    <xf numFmtId="0" fontId="48" fillId="0" borderId="0" xfId="10" applyFont="1" applyFill="1" applyBorder="1" applyAlignment="1">
      <alignment horizontal="center"/>
    </xf>
    <xf numFmtId="0" fontId="48" fillId="0" borderId="12" xfId="10" applyFont="1" applyFill="1" applyBorder="1" applyAlignment="1">
      <alignment horizontal="center"/>
    </xf>
    <xf numFmtId="0" fontId="48" fillId="0" borderId="13" xfId="10" applyFont="1" applyFill="1" applyBorder="1" applyAlignment="1">
      <alignment horizontal="center"/>
    </xf>
    <xf numFmtId="0" fontId="48" fillId="0" borderId="6" xfId="10" applyFont="1" applyFill="1" applyBorder="1" applyAlignment="1">
      <alignment horizontal="center"/>
    </xf>
    <xf numFmtId="0" fontId="48" fillId="0" borderId="14" xfId="10" applyFont="1" applyFill="1" applyBorder="1" applyAlignment="1">
      <alignment horizontal="center"/>
    </xf>
    <xf numFmtId="0" fontId="4" fillId="0" borderId="3" xfId="10" applyFill="1" applyBorder="1" applyAlignment="1">
      <alignment horizontal="center" vertical="center" wrapText="1"/>
    </xf>
    <xf numFmtId="0" fontId="63" fillId="0" borderId="26" xfId="10" applyFont="1" applyFill="1" applyBorder="1" applyAlignment="1" applyProtection="1">
      <alignment horizontal="right" vertical="center" wrapText="1"/>
      <protection locked="0"/>
    </xf>
    <xf numFmtId="0" fontId="63" fillId="0" borderId="15" xfId="10" applyFont="1" applyFill="1" applyBorder="1" applyAlignment="1" applyProtection="1">
      <alignment horizontal="right" vertical="center" wrapText="1"/>
      <protection locked="0"/>
    </xf>
    <xf numFmtId="0" fontId="63" fillId="0" borderId="4" xfId="10" applyFont="1" applyFill="1" applyBorder="1" applyAlignment="1" applyProtection="1">
      <alignment horizontal="right" vertical="center" wrapText="1"/>
      <protection locked="0"/>
    </xf>
    <xf numFmtId="0" fontId="70" fillId="11" borderId="3" xfId="9" applyFont="1" applyFill="1" applyBorder="1" applyAlignment="1" applyProtection="1">
      <alignment horizontal="right" vertical="center" wrapText="1"/>
      <protection locked="0"/>
    </xf>
    <xf numFmtId="0" fontId="70" fillId="11" borderId="4" xfId="9" applyFont="1" applyFill="1" applyBorder="1" applyAlignment="1" applyProtection="1">
      <alignment horizontal="right" vertical="center" wrapText="1"/>
      <protection locked="0"/>
    </xf>
    <xf numFmtId="0" fontId="51" fillId="15" borderId="1" xfId="0" applyFont="1" applyFill="1" applyBorder="1" applyAlignment="1" applyProtection="1">
      <alignment horizontal="center" vertical="center" readingOrder="2"/>
    </xf>
    <xf numFmtId="0" fontId="57" fillId="0" borderId="1" xfId="0" applyFont="1" applyFill="1" applyBorder="1" applyAlignment="1">
      <alignment horizontal="center" vertical="center"/>
    </xf>
    <xf numFmtId="0" fontId="57" fillId="0" borderId="1" xfId="0" applyFont="1" applyFill="1" applyBorder="1" applyAlignment="1">
      <alignment horizontal="center" vertical="center" wrapText="1"/>
    </xf>
    <xf numFmtId="165" fontId="57" fillId="2" borderId="1" xfId="0" applyNumberFormat="1" applyFont="1" applyFill="1" applyBorder="1" applyAlignment="1" applyProtection="1">
      <alignment horizontal="center" vertical="center" wrapText="1"/>
      <protection locked="0"/>
    </xf>
    <xf numFmtId="165" fontId="57" fillId="0" borderId="1" xfId="0" applyNumberFormat="1" applyFont="1" applyBorder="1" applyAlignment="1" applyProtection="1">
      <alignment horizontal="center" vertical="center" wrapText="1"/>
      <protection locked="0"/>
    </xf>
    <xf numFmtId="43" fontId="57" fillId="0" borderId="1" xfId="0" applyNumberFormat="1" applyFont="1" applyFill="1" applyBorder="1" applyAlignment="1" applyProtection="1">
      <alignment horizontal="center" vertical="center" wrapText="1" readingOrder="2"/>
      <protection locked="0"/>
    </xf>
    <xf numFmtId="0" fontId="57" fillId="0" borderId="1" xfId="0" applyFont="1" applyBorder="1" applyAlignment="1">
      <alignment horizontal="center" vertical="center" wrapText="1"/>
    </xf>
    <xf numFmtId="0" fontId="24" fillId="0" borderId="1" xfId="0" applyFont="1" applyFill="1" applyBorder="1" applyAlignment="1" applyProtection="1">
      <alignment horizontal="center" vertical="center" wrapText="1" readingOrder="2"/>
      <protection locked="0"/>
    </xf>
    <xf numFmtId="0" fontId="8" fillId="0" borderId="8" xfId="0" applyFont="1" applyBorder="1" applyAlignment="1" applyProtection="1">
      <alignment horizontal="center"/>
      <protection locked="0"/>
    </xf>
    <xf numFmtId="0" fontId="8" fillId="0" borderId="9" xfId="0" applyFont="1" applyBorder="1" applyAlignment="1" applyProtection="1">
      <alignment horizontal="center"/>
      <protection locked="0"/>
    </xf>
    <xf numFmtId="0" fontId="8" fillId="0" borderId="10" xfId="0" applyFont="1" applyBorder="1" applyAlignment="1" applyProtection="1">
      <alignment horizontal="center"/>
      <protection locked="0"/>
    </xf>
    <xf numFmtId="0" fontId="8" fillId="0" borderId="11" xfId="0" applyFont="1" applyBorder="1" applyAlignment="1" applyProtection="1">
      <alignment horizontal="center"/>
      <protection locked="0"/>
    </xf>
    <xf numFmtId="0" fontId="8" fillId="0" borderId="0" xfId="0" applyFont="1" applyBorder="1" applyAlignment="1" applyProtection="1">
      <alignment horizontal="center"/>
      <protection locked="0"/>
    </xf>
    <xf numFmtId="0" fontId="8" fillId="0" borderId="12" xfId="0" applyFont="1" applyBorder="1" applyAlignment="1" applyProtection="1">
      <alignment horizontal="center"/>
      <protection locked="0"/>
    </xf>
    <xf numFmtId="0" fontId="8" fillId="0" borderId="13" xfId="0" applyFont="1" applyBorder="1" applyAlignment="1" applyProtection="1">
      <alignment horizontal="center"/>
      <protection locked="0"/>
    </xf>
    <xf numFmtId="0" fontId="8" fillId="0" borderId="6" xfId="0" applyFont="1" applyBorder="1" applyAlignment="1" applyProtection="1">
      <alignment horizontal="center"/>
      <protection locked="0"/>
    </xf>
    <xf numFmtId="0" fontId="8" fillId="0" borderId="14" xfId="0" applyFont="1" applyBorder="1" applyAlignment="1" applyProtection="1">
      <alignment horizontal="center"/>
      <protection locked="0"/>
    </xf>
    <xf numFmtId="0" fontId="35" fillId="15" borderId="0" xfId="0" applyFont="1" applyFill="1" applyBorder="1" applyAlignment="1" applyProtection="1">
      <alignment horizontal="center" vertical="center" readingOrder="2"/>
    </xf>
    <xf numFmtId="0" fontId="24" fillId="0" borderId="4" xfId="0" applyFont="1" applyFill="1" applyBorder="1" applyAlignment="1" applyProtection="1">
      <alignment horizontal="center" vertical="center" wrapText="1" readingOrder="2"/>
      <protection locked="0"/>
    </xf>
    <xf numFmtId="0" fontId="16" fillId="12" borderId="1" xfId="0" applyFont="1" applyFill="1" applyBorder="1" applyAlignment="1">
      <alignment horizontal="center" vertical="center" wrapText="1" readingOrder="2"/>
    </xf>
    <xf numFmtId="0" fontId="16" fillId="12" borderId="3" xfId="0" applyFont="1" applyFill="1" applyBorder="1" applyAlignment="1">
      <alignment horizontal="center" vertical="center" wrapText="1" readingOrder="2"/>
    </xf>
    <xf numFmtId="0" fontId="16" fillId="12" borderId="4" xfId="0" applyFont="1" applyFill="1" applyBorder="1" applyAlignment="1">
      <alignment horizontal="center" vertical="center" wrapText="1" readingOrder="2"/>
    </xf>
    <xf numFmtId="0" fontId="15" fillId="0" borderId="0" xfId="0" applyFont="1" applyAlignment="1">
      <alignment horizontal="center"/>
    </xf>
    <xf numFmtId="0" fontId="16" fillId="12" borderId="15" xfId="0" applyFont="1" applyFill="1" applyBorder="1" applyAlignment="1">
      <alignment horizontal="center" vertical="center" wrapText="1" readingOrder="2"/>
    </xf>
    <xf numFmtId="0" fontId="16" fillId="12" borderId="16" xfId="0" applyFont="1" applyFill="1" applyBorder="1" applyAlignment="1">
      <alignment horizontal="center" vertical="center" wrapText="1" readingOrder="2"/>
    </xf>
    <xf numFmtId="0" fontId="16" fillId="12" borderId="17" xfId="0" applyFont="1" applyFill="1" applyBorder="1" applyAlignment="1">
      <alignment horizontal="center" vertical="center" wrapText="1" readingOrder="2"/>
    </xf>
    <xf numFmtId="0" fontId="16" fillId="12" borderId="18" xfId="0" applyFont="1" applyFill="1" applyBorder="1" applyAlignment="1">
      <alignment horizontal="center" vertical="center" wrapText="1" readingOrder="2"/>
    </xf>
    <xf numFmtId="0" fontId="16" fillId="12" borderId="19" xfId="0" applyFont="1" applyFill="1" applyBorder="1" applyAlignment="1">
      <alignment horizontal="center" vertical="center" wrapText="1" readingOrder="2"/>
    </xf>
    <xf numFmtId="0" fontId="16" fillId="12" borderId="20" xfId="0" applyFont="1" applyFill="1" applyBorder="1" applyAlignment="1">
      <alignment horizontal="center" vertical="center" wrapText="1" readingOrder="2"/>
    </xf>
    <xf numFmtId="0" fontId="16" fillId="12" borderId="21" xfId="0" applyFont="1" applyFill="1" applyBorder="1" applyAlignment="1">
      <alignment horizontal="center" vertical="center" wrapText="1" readingOrder="2"/>
    </xf>
    <xf numFmtId="0" fontId="12" fillId="0" borderId="0" xfId="0" applyFont="1" applyAlignment="1">
      <alignment horizontal="center"/>
    </xf>
    <xf numFmtId="0" fontId="3" fillId="12" borderId="1" xfId="0" applyFont="1" applyFill="1" applyBorder="1" applyAlignment="1">
      <alignment horizontal="center" vertical="center" wrapText="1" readingOrder="2"/>
    </xf>
    <xf numFmtId="0" fontId="3" fillId="12" borderId="1" xfId="0" applyFont="1" applyFill="1" applyBorder="1" applyAlignment="1">
      <alignment horizontal="center" vertical="center" wrapText="1"/>
    </xf>
    <xf numFmtId="0" fontId="3" fillId="16" borderId="1" xfId="0" applyFont="1" applyFill="1" applyBorder="1" applyAlignment="1">
      <alignment horizontal="center" vertical="top" wrapText="1"/>
    </xf>
    <xf numFmtId="0" fontId="3" fillId="17" borderId="1" xfId="0" applyFont="1" applyFill="1" applyBorder="1" applyAlignment="1">
      <alignment horizontal="center" vertical="top" wrapText="1"/>
    </xf>
    <xf numFmtId="0" fontId="3" fillId="18" borderId="1" xfId="0" applyFont="1" applyFill="1" applyBorder="1" applyAlignment="1">
      <alignment horizontal="center" vertical="top" wrapText="1"/>
    </xf>
    <xf numFmtId="0" fontId="46" fillId="7" borderId="5" xfId="1" applyFont="1" applyBorder="1" applyAlignment="1">
      <alignment horizontal="center" vertical="center" wrapText="1"/>
    </xf>
    <xf numFmtId="0" fontId="46" fillId="7" borderId="22" xfId="1" applyFont="1" applyBorder="1" applyAlignment="1">
      <alignment horizontal="center" vertical="center"/>
    </xf>
    <xf numFmtId="0" fontId="46" fillId="7" borderId="7" xfId="1" applyFont="1" applyBorder="1" applyAlignment="1">
      <alignment horizontal="center" vertical="center"/>
    </xf>
    <xf numFmtId="0" fontId="47" fillId="8" borderId="5" xfId="2" applyFont="1" applyBorder="1" applyAlignment="1">
      <alignment horizontal="right" vertical="center"/>
    </xf>
    <xf numFmtId="0" fontId="47" fillId="8" borderId="22" xfId="2" applyFont="1" applyBorder="1" applyAlignment="1">
      <alignment horizontal="right" vertical="center"/>
    </xf>
    <xf numFmtId="0" fontId="47" fillId="8" borderId="7" xfId="2" applyFont="1" applyBorder="1" applyAlignment="1">
      <alignment horizontal="right" vertical="center"/>
    </xf>
  </cellXfs>
  <cellStyles count="11">
    <cellStyle name="Accent1" xfId="1" builtinId="29"/>
    <cellStyle name="Accent3" xfId="2" builtinId="37"/>
    <cellStyle name="Bad" xfId="9" builtinId="27"/>
    <cellStyle name="Comma" xfId="3" builtinId="3"/>
    <cellStyle name="Comma 2 10" xfId="4"/>
    <cellStyle name="Hyperlink" xfId="5" builtinId="8"/>
    <cellStyle name="Neutral" xfId="6" builtinId="28"/>
    <cellStyle name="Normal" xfId="0" builtinId="0"/>
    <cellStyle name="Normal 2" xfId="10"/>
    <cellStyle name="Normal 3" xfId="7"/>
    <cellStyle name="Percent" xfId="8" builtinId="5"/>
  </cellStyles>
  <dxfs count="10">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ABDB7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mailto:waheed.etabar@gmail.com" TargetMode="External"/><Relationship Id="rId2" Type="http://schemas.openxmlformats.org/officeDocument/2006/relationships/hyperlink" Target="mailto:Arif.walizada456@gmail.com" TargetMode="External"/><Relationship Id="rId1" Type="http://schemas.openxmlformats.org/officeDocument/2006/relationships/hyperlink" Target="mailto:shakibsharifi@gmail.com" TargetMode="External"/><Relationship Id="rId6" Type="http://schemas.openxmlformats.org/officeDocument/2006/relationships/printerSettings" Target="../printerSettings/printerSettings2.bin"/><Relationship Id="rId5" Type="http://schemas.openxmlformats.org/officeDocument/2006/relationships/hyperlink" Target="mailto:zarif.babak@gmail.com" TargetMode="External"/><Relationship Id="rId4" Type="http://schemas.openxmlformats.org/officeDocument/2006/relationships/hyperlink" Target="mailto:rateb.salari@gmail.com"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hyperlink" Target="mailto:mustafa.yaqubi2@gmail.com" TargetMode="External"/></Relationships>
</file>

<file path=xl/worksheets/sheet1.xml><?xml version="1.0" encoding="utf-8"?>
<worksheet xmlns="http://schemas.openxmlformats.org/spreadsheetml/2006/main" xmlns:r="http://schemas.openxmlformats.org/officeDocument/2006/relationships">
  <sheetPr codeName="Sheet1">
    <tabColor theme="9"/>
  </sheetPr>
  <dimension ref="A1:H15"/>
  <sheetViews>
    <sheetView rightToLeft="1" workbookViewId="0">
      <selection activeCell="A6" sqref="A6"/>
    </sheetView>
  </sheetViews>
  <sheetFormatPr defaultRowHeight="12.75"/>
  <cols>
    <col min="1" max="1" width="159.42578125" customWidth="1"/>
  </cols>
  <sheetData>
    <row r="1" spans="1:8" ht="15.75">
      <c r="A1" s="191" t="s">
        <v>372</v>
      </c>
      <c r="B1" s="176"/>
      <c r="C1" s="176"/>
      <c r="D1" s="176"/>
      <c r="E1" s="176"/>
      <c r="F1" s="176"/>
      <c r="G1" s="176"/>
      <c r="H1" s="176"/>
    </row>
    <row r="2" spans="1:8" ht="30">
      <c r="A2" s="192" t="s">
        <v>232</v>
      </c>
    </row>
    <row r="3" spans="1:8" ht="30.75">
      <c r="A3" s="192" t="s">
        <v>230</v>
      </c>
    </row>
    <row r="4" spans="1:8" ht="70.5" customHeight="1">
      <c r="A4" s="192" t="s">
        <v>233</v>
      </c>
    </row>
    <row r="5" spans="1:8" ht="142.5" customHeight="1">
      <c r="A5" s="192" t="s">
        <v>231</v>
      </c>
    </row>
    <row r="6" spans="1:8" ht="117" customHeight="1">
      <c r="A6" s="192" t="s">
        <v>229</v>
      </c>
    </row>
    <row r="7" spans="1:8" ht="99" customHeight="1">
      <c r="A7" s="192" t="s">
        <v>228</v>
      </c>
    </row>
    <row r="8" spans="1:8" ht="21.75" customHeight="1">
      <c r="A8" s="192" t="s">
        <v>234</v>
      </c>
    </row>
    <row r="9" spans="1:8" ht="12.75" customHeight="1">
      <c r="A9" s="192"/>
    </row>
    <row r="10" spans="1:8" ht="12.75" customHeight="1">
      <c r="A10" s="192"/>
    </row>
    <row r="11" spans="1:8" ht="12.75" customHeight="1">
      <c r="A11" s="192"/>
    </row>
    <row r="12" spans="1:8" ht="12.75" customHeight="1">
      <c r="A12" s="192"/>
    </row>
    <row r="13" spans="1:8" ht="12.75" customHeight="1">
      <c r="A13" s="192"/>
    </row>
    <row r="14" spans="1:8" ht="18.75" customHeight="1">
      <c r="A14" s="192"/>
    </row>
    <row r="15" spans="1:8">
      <c r="A15" s="12"/>
    </row>
  </sheetData>
  <sheetProtection formatCells="0" selectLockedCells="1"/>
  <pageMargins left="0.7" right="0.7" top="0.75" bottom="0.75" header="0.3" footer="0.3"/>
  <pageSetup scale="73" orientation="portrait" r:id="rId1"/>
</worksheet>
</file>

<file path=xl/worksheets/sheet2.xml><?xml version="1.0" encoding="utf-8"?>
<worksheet xmlns="http://schemas.openxmlformats.org/spreadsheetml/2006/main" xmlns:r="http://schemas.openxmlformats.org/officeDocument/2006/relationships">
  <sheetPr>
    <tabColor theme="8"/>
  </sheetPr>
  <dimension ref="A1:J25"/>
  <sheetViews>
    <sheetView rightToLeft="1" view="pageBreakPreview" zoomScaleSheetLayoutView="100" workbookViewId="0">
      <selection sqref="A1:J1"/>
    </sheetView>
  </sheetViews>
  <sheetFormatPr defaultColWidth="11.42578125" defaultRowHeight="12.75"/>
  <cols>
    <col min="1" max="1" width="30" style="5" customWidth="1"/>
    <col min="2" max="2" width="3.42578125" style="5" customWidth="1"/>
    <col min="3" max="3" width="33.28515625" style="12" customWidth="1"/>
    <col min="4" max="4" width="6.28515625" style="5" customWidth="1"/>
    <col min="5" max="5" width="34.42578125" style="5" customWidth="1"/>
    <col min="6" max="6" width="4.7109375" style="5" customWidth="1"/>
    <col min="7" max="7" width="38.85546875" style="12" customWidth="1"/>
    <col min="8" max="8" width="5.85546875" style="5" customWidth="1"/>
    <col min="9" max="9" width="28.28515625" style="12" customWidth="1"/>
    <col min="10" max="10" width="3.7109375" style="3" customWidth="1"/>
  </cols>
  <sheetData>
    <row r="1" spans="1:10" s="3" customFormat="1" ht="31.5" customHeight="1">
      <c r="A1" s="372" t="s">
        <v>370</v>
      </c>
      <c r="B1" s="373"/>
      <c r="C1" s="373"/>
      <c r="D1" s="373"/>
      <c r="E1" s="373"/>
      <c r="F1" s="373"/>
      <c r="G1" s="373"/>
      <c r="H1" s="373"/>
      <c r="I1" s="373"/>
      <c r="J1" s="373"/>
    </row>
    <row r="2" spans="1:10" s="3" customFormat="1">
      <c r="A2" s="17"/>
      <c r="B2" s="22"/>
      <c r="C2" s="22"/>
      <c r="D2" s="22"/>
      <c r="E2" s="22"/>
      <c r="F2" s="22"/>
      <c r="G2" s="5"/>
      <c r="H2" s="5"/>
      <c r="I2" s="5"/>
    </row>
    <row r="3" spans="1:10" ht="29.1" customHeight="1">
      <c r="A3" s="45" t="s">
        <v>227</v>
      </c>
      <c r="B3" s="22"/>
      <c r="C3" s="181" t="s">
        <v>250</v>
      </c>
      <c r="D3" s="87"/>
      <c r="E3" s="87"/>
      <c r="F3" s="87"/>
      <c r="G3" s="87"/>
      <c r="H3" s="88"/>
      <c r="I3" s="88"/>
    </row>
    <row r="4" spans="1:10" ht="15.95" customHeight="1">
      <c r="A4" s="46"/>
      <c r="B4" s="22"/>
      <c r="C4" s="89"/>
      <c r="D4" s="87"/>
      <c r="E4" s="87"/>
      <c r="F4" s="87"/>
      <c r="G4" s="87"/>
      <c r="H4" s="88"/>
      <c r="I4" s="88"/>
    </row>
    <row r="5" spans="1:10" ht="29.1" customHeight="1">
      <c r="A5" s="45" t="s">
        <v>17</v>
      </c>
      <c r="B5" s="22"/>
      <c r="C5" s="181" t="s">
        <v>13</v>
      </c>
      <c r="D5" s="87"/>
      <c r="E5" s="89"/>
      <c r="F5" s="87"/>
      <c r="G5" s="87"/>
      <c r="H5" s="88"/>
      <c r="I5" s="88"/>
    </row>
    <row r="6" spans="1:10" s="3" customFormat="1" ht="12.75" customHeight="1">
      <c r="A6" s="16"/>
      <c r="B6" s="15"/>
      <c r="C6" s="90"/>
      <c r="D6" s="91"/>
      <c r="E6" s="91"/>
      <c r="F6" s="91"/>
      <c r="G6" s="91"/>
      <c r="H6" s="92"/>
      <c r="I6" s="92"/>
    </row>
    <row r="7" spans="1:10" s="20" customFormat="1" ht="16.5" customHeight="1">
      <c r="A7" s="47"/>
      <c r="B7" s="18"/>
      <c r="C7" s="42" t="s">
        <v>18</v>
      </c>
      <c r="D7" s="43"/>
      <c r="E7" s="43" t="s">
        <v>19</v>
      </c>
      <c r="F7" s="43"/>
      <c r="G7" s="43" t="s">
        <v>20</v>
      </c>
      <c r="H7" s="44"/>
      <c r="I7" s="44" t="s">
        <v>21</v>
      </c>
      <c r="J7" s="19"/>
    </row>
    <row r="8" spans="1:10" ht="29.1" customHeight="1">
      <c r="A8" s="48" t="s">
        <v>174</v>
      </c>
      <c r="B8" s="4"/>
      <c r="C8" s="180" t="s">
        <v>321</v>
      </c>
      <c r="D8" s="93"/>
      <c r="E8" s="184" t="s">
        <v>322</v>
      </c>
      <c r="F8" s="24"/>
      <c r="G8" s="181"/>
      <c r="H8" s="19"/>
      <c r="I8" s="177" t="s">
        <v>323</v>
      </c>
    </row>
    <row r="9" spans="1:10" ht="14.1" customHeight="1">
      <c r="A9" s="49"/>
      <c r="B9" s="4"/>
      <c r="C9" s="94"/>
      <c r="D9" s="93"/>
      <c r="E9" s="93"/>
      <c r="F9" s="93"/>
      <c r="G9" s="89"/>
      <c r="H9" s="88"/>
      <c r="I9" s="95"/>
    </row>
    <row r="10" spans="1:10" s="14" customFormat="1" ht="15.75">
      <c r="A10" s="46"/>
      <c r="B10" s="4"/>
      <c r="C10" s="23" t="s">
        <v>15</v>
      </c>
      <c r="D10" s="24"/>
      <c r="E10" s="24" t="s">
        <v>23</v>
      </c>
      <c r="F10" s="24"/>
      <c r="G10" s="24" t="s">
        <v>16</v>
      </c>
      <c r="H10" s="19"/>
      <c r="I10" s="19" t="s">
        <v>24</v>
      </c>
      <c r="J10" s="13"/>
    </row>
    <row r="11" spans="1:10" s="11" customFormat="1" ht="32.25" customHeight="1">
      <c r="A11" s="45" t="s">
        <v>177</v>
      </c>
      <c r="B11" s="4"/>
      <c r="C11" s="183" t="s">
        <v>252</v>
      </c>
      <c r="D11" s="97"/>
      <c r="E11" s="182" t="s">
        <v>253</v>
      </c>
      <c r="F11" s="97"/>
      <c r="G11" s="198" t="s">
        <v>254</v>
      </c>
      <c r="H11" s="19"/>
      <c r="I11" s="271" t="s">
        <v>331</v>
      </c>
      <c r="J11" s="14"/>
    </row>
    <row r="12" spans="1:10" s="11" customFormat="1" ht="14.1" customHeight="1">
      <c r="A12" s="45"/>
      <c r="B12" s="4"/>
      <c r="C12" s="98"/>
      <c r="D12" s="99"/>
      <c r="E12" s="99"/>
      <c r="F12" s="99"/>
      <c r="G12" s="100"/>
      <c r="H12" s="88"/>
      <c r="I12" s="95"/>
      <c r="J12" s="14"/>
    </row>
    <row r="13" spans="1:10" s="11" customFormat="1" ht="30.75" customHeight="1">
      <c r="A13" s="45" t="s">
        <v>332</v>
      </c>
      <c r="B13" s="4"/>
      <c r="C13" s="183" t="s">
        <v>330</v>
      </c>
      <c r="D13" s="97"/>
      <c r="E13" s="182" t="s">
        <v>324</v>
      </c>
      <c r="F13" s="97"/>
      <c r="G13" s="198" t="s">
        <v>258</v>
      </c>
      <c r="H13" s="19"/>
      <c r="I13" s="271" t="s">
        <v>328</v>
      </c>
      <c r="J13" s="14"/>
    </row>
    <row r="14" spans="1:10" ht="15" customHeight="1">
      <c r="A14" s="6"/>
      <c r="C14" s="101"/>
      <c r="D14" s="101"/>
      <c r="E14" s="101"/>
      <c r="F14" s="101"/>
      <c r="G14" s="101"/>
      <c r="H14" s="88"/>
      <c r="I14" s="96"/>
    </row>
    <row r="15" spans="1:10" s="11" customFormat="1" ht="27.75" customHeight="1">
      <c r="A15" s="45" t="s">
        <v>333</v>
      </c>
      <c r="B15" s="4"/>
      <c r="C15" s="183" t="s">
        <v>334</v>
      </c>
      <c r="D15" s="99"/>
      <c r="E15" s="182" t="s">
        <v>335</v>
      </c>
      <c r="F15" s="97"/>
      <c r="G15" s="198" t="s">
        <v>359</v>
      </c>
      <c r="H15" s="19"/>
      <c r="I15" s="272" t="s">
        <v>336</v>
      </c>
      <c r="J15" s="14"/>
    </row>
    <row r="16" spans="1:10" ht="15.75">
      <c r="A16" s="6"/>
      <c r="C16" s="101"/>
      <c r="D16" s="101"/>
      <c r="E16" s="101"/>
      <c r="F16" s="101"/>
      <c r="G16" s="101"/>
      <c r="H16" s="88"/>
      <c r="I16" s="96"/>
    </row>
    <row r="17" spans="1:10" ht="15.75">
      <c r="A17" s="6" t="s">
        <v>25</v>
      </c>
      <c r="C17" s="101"/>
      <c r="D17" s="101"/>
      <c r="E17" s="101"/>
      <c r="F17" s="101"/>
      <c r="G17" s="101"/>
      <c r="H17" s="88"/>
      <c r="I17" s="96"/>
    </row>
    <row r="18" spans="1:10" s="11" customFormat="1" ht="29.1" customHeight="1">
      <c r="A18" s="48" t="s">
        <v>175</v>
      </c>
      <c r="B18" s="4"/>
      <c r="C18" s="183" t="s">
        <v>255</v>
      </c>
      <c r="D18" s="97"/>
      <c r="E18" s="182" t="s">
        <v>256</v>
      </c>
      <c r="G18" s="198" t="s">
        <v>257</v>
      </c>
      <c r="I18" s="273" t="s">
        <v>360</v>
      </c>
      <c r="J18" s="14"/>
    </row>
    <row r="19" spans="1:10" ht="15.75">
      <c r="A19" s="6"/>
      <c r="C19" s="101"/>
      <c r="D19" s="101"/>
      <c r="E19" s="101"/>
      <c r="F19" s="101"/>
      <c r="G19" s="101"/>
      <c r="H19" s="88"/>
      <c r="I19" s="96"/>
    </row>
    <row r="20" spans="1:10" s="11" customFormat="1" ht="29.1" customHeight="1">
      <c r="A20" s="45" t="s">
        <v>176</v>
      </c>
      <c r="B20" s="4"/>
      <c r="C20" s="183" t="s">
        <v>325</v>
      </c>
      <c r="D20" s="97"/>
      <c r="E20" s="182" t="s">
        <v>326</v>
      </c>
      <c r="F20" s="97"/>
      <c r="G20" s="198" t="s">
        <v>327</v>
      </c>
      <c r="H20" s="19"/>
      <c r="I20" s="273" t="s">
        <v>329</v>
      </c>
      <c r="J20" s="14"/>
    </row>
    <row r="21" spans="1:10" ht="8.25" customHeight="1">
      <c r="A21" s="50"/>
      <c r="C21" s="101"/>
      <c r="D21" s="101"/>
      <c r="E21" s="101"/>
      <c r="F21" s="101"/>
      <c r="G21" s="101"/>
      <c r="H21" s="88"/>
      <c r="I21" s="96"/>
    </row>
    <row r="22" spans="1:10" ht="3" customHeight="1">
      <c r="A22" s="50"/>
      <c r="C22" s="101"/>
      <c r="D22" s="101"/>
      <c r="E22" s="101"/>
      <c r="F22" s="101"/>
      <c r="G22" s="101"/>
      <c r="H22" s="88"/>
      <c r="I22" s="96"/>
    </row>
    <row r="23" spans="1:10" ht="9.75" customHeight="1">
      <c r="A23" s="50"/>
      <c r="C23" s="101"/>
      <c r="D23" s="101"/>
      <c r="E23" s="101"/>
      <c r="F23" s="101"/>
      <c r="G23" s="101"/>
      <c r="H23" s="88"/>
      <c r="I23" s="96"/>
    </row>
    <row r="24" spans="1:10" s="21" customFormat="1" ht="15.75">
      <c r="A24" s="51"/>
      <c r="B24" s="25"/>
      <c r="C24" s="85" t="s">
        <v>18</v>
      </c>
      <c r="D24" s="86"/>
      <c r="E24" s="86" t="s">
        <v>19</v>
      </c>
      <c r="F24" s="86"/>
      <c r="G24" s="86" t="s">
        <v>20</v>
      </c>
      <c r="H24" s="44"/>
      <c r="I24" s="44" t="s">
        <v>21</v>
      </c>
      <c r="J24" s="20"/>
    </row>
    <row r="25" spans="1:10" ht="62.25" customHeight="1">
      <c r="A25" s="52" t="s">
        <v>22</v>
      </c>
      <c r="B25" s="4"/>
      <c r="C25" s="180"/>
      <c r="D25" s="93"/>
      <c r="E25" s="179"/>
      <c r="F25" s="93"/>
      <c r="G25" s="178"/>
      <c r="H25" s="88"/>
      <c r="I25" s="177"/>
    </row>
  </sheetData>
  <mergeCells count="1">
    <mergeCell ref="A1:J1"/>
  </mergeCells>
  <hyperlinks>
    <hyperlink ref="G13" r:id="rId1"/>
    <hyperlink ref="G20" r:id="rId2"/>
    <hyperlink ref="G11" r:id="rId3"/>
    <hyperlink ref="G15" r:id="rId4"/>
    <hyperlink ref="G18" r:id="rId5"/>
  </hyperlinks>
  <pageMargins left="0.75" right="0.75" top="1" bottom="1" header="0.5" footer="0.5"/>
  <pageSetup paperSize="10" scale="75" orientation="landscape" horizontalDpi="4294967292" verticalDpi="4294967292" r:id="rId6"/>
  <headerFooter alignWithMargins="0"/>
</worksheet>
</file>

<file path=xl/worksheets/sheet3.xml><?xml version="1.0" encoding="utf-8"?>
<worksheet xmlns="http://schemas.openxmlformats.org/spreadsheetml/2006/main" xmlns:r="http://schemas.openxmlformats.org/officeDocument/2006/relationships">
  <sheetPr>
    <tabColor theme="7"/>
    <pageSetUpPr fitToPage="1"/>
  </sheetPr>
  <dimension ref="A1:M28"/>
  <sheetViews>
    <sheetView rightToLeft="1" workbookViewId="0">
      <pane xSplit="2" ySplit="2" topLeftCell="C3" activePane="bottomRight" state="frozen"/>
      <selection pane="topRight" activeCell="C1" sqref="C1"/>
      <selection pane="bottomLeft" activeCell="A3" sqref="A3"/>
      <selection pane="bottomRight" activeCell="F9" sqref="F9"/>
    </sheetView>
  </sheetViews>
  <sheetFormatPr defaultColWidth="9.140625" defaultRowHeight="45" customHeight="1"/>
  <cols>
    <col min="1" max="1" width="16.5703125" style="215" customWidth="1"/>
    <col min="2" max="2" width="24.42578125" style="275" customWidth="1"/>
    <col min="3" max="3" width="30.5703125" style="275" customWidth="1"/>
    <col min="4" max="4" width="12.7109375" style="276" customWidth="1"/>
    <col min="5" max="5" width="18.85546875" style="276" customWidth="1"/>
    <col min="6" max="6" width="14.7109375" style="276" customWidth="1"/>
    <col min="7" max="7" width="12.140625" style="215" customWidth="1"/>
    <col min="8" max="8" width="12.7109375" style="215" customWidth="1"/>
    <col min="9" max="9" width="13.28515625" style="215" customWidth="1"/>
    <col min="10" max="10" width="15" style="216" customWidth="1"/>
    <col min="11" max="16384" width="9.140625" style="215"/>
  </cols>
  <sheetData>
    <row r="1" spans="1:13" ht="45" customHeight="1">
      <c r="A1" s="377" t="s">
        <v>371</v>
      </c>
      <c r="B1" s="377"/>
      <c r="C1" s="377"/>
      <c r="D1" s="377"/>
      <c r="E1" s="377"/>
      <c r="F1" s="377"/>
      <c r="G1" s="377"/>
      <c r="H1" s="377"/>
      <c r="I1" s="377"/>
      <c r="J1" s="377"/>
    </row>
    <row r="2" spans="1:13" s="220" customFormat="1" ht="45" customHeight="1">
      <c r="A2" s="219" t="s">
        <v>215</v>
      </c>
      <c r="B2" s="219" t="s">
        <v>216</v>
      </c>
      <c r="C2" s="219" t="s">
        <v>194</v>
      </c>
      <c r="D2" s="219" t="s">
        <v>171</v>
      </c>
      <c r="E2" s="219" t="s">
        <v>170</v>
      </c>
      <c r="F2" s="219" t="s">
        <v>287</v>
      </c>
      <c r="G2" s="219" t="s">
        <v>195</v>
      </c>
      <c r="H2" s="219" t="s">
        <v>196</v>
      </c>
      <c r="I2" s="219" t="s">
        <v>197</v>
      </c>
      <c r="J2" s="219" t="s">
        <v>198</v>
      </c>
    </row>
    <row r="3" spans="1:13" s="220" customFormat="1" ht="45" customHeight="1">
      <c r="A3" s="375" t="s">
        <v>237</v>
      </c>
      <c r="B3" s="378" t="s">
        <v>291</v>
      </c>
      <c r="C3" s="277" t="s">
        <v>337</v>
      </c>
      <c r="D3" s="311" t="s">
        <v>312</v>
      </c>
      <c r="E3" s="285">
        <v>12115</v>
      </c>
      <c r="F3" s="285">
        <v>100</v>
      </c>
      <c r="G3" s="278">
        <v>0.05</v>
      </c>
      <c r="H3" s="278">
        <v>0.5</v>
      </c>
      <c r="I3" s="278">
        <v>0.3</v>
      </c>
      <c r="J3" s="279">
        <v>0.15</v>
      </c>
    </row>
    <row r="4" spans="1:13" s="220" customFormat="1" ht="33" customHeight="1">
      <c r="A4" s="375"/>
      <c r="B4" s="378"/>
      <c r="C4" s="277" t="s">
        <v>338</v>
      </c>
      <c r="D4" s="311" t="s">
        <v>312</v>
      </c>
      <c r="E4" s="285">
        <v>3479</v>
      </c>
      <c r="F4" s="285">
        <v>2400</v>
      </c>
      <c r="G4" s="279">
        <v>0.05</v>
      </c>
      <c r="H4" s="278">
        <v>0.4</v>
      </c>
      <c r="I4" s="278">
        <v>0.4</v>
      </c>
      <c r="J4" s="278">
        <v>0.15</v>
      </c>
    </row>
    <row r="5" spans="1:13" s="199" customFormat="1" ht="41.25" customHeight="1">
      <c r="A5" s="375"/>
      <c r="B5" s="378"/>
      <c r="C5" s="277" t="s">
        <v>339</v>
      </c>
      <c r="D5" s="311" t="s">
        <v>312</v>
      </c>
      <c r="E5" s="285">
        <v>1285</v>
      </c>
      <c r="F5" s="285">
        <v>1264</v>
      </c>
      <c r="G5" s="279">
        <v>0.05</v>
      </c>
      <c r="H5" s="278">
        <v>0.5</v>
      </c>
      <c r="I5" s="278">
        <v>0.3</v>
      </c>
      <c r="J5" s="278">
        <v>0.15</v>
      </c>
    </row>
    <row r="6" spans="1:13" s="199" customFormat="1" ht="42" customHeight="1">
      <c r="A6" s="375"/>
      <c r="B6" s="378" t="s">
        <v>292</v>
      </c>
      <c r="C6" s="277" t="s">
        <v>340</v>
      </c>
      <c r="D6" s="311" t="s">
        <v>312</v>
      </c>
      <c r="E6" s="285">
        <v>589</v>
      </c>
      <c r="F6" s="285">
        <v>233</v>
      </c>
      <c r="G6" s="279">
        <v>0.05</v>
      </c>
      <c r="H6" s="278">
        <v>0.35</v>
      </c>
      <c r="I6" s="278">
        <v>0.35</v>
      </c>
      <c r="J6" s="278">
        <v>0.25</v>
      </c>
    </row>
    <row r="7" spans="1:13" s="199" customFormat="1" ht="42" customHeight="1">
      <c r="A7" s="375"/>
      <c r="B7" s="378"/>
      <c r="C7" s="277" t="s">
        <v>341</v>
      </c>
      <c r="D7" s="311" t="s">
        <v>312</v>
      </c>
      <c r="E7" s="285">
        <v>8070</v>
      </c>
      <c r="F7" s="285">
        <v>444</v>
      </c>
      <c r="G7" s="279">
        <v>0.05</v>
      </c>
      <c r="H7" s="278">
        <v>0.5</v>
      </c>
      <c r="I7" s="278">
        <v>0.3</v>
      </c>
      <c r="J7" s="278">
        <v>0.15</v>
      </c>
    </row>
    <row r="8" spans="1:13" s="199" customFormat="1" ht="33.75" customHeight="1">
      <c r="A8" s="375"/>
      <c r="B8" s="378"/>
      <c r="C8" s="280" t="s">
        <v>300</v>
      </c>
      <c r="D8" s="311" t="s">
        <v>312</v>
      </c>
      <c r="E8" s="285">
        <v>1768</v>
      </c>
      <c r="F8" s="285">
        <v>740</v>
      </c>
      <c r="G8" s="279">
        <v>0.1</v>
      </c>
      <c r="H8" s="278">
        <v>0.6</v>
      </c>
      <c r="I8" s="278">
        <v>0.2</v>
      </c>
      <c r="J8" s="278">
        <v>0.1</v>
      </c>
    </row>
    <row r="9" spans="1:13" s="199" customFormat="1" ht="30.75" customHeight="1">
      <c r="A9" s="375"/>
      <c r="B9" s="281" t="s">
        <v>296</v>
      </c>
      <c r="C9" s="282" t="s">
        <v>301</v>
      </c>
      <c r="D9" s="311" t="s">
        <v>312</v>
      </c>
      <c r="E9" s="285">
        <v>655</v>
      </c>
      <c r="F9" s="285">
        <v>121</v>
      </c>
      <c r="G9" s="279">
        <v>0.05</v>
      </c>
      <c r="H9" s="278">
        <v>0.35</v>
      </c>
      <c r="I9" s="278">
        <v>0.4</v>
      </c>
      <c r="J9" s="278">
        <v>0.2</v>
      </c>
    </row>
    <row r="10" spans="1:13" s="199" customFormat="1" ht="31.5" customHeight="1">
      <c r="A10" s="376" t="s">
        <v>238</v>
      </c>
      <c r="B10" s="374" t="s">
        <v>239</v>
      </c>
      <c r="C10" s="283" t="s">
        <v>269</v>
      </c>
      <c r="D10" s="311" t="s">
        <v>312</v>
      </c>
      <c r="E10" s="285">
        <v>306253</v>
      </c>
      <c r="F10" s="285">
        <v>8587</v>
      </c>
      <c r="G10" s="302">
        <v>0.05</v>
      </c>
      <c r="H10" s="302">
        <v>0.05</v>
      </c>
      <c r="I10" s="302">
        <v>0.6</v>
      </c>
      <c r="J10" s="302">
        <v>0.3</v>
      </c>
    </row>
    <row r="11" spans="1:13" s="199" customFormat="1" ht="32.25" customHeight="1">
      <c r="A11" s="376"/>
      <c r="B11" s="374"/>
      <c r="C11" s="284" t="s">
        <v>263</v>
      </c>
      <c r="D11" s="311">
        <v>1398</v>
      </c>
      <c r="E11" s="285">
        <v>19</v>
      </c>
      <c r="F11" s="285">
        <v>21</v>
      </c>
      <c r="G11" s="302">
        <v>0</v>
      </c>
      <c r="H11" s="302">
        <v>0</v>
      </c>
      <c r="I11" s="302">
        <v>0</v>
      </c>
      <c r="J11" s="302">
        <v>1</v>
      </c>
    </row>
    <row r="12" spans="1:13" s="199" customFormat="1" ht="29.25" customHeight="1">
      <c r="A12" s="376"/>
      <c r="B12" s="374" t="s">
        <v>240</v>
      </c>
      <c r="C12" s="283" t="s">
        <v>342</v>
      </c>
      <c r="D12" s="311">
        <v>1398</v>
      </c>
      <c r="E12" s="285">
        <v>22798</v>
      </c>
      <c r="F12" s="285">
        <v>4722</v>
      </c>
      <c r="G12" s="302">
        <v>0.05</v>
      </c>
      <c r="H12" s="302">
        <v>0.4</v>
      </c>
      <c r="I12" s="302">
        <v>0.4</v>
      </c>
      <c r="J12" s="302">
        <v>0.15</v>
      </c>
    </row>
    <row r="13" spans="1:13" s="199" customFormat="1" ht="27.75" customHeight="1">
      <c r="A13" s="376"/>
      <c r="B13" s="374"/>
      <c r="C13" s="284" t="s">
        <v>265</v>
      </c>
      <c r="D13" s="311">
        <v>1398</v>
      </c>
      <c r="E13" s="285">
        <v>306450</v>
      </c>
      <c r="F13" s="285">
        <v>300000</v>
      </c>
      <c r="G13" s="302">
        <v>0.2</v>
      </c>
      <c r="H13" s="302">
        <v>0.3</v>
      </c>
      <c r="I13" s="302">
        <v>0.3</v>
      </c>
      <c r="J13" s="302">
        <v>0.2</v>
      </c>
    </row>
    <row r="14" spans="1:13" s="199" customFormat="1" ht="31.5" customHeight="1">
      <c r="A14" s="376"/>
      <c r="B14" s="286" t="s">
        <v>241</v>
      </c>
      <c r="C14" s="283" t="s">
        <v>343</v>
      </c>
      <c r="D14" s="311">
        <v>1398</v>
      </c>
      <c r="E14" s="285">
        <v>19164</v>
      </c>
      <c r="F14" s="285">
        <v>4771</v>
      </c>
      <c r="G14" s="302">
        <v>0.2</v>
      </c>
      <c r="H14" s="302">
        <v>0.6</v>
      </c>
      <c r="I14" s="302">
        <v>0.1</v>
      </c>
      <c r="J14" s="302">
        <v>0.1</v>
      </c>
    </row>
    <row r="15" spans="1:13" s="199" customFormat="1" ht="40.9" customHeight="1">
      <c r="A15" s="376"/>
      <c r="B15" s="286" t="s">
        <v>242</v>
      </c>
      <c r="C15" s="283" t="s">
        <v>344</v>
      </c>
      <c r="D15" s="311">
        <v>1398</v>
      </c>
      <c r="E15" s="285">
        <v>3186</v>
      </c>
      <c r="F15" s="285">
        <v>0</v>
      </c>
      <c r="G15" s="302">
        <v>0</v>
      </c>
      <c r="H15" s="302">
        <v>0</v>
      </c>
      <c r="I15" s="302">
        <v>0</v>
      </c>
      <c r="J15" s="302">
        <v>0</v>
      </c>
    </row>
    <row r="16" spans="1:13" s="199" customFormat="1" ht="39" customHeight="1">
      <c r="A16" s="376" t="s">
        <v>243</v>
      </c>
      <c r="B16" s="374" t="s">
        <v>244</v>
      </c>
      <c r="C16" s="283" t="s">
        <v>277</v>
      </c>
      <c r="D16" s="311">
        <v>1398</v>
      </c>
      <c r="E16" s="285">
        <v>3129</v>
      </c>
      <c r="F16" s="285">
        <v>11000</v>
      </c>
      <c r="G16" s="302">
        <v>0.05</v>
      </c>
      <c r="H16" s="302">
        <v>0.1</v>
      </c>
      <c r="I16" s="302">
        <v>0.55000000000000004</v>
      </c>
      <c r="J16" s="302">
        <v>0.3</v>
      </c>
      <c r="K16" s="221"/>
      <c r="L16" s="221"/>
      <c r="M16" s="221"/>
    </row>
    <row r="17" spans="1:10" s="199" customFormat="1" ht="34.5" customHeight="1">
      <c r="A17" s="376"/>
      <c r="B17" s="374"/>
      <c r="C17" s="307" t="s">
        <v>354</v>
      </c>
      <c r="D17" s="311">
        <v>1398</v>
      </c>
      <c r="E17" s="285">
        <v>0</v>
      </c>
      <c r="F17" s="285">
        <v>12</v>
      </c>
      <c r="G17" s="302">
        <v>0</v>
      </c>
      <c r="H17" s="302">
        <v>0</v>
      </c>
      <c r="I17" s="302">
        <v>0</v>
      </c>
      <c r="J17" s="302">
        <v>0</v>
      </c>
    </row>
    <row r="18" spans="1:10" s="199" customFormat="1" ht="43.5" customHeight="1">
      <c r="A18" s="376"/>
      <c r="B18" s="374"/>
      <c r="C18" s="287" t="s">
        <v>353</v>
      </c>
      <c r="D18" s="311">
        <v>1398</v>
      </c>
      <c r="E18" s="285">
        <v>78</v>
      </c>
      <c r="F18" s="285">
        <v>3</v>
      </c>
      <c r="G18" s="309">
        <v>0.05</v>
      </c>
      <c r="H18" s="309">
        <v>0.4</v>
      </c>
      <c r="I18" s="309">
        <v>0.4</v>
      </c>
      <c r="J18" s="309">
        <v>0.15</v>
      </c>
    </row>
    <row r="19" spans="1:10" s="199" customFormat="1" ht="41.45" customHeight="1">
      <c r="A19" s="376"/>
      <c r="B19" s="374"/>
      <c r="C19" s="307" t="s">
        <v>352</v>
      </c>
      <c r="D19" s="311">
        <v>1391</v>
      </c>
      <c r="E19" s="285">
        <v>13</v>
      </c>
      <c r="F19" s="285">
        <v>5</v>
      </c>
      <c r="G19" s="288">
        <v>0.05</v>
      </c>
      <c r="H19" s="288">
        <v>0.15</v>
      </c>
      <c r="I19" s="288">
        <v>0.15</v>
      </c>
      <c r="J19" s="288">
        <v>0.15</v>
      </c>
    </row>
    <row r="20" spans="1:10" s="199" customFormat="1" ht="33.75" customHeight="1">
      <c r="A20" s="376"/>
      <c r="B20" s="374"/>
      <c r="C20" s="287" t="s">
        <v>351</v>
      </c>
      <c r="D20" s="311">
        <v>1398</v>
      </c>
      <c r="E20" s="285">
        <v>148380</v>
      </c>
      <c r="F20" s="285">
        <v>1290</v>
      </c>
      <c r="G20" s="302">
        <v>0.05</v>
      </c>
      <c r="H20" s="302">
        <v>0.4</v>
      </c>
      <c r="I20" s="302">
        <v>0.4</v>
      </c>
      <c r="J20" s="302">
        <v>0.15</v>
      </c>
    </row>
    <row r="21" spans="1:10" s="199" customFormat="1" ht="56.25" customHeight="1">
      <c r="A21" s="376"/>
      <c r="B21" s="289" t="s">
        <v>245</v>
      </c>
      <c r="C21" s="287" t="s">
        <v>281</v>
      </c>
      <c r="D21" s="311">
        <v>1398</v>
      </c>
      <c r="E21" s="285">
        <v>802</v>
      </c>
      <c r="F21" s="285">
        <v>140</v>
      </c>
      <c r="G21" s="302">
        <v>0.1</v>
      </c>
      <c r="H21" s="302">
        <v>0.3</v>
      </c>
      <c r="I21" s="302">
        <v>0.4</v>
      </c>
      <c r="J21" s="302">
        <v>0.2</v>
      </c>
    </row>
    <row r="22" spans="1:10" s="199" customFormat="1" ht="45" customHeight="1">
      <c r="A22" s="376"/>
      <c r="B22" s="289" t="s">
        <v>246</v>
      </c>
      <c r="C22" s="287" t="s">
        <v>282</v>
      </c>
      <c r="D22" s="311">
        <v>1398</v>
      </c>
      <c r="E22" s="285">
        <v>1648134</v>
      </c>
      <c r="F22" s="285">
        <v>150000</v>
      </c>
      <c r="G22" s="302">
        <v>0.25</v>
      </c>
      <c r="H22" s="302">
        <v>0.3</v>
      </c>
      <c r="I22" s="302">
        <v>0.3</v>
      </c>
      <c r="J22" s="302">
        <v>0.15</v>
      </c>
    </row>
    <row r="23" spans="1:10" s="199" customFormat="1" ht="37.5" customHeight="1">
      <c r="A23" s="375" t="s">
        <v>247</v>
      </c>
      <c r="B23" s="308" t="s">
        <v>248</v>
      </c>
      <c r="C23" s="290" t="s">
        <v>350</v>
      </c>
      <c r="D23" s="311">
        <v>1398</v>
      </c>
      <c r="E23" s="285">
        <v>11</v>
      </c>
      <c r="F23" s="285">
        <v>7</v>
      </c>
      <c r="G23" s="302">
        <v>0.25</v>
      </c>
      <c r="H23" s="302">
        <v>0.25</v>
      </c>
      <c r="I23" s="302">
        <v>0.25</v>
      </c>
      <c r="J23" s="302">
        <v>0.25</v>
      </c>
    </row>
    <row r="24" spans="1:10" s="199" customFormat="1" ht="39" customHeight="1">
      <c r="A24" s="375"/>
      <c r="B24" s="374" t="s">
        <v>249</v>
      </c>
      <c r="C24" s="290" t="s">
        <v>349</v>
      </c>
      <c r="D24" s="311">
        <v>1398</v>
      </c>
      <c r="E24" s="285">
        <v>4062</v>
      </c>
      <c r="F24" s="285">
        <v>1533</v>
      </c>
      <c r="G24" s="279">
        <v>0.25</v>
      </c>
      <c r="H24" s="278">
        <v>0.25</v>
      </c>
      <c r="I24" s="278">
        <v>0.25</v>
      </c>
      <c r="J24" s="278">
        <v>0.25</v>
      </c>
    </row>
    <row r="25" spans="1:10" s="199" customFormat="1" ht="45" customHeight="1">
      <c r="A25" s="375"/>
      <c r="B25" s="374"/>
      <c r="C25" s="290" t="s">
        <v>348</v>
      </c>
      <c r="D25" s="311">
        <v>1398</v>
      </c>
      <c r="E25" s="285">
        <v>359</v>
      </c>
      <c r="F25" s="285">
        <v>250</v>
      </c>
      <c r="G25" s="279">
        <v>0.25</v>
      </c>
      <c r="H25" s="279">
        <v>0.25</v>
      </c>
      <c r="I25" s="278">
        <v>0.25</v>
      </c>
      <c r="J25" s="278">
        <v>0.25</v>
      </c>
    </row>
    <row r="26" spans="1:10" s="199" customFormat="1" ht="50.45" customHeight="1">
      <c r="A26" s="375"/>
      <c r="B26" s="374"/>
      <c r="C26" s="290" t="s">
        <v>346</v>
      </c>
      <c r="D26" s="311">
        <v>1398</v>
      </c>
      <c r="E26" s="285">
        <v>943</v>
      </c>
      <c r="F26" s="285">
        <v>320</v>
      </c>
      <c r="G26" s="279">
        <v>0.25</v>
      </c>
      <c r="H26" s="279">
        <v>0.25</v>
      </c>
      <c r="I26" s="278">
        <v>0.25</v>
      </c>
      <c r="J26" s="278">
        <v>0.25</v>
      </c>
    </row>
    <row r="27" spans="1:10" s="199" customFormat="1" ht="30.75" customHeight="1">
      <c r="A27" s="375"/>
      <c r="B27" s="374"/>
      <c r="C27" s="290" t="s">
        <v>345</v>
      </c>
      <c r="D27" s="311">
        <v>1398</v>
      </c>
      <c r="E27" s="285">
        <v>12</v>
      </c>
      <c r="F27" s="285">
        <v>4</v>
      </c>
      <c r="G27" s="278">
        <v>0.25</v>
      </c>
      <c r="H27" s="278">
        <v>0.25</v>
      </c>
      <c r="I27" s="278">
        <v>0.25</v>
      </c>
      <c r="J27" s="278">
        <v>0.25</v>
      </c>
    </row>
    <row r="28" spans="1:10" ht="32.25" customHeight="1">
      <c r="A28" s="375"/>
      <c r="B28" s="374"/>
      <c r="C28" s="291" t="s">
        <v>347</v>
      </c>
      <c r="D28" s="311">
        <v>1398</v>
      </c>
      <c r="E28" s="285">
        <v>68</v>
      </c>
      <c r="F28" s="285">
        <v>12</v>
      </c>
      <c r="G28" s="278">
        <v>0.3</v>
      </c>
      <c r="H28" s="278">
        <v>0.3</v>
      </c>
      <c r="I28" s="278">
        <v>0.25</v>
      </c>
      <c r="J28" s="278">
        <v>0.15</v>
      </c>
    </row>
  </sheetData>
  <sheetProtection formatCells="0" formatColumns="0" formatRows="0" insertRows="0" deleteRows="0"/>
  <mergeCells count="11">
    <mergeCell ref="B24:B28"/>
    <mergeCell ref="A23:A28"/>
    <mergeCell ref="A10:A15"/>
    <mergeCell ref="A16:A22"/>
    <mergeCell ref="A1:J1"/>
    <mergeCell ref="B10:B11"/>
    <mergeCell ref="B12:B13"/>
    <mergeCell ref="B16:B20"/>
    <mergeCell ref="A3:A9"/>
    <mergeCell ref="B3:B5"/>
    <mergeCell ref="B6:B8"/>
  </mergeCells>
  <pageMargins left="0.7" right="0.7" top="0.75" bottom="0.75" header="0.3" footer="0.3"/>
  <pageSetup scale="80" fitToHeight="0" orientation="landscape" r:id="rId1"/>
  <ignoredErrors>
    <ignoredError sqref="D3:D10 D11:D28" numberStoredAsText="1"/>
  </ignoredErrors>
</worksheet>
</file>

<file path=xl/worksheets/sheet4.xml><?xml version="1.0" encoding="utf-8"?>
<worksheet xmlns="http://schemas.openxmlformats.org/spreadsheetml/2006/main" xmlns:r="http://schemas.openxmlformats.org/officeDocument/2006/relationships">
  <sheetPr>
    <tabColor theme="6"/>
    <pageSetUpPr fitToPage="1"/>
  </sheetPr>
  <dimension ref="A1:K34"/>
  <sheetViews>
    <sheetView rightToLeft="1" topLeftCell="B1" zoomScale="80" zoomScaleNormal="80" workbookViewId="0">
      <selection activeCell="I2" sqref="I2:J2"/>
    </sheetView>
  </sheetViews>
  <sheetFormatPr defaultColWidth="22.28515625" defaultRowHeight="18.75"/>
  <cols>
    <col min="1" max="1" width="22.28515625" style="200"/>
    <col min="2" max="2" width="24.5703125" style="203" customWidth="1"/>
    <col min="3" max="6" width="22.28515625" style="203"/>
    <col min="7" max="8" width="22.28515625" style="205"/>
    <col min="9" max="10" width="22.28515625" style="203"/>
    <col min="11" max="11" width="44.28515625" style="200" customWidth="1"/>
    <col min="12" max="16384" width="22.28515625" style="200"/>
  </cols>
  <sheetData>
    <row r="1" spans="1:11" ht="42" customHeight="1">
      <c r="A1" s="379" t="s">
        <v>317</v>
      </c>
      <c r="B1" s="379"/>
      <c r="C1" s="379"/>
      <c r="D1" s="379"/>
      <c r="E1" s="379"/>
      <c r="F1" s="379"/>
      <c r="G1" s="379"/>
      <c r="H1" s="379"/>
      <c r="I1" s="379"/>
      <c r="J1" s="379"/>
      <c r="K1" s="379"/>
    </row>
    <row r="2" spans="1:11" ht="20.25" customHeight="1">
      <c r="A2" s="380" t="s">
        <v>215</v>
      </c>
      <c r="B2" s="380" t="s">
        <v>216</v>
      </c>
      <c r="C2" s="381" t="s">
        <v>318</v>
      </c>
      <c r="D2" s="381"/>
      <c r="E2" s="381" t="s">
        <v>384</v>
      </c>
      <c r="F2" s="381"/>
      <c r="G2" s="381" t="s">
        <v>385</v>
      </c>
      <c r="H2" s="381"/>
      <c r="I2" s="381" t="s">
        <v>221</v>
      </c>
      <c r="J2" s="381"/>
      <c r="K2" s="381" t="s">
        <v>209</v>
      </c>
    </row>
    <row r="3" spans="1:11" ht="21.75" customHeight="1">
      <c r="A3" s="380"/>
      <c r="B3" s="380"/>
      <c r="C3" s="342" t="s">
        <v>9</v>
      </c>
      <c r="D3" s="342" t="s">
        <v>10</v>
      </c>
      <c r="E3" s="342" t="s">
        <v>9</v>
      </c>
      <c r="F3" s="342" t="s">
        <v>10</v>
      </c>
      <c r="G3" s="342" t="s">
        <v>9</v>
      </c>
      <c r="H3" s="342" t="s">
        <v>10</v>
      </c>
      <c r="I3" s="342" t="s">
        <v>9</v>
      </c>
      <c r="J3" s="342" t="s">
        <v>10</v>
      </c>
      <c r="K3" s="381"/>
    </row>
    <row r="4" spans="1:11" ht="38.25" customHeight="1">
      <c r="A4" s="393" t="s">
        <v>237</v>
      </c>
      <c r="B4" s="239" t="s">
        <v>319</v>
      </c>
      <c r="C4" s="240">
        <v>118769770</v>
      </c>
      <c r="D4" s="240"/>
      <c r="E4" s="240">
        <v>118769770</v>
      </c>
      <c r="F4" s="315"/>
      <c r="G4" s="240">
        <v>115371425</v>
      </c>
      <c r="H4" s="316"/>
      <c r="I4" s="242">
        <f t="shared" ref="I4:J6" si="0">G4-E4</f>
        <v>-3398345</v>
      </c>
      <c r="J4" s="242">
        <f t="shared" si="0"/>
        <v>0</v>
      </c>
      <c r="K4" s="317"/>
    </row>
    <row r="5" spans="1:11" ht="50.25" customHeight="1">
      <c r="A5" s="383"/>
      <c r="B5" s="243" t="s">
        <v>320</v>
      </c>
      <c r="C5" s="240"/>
      <c r="D5" s="315">
        <f>26814323+150000000+126000000+43500000+108750000</f>
        <v>455064323</v>
      </c>
      <c r="E5" s="241"/>
      <c r="F5" s="315">
        <f>26814323+150000000+126000000+43500000+108750000</f>
        <v>455064323</v>
      </c>
      <c r="G5" s="240"/>
      <c r="H5" s="316">
        <f>22544048+124914859+120517170+40486732+105323852</f>
        <v>413786661</v>
      </c>
      <c r="I5" s="242">
        <f t="shared" si="0"/>
        <v>0</v>
      </c>
      <c r="J5" s="242">
        <f t="shared" si="0"/>
        <v>-41277662</v>
      </c>
      <c r="K5" s="397"/>
    </row>
    <row r="6" spans="1:11" ht="50.25" customHeight="1">
      <c r="A6" s="383"/>
      <c r="B6" s="239" t="s">
        <v>296</v>
      </c>
      <c r="C6" s="240"/>
      <c r="D6" s="315">
        <f>210552000+43000000+350000000+483600000+204600000+150302434+34000000+77000000</f>
        <v>1553054434</v>
      </c>
      <c r="E6" s="241"/>
      <c r="F6" s="315">
        <f>210552000+43000000+350000000+483600000+204600000+150302434+34000000+77000000</f>
        <v>1553054434</v>
      </c>
      <c r="G6" s="240"/>
      <c r="H6" s="316">
        <f>151189925+37025952.89+343095649+359992297.97+185709890.37+136223059+5111999+45482644</f>
        <v>1263831417.23</v>
      </c>
      <c r="I6" s="242">
        <f t="shared" si="0"/>
        <v>0</v>
      </c>
      <c r="J6" s="242">
        <f t="shared" si="0"/>
        <v>-289223016.76999998</v>
      </c>
      <c r="K6" s="398"/>
    </row>
    <row r="7" spans="1:11" s="201" customFormat="1" ht="22.5" customHeight="1" thickBot="1">
      <c r="A7" s="244"/>
      <c r="B7" s="245" t="s">
        <v>217</v>
      </c>
      <c r="C7" s="246">
        <f>SUM(C4:C6)</f>
        <v>118769770</v>
      </c>
      <c r="D7" s="246">
        <f t="shared" ref="D7:J7" si="1">SUM(D4:D6)</f>
        <v>2008118757</v>
      </c>
      <c r="E7" s="246">
        <f>SUM(E4:E6)</f>
        <v>118769770</v>
      </c>
      <c r="F7" s="246">
        <f>SUM(F4:F6)</f>
        <v>2008118757</v>
      </c>
      <c r="G7" s="247">
        <f>SUM(G4:G6)</f>
        <v>115371425</v>
      </c>
      <c r="H7" s="246">
        <f>SUM(H4:H6)</f>
        <v>1677618078.23</v>
      </c>
      <c r="I7" s="247">
        <f t="shared" si="1"/>
        <v>-3398345</v>
      </c>
      <c r="J7" s="247">
        <f t="shared" si="1"/>
        <v>-330500678.76999998</v>
      </c>
      <c r="K7" s="248"/>
    </row>
    <row r="8" spans="1:11" ht="50.25" customHeight="1" thickTop="1">
      <c r="A8" s="382" t="s">
        <v>238</v>
      </c>
      <c r="B8" s="249" t="s">
        <v>239</v>
      </c>
      <c r="C8" s="250">
        <v>362480250</v>
      </c>
      <c r="D8" s="318">
        <f>138919519+80000000+78000000</f>
        <v>296919519</v>
      </c>
      <c r="E8" s="250">
        <v>362480250</v>
      </c>
      <c r="F8" s="318">
        <f>138919519+80000000+78000000</f>
        <v>296919519</v>
      </c>
      <c r="G8" s="250">
        <v>358004886</v>
      </c>
      <c r="H8" s="319">
        <f>112854055+76321935+25373470.6</f>
        <v>214549460.59999999</v>
      </c>
      <c r="I8" s="251">
        <f>G8-E8</f>
        <v>-4475364</v>
      </c>
      <c r="J8" s="251">
        <f>H8-F8</f>
        <v>-82370058.400000006</v>
      </c>
      <c r="K8" s="394"/>
    </row>
    <row r="9" spans="1:11" ht="50.25" customHeight="1">
      <c r="A9" s="383"/>
      <c r="B9" s="243" t="s">
        <v>240</v>
      </c>
      <c r="C9" s="315"/>
      <c r="D9" s="315">
        <f>255000000+1897200000+15000000</f>
        <v>2167200000</v>
      </c>
      <c r="E9" s="252"/>
      <c r="F9" s="315">
        <f>255000000+1897200000+15000000</f>
        <v>2167200000</v>
      </c>
      <c r="G9" s="240"/>
      <c r="H9" s="316">
        <f>241313995+1509182265.68+7558200</f>
        <v>1758054460.6800001</v>
      </c>
      <c r="I9" s="242">
        <f>IFERROR(G9/C9,0)</f>
        <v>0</v>
      </c>
      <c r="J9" s="242">
        <f>H9-F9</f>
        <v>-409145539.31999993</v>
      </c>
      <c r="K9" s="395"/>
    </row>
    <row r="10" spans="1:11" ht="50.25" customHeight="1">
      <c r="A10" s="383"/>
      <c r="B10" s="243" t="s">
        <v>241</v>
      </c>
      <c r="C10" s="315"/>
      <c r="D10" s="315">
        <f>48679200+709866238+91500000</f>
        <v>850045438</v>
      </c>
      <c r="E10" s="241"/>
      <c r="F10" s="315">
        <f>48679200+709866238+91500000</f>
        <v>850045438</v>
      </c>
      <c r="G10" s="240"/>
      <c r="H10" s="316">
        <f>43424184.5+651909322+81865342.5</f>
        <v>777198849</v>
      </c>
      <c r="I10" s="242">
        <f>IFERROR(G10/C10,0)</f>
        <v>0</v>
      </c>
      <c r="J10" s="242">
        <f>H10-F10</f>
        <v>-72846589</v>
      </c>
      <c r="K10" s="395"/>
    </row>
    <row r="11" spans="1:11" ht="50.25" customHeight="1">
      <c r="A11" s="383"/>
      <c r="B11" s="243" t="s">
        <v>242</v>
      </c>
      <c r="C11" s="315"/>
      <c r="D11" s="315"/>
      <c r="E11" s="241"/>
      <c r="F11" s="315"/>
      <c r="G11" s="240"/>
      <c r="H11" s="316"/>
      <c r="I11" s="242">
        <f>IFERROR(G11/C11,0)</f>
        <v>0</v>
      </c>
      <c r="J11" s="242"/>
      <c r="K11" s="396"/>
    </row>
    <row r="12" spans="1:11" s="201" customFormat="1" ht="24" customHeight="1" thickBot="1">
      <c r="A12" s="253"/>
      <c r="B12" s="254" t="s">
        <v>242</v>
      </c>
      <c r="C12" s="255">
        <f t="shared" ref="C12:H12" si="2">SUM(C8:C11)</f>
        <v>362480250</v>
      </c>
      <c r="D12" s="255">
        <f t="shared" si="2"/>
        <v>3314164957</v>
      </c>
      <c r="E12" s="255">
        <f t="shared" si="2"/>
        <v>362480250</v>
      </c>
      <c r="F12" s="255">
        <f t="shared" si="2"/>
        <v>3314164957</v>
      </c>
      <c r="G12" s="255">
        <f t="shared" si="2"/>
        <v>358004886</v>
      </c>
      <c r="H12" s="255">
        <f t="shared" si="2"/>
        <v>2749802770.2799997</v>
      </c>
      <c r="I12" s="256">
        <f t="shared" ref="I12" si="3">SUM(I8:I11)</f>
        <v>-4475364</v>
      </c>
      <c r="J12" s="256">
        <f>SUM(J8:J11)</f>
        <v>-564362186.71999991</v>
      </c>
      <c r="K12" s="253"/>
    </row>
    <row r="13" spans="1:11" ht="51" customHeight="1" thickTop="1">
      <c r="A13" s="382" t="s">
        <v>243</v>
      </c>
      <c r="B13" s="257" t="s">
        <v>244</v>
      </c>
      <c r="C13" s="259">
        <v>167081124</v>
      </c>
      <c r="D13" s="320">
        <f>853160000+209723366+25000000+5376644699</f>
        <v>6464528065</v>
      </c>
      <c r="E13" s="259">
        <v>167081124</v>
      </c>
      <c r="F13" s="320">
        <f>853160000+209723366+25000000+5376644699</f>
        <v>6464528065</v>
      </c>
      <c r="G13" s="258">
        <f>163982482</f>
        <v>163982482</v>
      </c>
      <c r="H13" s="320">
        <f>254610571.72+209175038.84+20464287+5192661306</f>
        <v>5676911203.5600004</v>
      </c>
      <c r="I13" s="260">
        <f>G13-E13</f>
        <v>-3098642</v>
      </c>
      <c r="J13" s="260">
        <f>H13-F13</f>
        <v>-787616861.43999958</v>
      </c>
      <c r="K13" s="394" t="s">
        <v>386</v>
      </c>
    </row>
    <row r="14" spans="1:11" ht="41.25" customHeight="1">
      <c r="A14" s="383"/>
      <c r="B14" s="243" t="s">
        <v>245</v>
      </c>
      <c r="C14" s="261"/>
      <c r="D14" s="315">
        <f>972366000+50000000+3000000+462000000</f>
        <v>1487366000</v>
      </c>
      <c r="E14" s="241"/>
      <c r="F14" s="315">
        <f>972366000+50000000+3000000+462000000</f>
        <v>1487366000</v>
      </c>
      <c r="G14" s="240"/>
      <c r="H14" s="316">
        <f>594019609+32173433.45+2257252+10000000</f>
        <v>638450294.45000005</v>
      </c>
      <c r="I14" s="242"/>
      <c r="J14" s="242">
        <f>H14-F14</f>
        <v>-848915705.54999995</v>
      </c>
      <c r="K14" s="395"/>
    </row>
    <row r="15" spans="1:11" ht="38.25" customHeight="1">
      <c r="A15" s="383"/>
      <c r="B15" s="243" t="s">
        <v>246</v>
      </c>
      <c r="C15" s="240"/>
      <c r="D15" s="315">
        <f>60000000+149545000+515220000</f>
        <v>724765000</v>
      </c>
      <c r="E15" s="241"/>
      <c r="F15" s="315">
        <f>60000000+149545000+515220000</f>
        <v>724765000</v>
      </c>
      <c r="G15" s="343"/>
      <c r="H15" s="316">
        <f>30296860+104521295+21257762</f>
        <v>156075917</v>
      </c>
      <c r="I15" s="242">
        <f>IFERROR(G17/C15,0)</f>
        <v>0</v>
      </c>
      <c r="J15" s="242">
        <f>H15-F15</f>
        <v>-568689083</v>
      </c>
      <c r="K15" s="396"/>
    </row>
    <row r="16" spans="1:11" s="201" customFormat="1" ht="16.5" customHeight="1" thickBot="1">
      <c r="A16" s="262"/>
      <c r="B16" s="263" t="s">
        <v>218</v>
      </c>
      <c r="C16" s="264">
        <f t="shared" ref="C16:J16" si="4">SUM(C13:C15)</f>
        <v>167081124</v>
      </c>
      <c r="D16" s="264">
        <f t="shared" si="4"/>
        <v>8676659065</v>
      </c>
      <c r="E16" s="264">
        <f t="shared" si="4"/>
        <v>167081124</v>
      </c>
      <c r="F16" s="264">
        <f>SUM(F13:F15)</f>
        <v>8676659065</v>
      </c>
      <c r="G16" s="264">
        <f ca="1">SUM(G13:G17)</f>
        <v>775997818</v>
      </c>
      <c r="H16" s="264">
        <f>SUM(H13:H15)</f>
        <v>6471437415.0100002</v>
      </c>
      <c r="I16" s="247">
        <f t="shared" si="4"/>
        <v>-3098642</v>
      </c>
      <c r="J16" s="247">
        <f t="shared" si="4"/>
        <v>-2205221649.9899998</v>
      </c>
      <c r="K16" s="262"/>
    </row>
    <row r="17" spans="1:11" s="201" customFormat="1" ht="26.25" customHeight="1" thickTop="1">
      <c r="A17" s="382" t="s">
        <v>247</v>
      </c>
      <c r="B17" s="249" t="s">
        <v>251</v>
      </c>
      <c r="C17" s="250">
        <v>632753932</v>
      </c>
      <c r="D17" s="250"/>
      <c r="E17" s="250">
        <v>632753932</v>
      </c>
      <c r="F17" s="319"/>
      <c r="G17" s="240">
        <v>612015336</v>
      </c>
      <c r="H17" s="319"/>
      <c r="I17" s="251">
        <f>G17-E17</f>
        <v>-20738596</v>
      </c>
      <c r="J17" s="251">
        <f>IFERROR(H17/D17,0)</f>
        <v>0</v>
      </c>
      <c r="K17" s="265"/>
    </row>
    <row r="18" spans="1:11" s="201" customFormat="1" ht="84.75" customHeight="1">
      <c r="A18" s="383"/>
      <c r="B18" s="243" t="s">
        <v>249</v>
      </c>
      <c r="C18" s="240"/>
      <c r="D18" s="240">
        <f>50000000+10000000+22554045</f>
        <v>82554045</v>
      </c>
      <c r="E18" s="344"/>
      <c r="F18" s="240">
        <f>50000000+10000000+22554045</f>
        <v>82554045</v>
      </c>
      <c r="G18" s="240"/>
      <c r="H18" s="316">
        <f>24231965+9902667</f>
        <v>34134632</v>
      </c>
      <c r="I18" s="242">
        <f>IFERROR(G18/C18,0)</f>
        <v>0</v>
      </c>
      <c r="J18" s="242">
        <f>H18-F18</f>
        <v>-48419413</v>
      </c>
      <c r="K18" s="265"/>
    </row>
    <row r="19" spans="1:11" s="201" customFormat="1" ht="23.25" customHeight="1" thickBot="1">
      <c r="A19" s="266"/>
      <c r="B19" s="254" t="s">
        <v>219</v>
      </c>
      <c r="C19" s="255">
        <f t="shared" ref="C19:J19" si="5">SUM(C17:C18)</f>
        <v>632753932</v>
      </c>
      <c r="D19" s="255">
        <f t="shared" si="5"/>
        <v>82554045</v>
      </c>
      <c r="E19" s="255">
        <f t="shared" si="5"/>
        <v>632753932</v>
      </c>
      <c r="F19" s="255">
        <f>SUM(F17:F18)</f>
        <v>82554045</v>
      </c>
      <c r="G19" s="255">
        <f>SUM(G17:G18)</f>
        <v>612015336</v>
      </c>
      <c r="H19" s="255">
        <f t="shared" si="5"/>
        <v>34134632</v>
      </c>
      <c r="I19" s="256">
        <f t="shared" si="5"/>
        <v>-20738596</v>
      </c>
      <c r="J19" s="256">
        <f t="shared" si="5"/>
        <v>-48419413</v>
      </c>
      <c r="K19" s="266"/>
    </row>
    <row r="20" spans="1:11" s="201" customFormat="1" ht="18.75" customHeight="1" thickTop="1" thickBot="1">
      <c r="A20" s="267"/>
      <c r="B20" s="268" t="s">
        <v>220</v>
      </c>
      <c r="C20" s="269">
        <f>C7+C12+C16+C19</f>
        <v>1281085076</v>
      </c>
      <c r="D20" s="269">
        <f>D19+D16+D12+D7</f>
        <v>14081496824</v>
      </c>
      <c r="E20" s="269">
        <f t="shared" ref="E20:I20" si="6">E7+E12+E16+E19</f>
        <v>1281085076</v>
      </c>
      <c r="F20" s="269">
        <f t="shared" si="6"/>
        <v>14081496824</v>
      </c>
      <c r="G20" s="269">
        <f t="shared" ca="1" si="6"/>
        <v>1249374129</v>
      </c>
      <c r="H20" s="269">
        <f t="shared" si="6"/>
        <v>10932992895.52</v>
      </c>
      <c r="I20" s="269">
        <f t="shared" si="6"/>
        <v>-31710947</v>
      </c>
      <c r="J20" s="269">
        <f>J7+J12+J16+J19</f>
        <v>-3148503928.4799995</v>
      </c>
      <c r="K20" s="270"/>
    </row>
    <row r="21" spans="1:11" s="202" customFormat="1" ht="6.75" customHeight="1" thickTop="1">
      <c r="A21" s="321"/>
      <c r="B21" s="322"/>
      <c r="C21" s="323"/>
      <c r="D21" s="323"/>
      <c r="E21" s="323"/>
      <c r="F21" s="323"/>
      <c r="G21" s="324"/>
      <c r="H21" s="324"/>
      <c r="I21" s="324"/>
      <c r="J21" s="324"/>
      <c r="K21" s="324"/>
    </row>
    <row r="22" spans="1:11">
      <c r="A22" s="325" t="s">
        <v>362</v>
      </c>
      <c r="B22" s="252"/>
      <c r="C22" s="326"/>
      <c r="D22" s="326"/>
      <c r="E22" s="326"/>
      <c r="F22" s="327"/>
      <c r="G22" s="328"/>
      <c r="H22" s="329"/>
      <c r="I22" s="326"/>
      <c r="J22" s="326"/>
      <c r="K22" s="330"/>
    </row>
    <row r="23" spans="1:11" ht="5.25" customHeight="1" thickBot="1">
      <c r="A23" s="331"/>
      <c r="B23" s="326"/>
      <c r="C23" s="326"/>
      <c r="D23" s="326"/>
      <c r="E23" s="326"/>
      <c r="F23" s="327"/>
      <c r="G23" s="332"/>
      <c r="H23" s="333"/>
      <c r="I23" s="326"/>
      <c r="J23" s="326"/>
      <c r="K23" s="330"/>
    </row>
    <row r="24" spans="1:11" ht="10.5" customHeight="1">
      <c r="A24" s="384"/>
      <c r="B24" s="385"/>
      <c r="C24" s="385"/>
      <c r="D24" s="385"/>
      <c r="E24" s="385"/>
      <c r="F24" s="385"/>
      <c r="G24" s="385"/>
      <c r="H24" s="385"/>
      <c r="I24" s="385"/>
      <c r="J24" s="385"/>
      <c r="K24" s="386"/>
    </row>
    <row r="25" spans="1:11" ht="10.5" customHeight="1">
      <c r="A25" s="387"/>
      <c r="B25" s="388"/>
      <c r="C25" s="388"/>
      <c r="D25" s="388"/>
      <c r="E25" s="388"/>
      <c r="F25" s="388"/>
      <c r="G25" s="388"/>
      <c r="H25" s="388"/>
      <c r="I25" s="388"/>
      <c r="J25" s="388"/>
      <c r="K25" s="389"/>
    </row>
    <row r="26" spans="1:11" ht="10.5" customHeight="1">
      <c r="A26" s="387"/>
      <c r="B26" s="388"/>
      <c r="C26" s="388"/>
      <c r="D26" s="388"/>
      <c r="E26" s="388"/>
      <c r="F26" s="388"/>
      <c r="G26" s="388"/>
      <c r="H26" s="388"/>
      <c r="I26" s="388"/>
      <c r="J26" s="388"/>
      <c r="K26" s="389"/>
    </row>
    <row r="27" spans="1:11" ht="10.5" customHeight="1">
      <c r="A27" s="387"/>
      <c r="B27" s="388"/>
      <c r="C27" s="388"/>
      <c r="D27" s="388"/>
      <c r="E27" s="388"/>
      <c r="F27" s="388"/>
      <c r="G27" s="388"/>
      <c r="H27" s="388"/>
      <c r="I27" s="388"/>
      <c r="J27" s="388"/>
      <c r="K27" s="389"/>
    </row>
    <row r="28" spans="1:11" ht="10.5" customHeight="1" thickBot="1">
      <c r="A28" s="390"/>
      <c r="B28" s="391"/>
      <c r="C28" s="391"/>
      <c r="D28" s="391"/>
      <c r="E28" s="391"/>
      <c r="F28" s="391"/>
      <c r="G28" s="391"/>
      <c r="H28" s="391"/>
      <c r="I28" s="391"/>
      <c r="J28" s="391"/>
      <c r="K28" s="392"/>
    </row>
    <row r="30" spans="1:11">
      <c r="C30" s="204"/>
    </row>
    <row r="31" spans="1:11">
      <c r="F31" s="206"/>
    </row>
    <row r="32" spans="1:11">
      <c r="D32" s="204"/>
    </row>
    <row r="34" spans="2:10">
      <c r="B34" s="200"/>
      <c r="C34" s="200"/>
      <c r="D34" s="204"/>
      <c r="E34" s="200"/>
      <c r="F34" s="200"/>
      <c r="G34" s="200"/>
      <c r="H34" s="200"/>
      <c r="I34" s="200"/>
      <c r="J34" s="200"/>
    </row>
  </sheetData>
  <sheetProtection formatCells="0" formatColumns="0" formatRows="0" insertRows="0" deleteRows="0"/>
  <mergeCells count="16">
    <mergeCell ref="A17:A18"/>
    <mergeCell ref="A24:K28"/>
    <mergeCell ref="A4:A6"/>
    <mergeCell ref="A8:A11"/>
    <mergeCell ref="A13:A15"/>
    <mergeCell ref="K13:K15"/>
    <mergeCell ref="K5:K6"/>
    <mergeCell ref="K8:K11"/>
    <mergeCell ref="A1:K1"/>
    <mergeCell ref="A2:A3"/>
    <mergeCell ref="B2:B3"/>
    <mergeCell ref="C2:D2"/>
    <mergeCell ref="E2:F2"/>
    <mergeCell ref="G2:H2"/>
    <mergeCell ref="I2:J2"/>
    <mergeCell ref="K2:K3"/>
  </mergeCells>
  <conditionalFormatting sqref="I4:J19">
    <cfRule type="cellIs" dxfId="9" priority="6" operator="lessThan">
      <formula>0</formula>
    </cfRule>
  </conditionalFormatting>
  <conditionalFormatting sqref="I4:J19">
    <cfRule type="cellIs" dxfId="8" priority="5" operator="lessThan">
      <formula>0</formula>
    </cfRule>
  </conditionalFormatting>
  <conditionalFormatting sqref="I4:J19">
    <cfRule type="cellIs" dxfId="7" priority="4" operator="lessThan">
      <formula>0</formula>
    </cfRule>
  </conditionalFormatting>
  <conditionalFormatting sqref="I4:J19">
    <cfRule type="cellIs" dxfId="6" priority="3" operator="lessThan">
      <formula>0</formula>
    </cfRule>
  </conditionalFormatting>
  <conditionalFormatting sqref="I4:J19">
    <cfRule type="cellIs" dxfId="5" priority="2" operator="lessThan">
      <formula>0</formula>
    </cfRule>
  </conditionalFormatting>
  <conditionalFormatting sqref="I4:J19">
    <cfRule type="cellIs" dxfId="4" priority="1" operator="lessThan">
      <formula>0</formula>
    </cfRule>
  </conditionalFormatting>
  <pageMargins left="0.7" right="0.7" top="0.75" bottom="0.75" header="0.3" footer="0.3"/>
  <pageSetup scale="62" fitToHeight="0" orientation="landscape" r:id="rId1"/>
</worksheet>
</file>

<file path=xl/worksheets/sheet5.xml><?xml version="1.0" encoding="utf-8"?>
<worksheet xmlns="http://schemas.openxmlformats.org/spreadsheetml/2006/main" xmlns:r="http://schemas.openxmlformats.org/officeDocument/2006/relationships">
  <sheetPr codeName="Sheet4">
    <tabColor theme="5"/>
    <pageSetUpPr fitToPage="1"/>
  </sheetPr>
  <dimension ref="A1:L60"/>
  <sheetViews>
    <sheetView rightToLeft="1" view="pageBreakPreview" zoomScale="60" zoomScaleNormal="60" workbookViewId="0">
      <pane ySplit="2" topLeftCell="A3" activePane="bottomLeft" state="frozen"/>
      <selection activeCell="C1" sqref="C1"/>
      <selection pane="bottomLeft" activeCell="E20" sqref="E20"/>
    </sheetView>
  </sheetViews>
  <sheetFormatPr defaultColWidth="11.42578125" defaultRowHeight="18.75"/>
  <cols>
    <col min="1" max="1" width="15.5703125" style="199" customWidth="1"/>
    <col min="2" max="2" width="32" style="215" customWidth="1"/>
    <col min="3" max="3" width="41.7109375" style="212" customWidth="1"/>
    <col min="4" max="4" width="41.5703125" style="212" customWidth="1"/>
    <col min="5" max="5" width="15.7109375" style="213" customWidth="1"/>
    <col min="6" max="6" width="13.85546875" style="214" customWidth="1"/>
    <col min="7" max="7" width="15" style="214" customWidth="1"/>
    <col min="8" max="8" width="15.85546875" style="306" customWidth="1"/>
    <col min="9" max="9" width="30.28515625" style="216" customWidth="1"/>
    <col min="10" max="10" width="12.42578125" style="305" customWidth="1"/>
    <col min="11" max="11" width="14.85546875" style="217" customWidth="1"/>
    <col min="12" max="12" width="71.140625" style="293" customWidth="1"/>
    <col min="13" max="16384" width="11.42578125" style="199"/>
  </cols>
  <sheetData>
    <row r="1" spans="1:12" ht="47.25" customHeight="1">
      <c r="A1" s="399" t="s">
        <v>223</v>
      </c>
      <c r="B1" s="399"/>
      <c r="C1" s="399"/>
      <c r="D1" s="399"/>
      <c r="E1" s="399"/>
      <c r="F1" s="399"/>
      <c r="G1" s="399"/>
      <c r="H1" s="399"/>
      <c r="I1" s="399"/>
      <c r="J1" s="399"/>
      <c r="K1" s="399"/>
      <c r="L1" s="399"/>
    </row>
    <row r="2" spans="1:12" ht="45.75" customHeight="1">
      <c r="A2" s="294" t="s">
        <v>215</v>
      </c>
      <c r="B2" s="207" t="s">
        <v>224</v>
      </c>
      <c r="C2" s="207" t="s">
        <v>183</v>
      </c>
      <c r="D2" s="207" t="s">
        <v>184</v>
      </c>
      <c r="E2" s="208" t="s">
        <v>185</v>
      </c>
      <c r="F2" s="209" t="s">
        <v>186</v>
      </c>
      <c r="G2" s="209" t="s">
        <v>287</v>
      </c>
      <c r="H2" s="209" t="s">
        <v>198</v>
      </c>
      <c r="I2" s="209" t="s">
        <v>373</v>
      </c>
      <c r="J2" s="304" t="s">
        <v>222</v>
      </c>
      <c r="K2" s="210" t="s">
        <v>187</v>
      </c>
      <c r="L2" s="292" t="s">
        <v>210</v>
      </c>
    </row>
    <row r="3" spans="1:12" ht="48.75" customHeight="1">
      <c r="A3" s="400" t="s">
        <v>237</v>
      </c>
      <c r="B3" s="405" t="s">
        <v>291</v>
      </c>
      <c r="C3" s="295" t="s">
        <v>288</v>
      </c>
      <c r="D3" s="296" t="s">
        <v>298</v>
      </c>
      <c r="E3" s="296">
        <v>12115</v>
      </c>
      <c r="F3" s="296">
        <v>1398</v>
      </c>
      <c r="G3" s="296">
        <v>100</v>
      </c>
      <c r="H3" s="334">
        <v>0.15</v>
      </c>
      <c r="I3" s="335">
        <v>0.15</v>
      </c>
      <c r="J3" s="303">
        <v>0</v>
      </c>
      <c r="K3" s="227" t="s">
        <v>283</v>
      </c>
      <c r="L3" s="232" t="s">
        <v>355</v>
      </c>
    </row>
    <row r="4" spans="1:12" ht="48.75" customHeight="1">
      <c r="A4" s="400"/>
      <c r="B4" s="405"/>
      <c r="C4" s="296" t="s">
        <v>289</v>
      </c>
      <c r="D4" s="296" t="s">
        <v>302</v>
      </c>
      <c r="E4" s="296">
        <v>3479</v>
      </c>
      <c r="F4" s="296">
        <v>1398</v>
      </c>
      <c r="G4" s="296">
        <v>2400</v>
      </c>
      <c r="H4" s="334">
        <v>0.15</v>
      </c>
      <c r="I4" s="335">
        <v>0.15</v>
      </c>
      <c r="J4" s="303">
        <v>0</v>
      </c>
      <c r="K4" s="227" t="s">
        <v>283</v>
      </c>
      <c r="L4" s="232" t="s">
        <v>355</v>
      </c>
    </row>
    <row r="5" spans="1:12" ht="48.75" customHeight="1">
      <c r="A5" s="400"/>
      <c r="B5" s="405"/>
      <c r="C5" s="295" t="s">
        <v>290</v>
      </c>
      <c r="D5" s="296" t="s">
        <v>361</v>
      </c>
      <c r="E5" s="296">
        <v>1285</v>
      </c>
      <c r="F5" s="296">
        <v>1398</v>
      </c>
      <c r="G5" s="296">
        <v>1264</v>
      </c>
      <c r="H5" s="334">
        <v>0.15</v>
      </c>
      <c r="I5" s="335">
        <v>0.15</v>
      </c>
      <c r="J5" s="303">
        <v>0</v>
      </c>
      <c r="K5" s="227" t="s">
        <v>283</v>
      </c>
      <c r="L5" s="232"/>
    </row>
    <row r="6" spans="1:12" ht="48.75" customHeight="1">
      <c r="A6" s="400"/>
      <c r="B6" s="402" t="s">
        <v>292</v>
      </c>
      <c r="C6" s="295" t="s">
        <v>293</v>
      </c>
      <c r="D6" s="296" t="s">
        <v>313</v>
      </c>
      <c r="E6" s="296">
        <v>589</v>
      </c>
      <c r="F6" s="296">
        <v>1398</v>
      </c>
      <c r="G6" s="296">
        <v>233</v>
      </c>
      <c r="H6" s="334">
        <v>0.25</v>
      </c>
      <c r="I6" s="336">
        <v>0.25</v>
      </c>
      <c r="J6" s="303">
        <v>0</v>
      </c>
      <c r="K6" s="227" t="s">
        <v>283</v>
      </c>
      <c r="L6" s="232"/>
    </row>
    <row r="7" spans="1:12" ht="48.75" customHeight="1">
      <c r="A7" s="400"/>
      <c r="B7" s="402"/>
      <c r="C7" s="295" t="s">
        <v>294</v>
      </c>
      <c r="D7" s="296" t="s">
        <v>299</v>
      </c>
      <c r="E7" s="296">
        <v>8070</v>
      </c>
      <c r="F7" s="296">
        <v>1398</v>
      </c>
      <c r="G7" s="296">
        <v>444</v>
      </c>
      <c r="H7" s="334">
        <v>0.15</v>
      </c>
      <c r="I7" s="335">
        <v>0.15</v>
      </c>
      <c r="J7" s="303">
        <v>0</v>
      </c>
      <c r="K7" s="227" t="s">
        <v>283</v>
      </c>
      <c r="L7" s="232" t="s">
        <v>355</v>
      </c>
    </row>
    <row r="8" spans="1:12" ht="68.25" customHeight="1">
      <c r="A8" s="400"/>
      <c r="B8" s="402"/>
      <c r="C8" s="296" t="s">
        <v>295</v>
      </c>
      <c r="D8" s="296" t="s">
        <v>300</v>
      </c>
      <c r="E8" s="296">
        <v>1768</v>
      </c>
      <c r="F8" s="296">
        <v>1398</v>
      </c>
      <c r="G8" s="296">
        <v>740</v>
      </c>
      <c r="H8" s="334">
        <v>0.1</v>
      </c>
      <c r="I8" s="335">
        <v>0.1</v>
      </c>
      <c r="J8" s="303">
        <v>0</v>
      </c>
      <c r="K8" s="227" t="s">
        <v>283</v>
      </c>
      <c r="L8" s="232"/>
    </row>
    <row r="9" spans="1:12" ht="74.45" customHeight="1">
      <c r="A9" s="400"/>
      <c r="B9" s="274" t="s">
        <v>296</v>
      </c>
      <c r="C9" s="296" t="s">
        <v>297</v>
      </c>
      <c r="D9" s="296" t="s">
        <v>301</v>
      </c>
      <c r="E9" s="296">
        <v>655</v>
      </c>
      <c r="F9" s="296">
        <v>1398</v>
      </c>
      <c r="G9" s="296">
        <v>121</v>
      </c>
      <c r="H9" s="337">
        <v>0.2</v>
      </c>
      <c r="I9" s="337">
        <v>0.15</v>
      </c>
      <c r="J9" s="303">
        <v>-0.05</v>
      </c>
      <c r="K9" s="227" t="s">
        <v>283</v>
      </c>
      <c r="L9" s="297" t="s">
        <v>374</v>
      </c>
    </row>
    <row r="10" spans="1:12" ht="78" customHeight="1">
      <c r="A10" s="401" t="s">
        <v>238</v>
      </c>
      <c r="B10" s="402" t="s">
        <v>239</v>
      </c>
      <c r="C10" s="223" t="s">
        <v>286</v>
      </c>
      <c r="D10" s="223" t="s">
        <v>262</v>
      </c>
      <c r="E10" s="312">
        <v>306253</v>
      </c>
      <c r="F10" s="228">
        <v>1398</v>
      </c>
      <c r="G10" s="224">
        <v>8587</v>
      </c>
      <c r="H10" s="337">
        <v>0.3</v>
      </c>
      <c r="I10" s="337">
        <v>0.6</v>
      </c>
      <c r="J10" s="303">
        <v>0.3</v>
      </c>
      <c r="K10" s="227" t="s">
        <v>283</v>
      </c>
      <c r="L10" s="297" t="s">
        <v>375</v>
      </c>
    </row>
    <row r="11" spans="1:12" ht="70.900000000000006" customHeight="1">
      <c r="A11" s="401"/>
      <c r="B11" s="402"/>
      <c r="C11" s="298" t="s">
        <v>260</v>
      </c>
      <c r="D11" s="223" t="s">
        <v>263</v>
      </c>
      <c r="E11" s="299">
        <v>19</v>
      </c>
      <c r="F11" s="228">
        <v>1398</v>
      </c>
      <c r="G11" s="224">
        <v>21</v>
      </c>
      <c r="H11" s="337">
        <v>1</v>
      </c>
      <c r="I11" s="337">
        <v>1</v>
      </c>
      <c r="J11" s="303">
        <v>0</v>
      </c>
      <c r="K11" s="227" t="s">
        <v>283</v>
      </c>
      <c r="L11" s="297"/>
    </row>
    <row r="12" spans="1:12" ht="73.150000000000006" customHeight="1">
      <c r="A12" s="401"/>
      <c r="B12" s="402" t="s">
        <v>240</v>
      </c>
      <c r="C12" s="223" t="s">
        <v>358</v>
      </c>
      <c r="D12" s="223" t="s">
        <v>264</v>
      </c>
      <c r="E12" s="229">
        <v>22798</v>
      </c>
      <c r="F12" s="228">
        <v>1398</v>
      </c>
      <c r="G12" s="224">
        <v>4722</v>
      </c>
      <c r="H12" s="337">
        <v>0.15</v>
      </c>
      <c r="I12" s="337">
        <v>0</v>
      </c>
      <c r="J12" s="303">
        <v>-0.15</v>
      </c>
      <c r="K12" s="227" t="s">
        <v>283</v>
      </c>
      <c r="L12" s="232" t="s">
        <v>376</v>
      </c>
    </row>
    <row r="13" spans="1:12" ht="80.25" customHeight="1">
      <c r="A13" s="401"/>
      <c r="B13" s="402"/>
      <c r="C13" s="223" t="s">
        <v>314</v>
      </c>
      <c r="D13" s="223" t="s">
        <v>265</v>
      </c>
      <c r="E13" s="225">
        <v>306450</v>
      </c>
      <c r="F13" s="228">
        <v>1398</v>
      </c>
      <c r="G13" s="224">
        <v>300000</v>
      </c>
      <c r="H13" s="337">
        <v>0.2</v>
      </c>
      <c r="I13" s="337">
        <v>0.2</v>
      </c>
      <c r="J13" s="303">
        <v>0</v>
      </c>
      <c r="K13" s="227" t="s">
        <v>268</v>
      </c>
      <c r="L13" s="232"/>
    </row>
    <row r="14" spans="1:12" ht="75.75" customHeight="1">
      <c r="A14" s="401"/>
      <c r="B14" s="274" t="s">
        <v>241</v>
      </c>
      <c r="C14" s="223" t="s">
        <v>357</v>
      </c>
      <c r="D14" s="223" t="s">
        <v>266</v>
      </c>
      <c r="E14" s="229">
        <v>19164</v>
      </c>
      <c r="F14" s="230">
        <v>1398</v>
      </c>
      <c r="G14" s="224">
        <v>4771</v>
      </c>
      <c r="H14" s="337">
        <v>0.1</v>
      </c>
      <c r="I14" s="337">
        <v>0.1</v>
      </c>
      <c r="J14" s="303">
        <v>0</v>
      </c>
      <c r="K14" s="231" t="s">
        <v>283</v>
      </c>
      <c r="L14" s="224" t="s">
        <v>364</v>
      </c>
    </row>
    <row r="15" spans="1:12" ht="79.5" customHeight="1">
      <c r="A15" s="401"/>
      <c r="B15" s="224" t="s">
        <v>242</v>
      </c>
      <c r="C15" s="231" t="s">
        <v>261</v>
      </c>
      <c r="D15" s="231" t="s">
        <v>267</v>
      </c>
      <c r="E15" s="224">
        <v>3186</v>
      </c>
      <c r="F15" s="224">
        <v>1398</v>
      </c>
      <c r="G15" s="237">
        <v>0</v>
      </c>
      <c r="H15" s="338">
        <v>0</v>
      </c>
      <c r="I15" s="338">
        <v>0</v>
      </c>
      <c r="J15" s="303">
        <v>0</v>
      </c>
      <c r="K15" s="236" t="s">
        <v>316</v>
      </c>
      <c r="L15" s="224" t="s">
        <v>365</v>
      </c>
    </row>
    <row r="16" spans="1:12" ht="96" customHeight="1">
      <c r="A16" s="401" t="s">
        <v>243</v>
      </c>
      <c r="B16" s="403" t="s">
        <v>244</v>
      </c>
      <c r="C16" s="223" t="s">
        <v>271</v>
      </c>
      <c r="D16" s="223" t="s">
        <v>277</v>
      </c>
      <c r="E16" s="310">
        <v>3129</v>
      </c>
      <c r="F16" s="310">
        <v>1398</v>
      </c>
      <c r="G16" s="310">
        <v>11000</v>
      </c>
      <c r="H16" s="339">
        <v>0.3</v>
      </c>
      <c r="I16" s="337">
        <v>0.2</v>
      </c>
      <c r="J16" s="303">
        <v>-0.1</v>
      </c>
      <c r="K16" s="231" t="s">
        <v>283</v>
      </c>
      <c r="L16" s="231" t="s">
        <v>377</v>
      </c>
    </row>
    <row r="17" spans="1:12" ht="68.25" customHeight="1">
      <c r="A17" s="401"/>
      <c r="B17" s="403"/>
      <c r="C17" s="223" t="s">
        <v>368</v>
      </c>
      <c r="D17" s="223" t="s">
        <v>278</v>
      </c>
      <c r="E17" s="238">
        <v>0</v>
      </c>
      <c r="F17" s="238">
        <v>1395</v>
      </c>
      <c r="G17" s="223">
        <v>12</v>
      </c>
      <c r="H17" s="338">
        <v>0</v>
      </c>
      <c r="I17" s="338">
        <v>0</v>
      </c>
      <c r="J17" s="303">
        <v>0</v>
      </c>
      <c r="K17" s="231" t="s">
        <v>284</v>
      </c>
      <c r="L17" s="231" t="s">
        <v>369</v>
      </c>
    </row>
    <row r="18" spans="1:12" ht="84" customHeight="1">
      <c r="A18" s="401"/>
      <c r="B18" s="403"/>
      <c r="C18" s="223" t="s">
        <v>272</v>
      </c>
      <c r="D18" s="223" t="s">
        <v>279</v>
      </c>
      <c r="E18" s="238">
        <v>78</v>
      </c>
      <c r="F18" s="238">
        <v>1398</v>
      </c>
      <c r="G18" s="223">
        <v>3</v>
      </c>
      <c r="H18" s="337">
        <v>0.15</v>
      </c>
      <c r="I18" s="337">
        <v>0.25</v>
      </c>
      <c r="J18" s="303">
        <v>0.1</v>
      </c>
      <c r="K18" s="227" t="s">
        <v>283</v>
      </c>
      <c r="L18" s="231" t="s">
        <v>381</v>
      </c>
    </row>
    <row r="19" spans="1:12" ht="81" customHeight="1">
      <c r="A19" s="401"/>
      <c r="B19" s="403"/>
      <c r="C19" s="223" t="s">
        <v>276</v>
      </c>
      <c r="D19" s="223" t="s">
        <v>352</v>
      </c>
      <c r="E19" s="238">
        <v>13</v>
      </c>
      <c r="F19" s="238">
        <v>1391</v>
      </c>
      <c r="G19" s="223">
        <v>5</v>
      </c>
      <c r="H19" s="340">
        <v>0.15</v>
      </c>
      <c r="I19" s="337">
        <v>0</v>
      </c>
      <c r="J19" s="303">
        <v>-0.15</v>
      </c>
      <c r="K19" s="223" t="s">
        <v>283</v>
      </c>
      <c r="L19" s="231" t="s">
        <v>378</v>
      </c>
    </row>
    <row r="20" spans="1:12" ht="63" customHeight="1">
      <c r="A20" s="401"/>
      <c r="B20" s="403"/>
      <c r="C20" s="223" t="s">
        <v>273</v>
      </c>
      <c r="D20" s="229" t="s">
        <v>280</v>
      </c>
      <c r="E20" s="238">
        <v>148380</v>
      </c>
      <c r="F20" s="229">
        <v>1398</v>
      </c>
      <c r="G20" s="223">
        <v>1290</v>
      </c>
      <c r="H20" s="337">
        <v>0.15</v>
      </c>
      <c r="I20" s="337">
        <v>0.15</v>
      </c>
      <c r="J20" s="303">
        <v>0</v>
      </c>
      <c r="K20" s="227" t="s">
        <v>285</v>
      </c>
      <c r="L20" s="223" t="s">
        <v>366</v>
      </c>
    </row>
    <row r="21" spans="1:12" ht="39" hidden="1" customHeight="1">
      <c r="A21" s="401"/>
      <c r="B21" s="403"/>
      <c r="C21" s="222"/>
      <c r="D21" s="222"/>
      <c r="E21" s="225"/>
      <c r="F21" s="299">
        <v>1391</v>
      </c>
      <c r="G21" s="226">
        <v>5</v>
      </c>
      <c r="H21" s="226">
        <v>0</v>
      </c>
      <c r="I21" s="226">
        <v>0</v>
      </c>
      <c r="J21" s="303"/>
      <c r="K21" s="227" t="s">
        <v>283</v>
      </c>
      <c r="L21" s="232"/>
    </row>
    <row r="22" spans="1:12" ht="29.25" hidden="1" customHeight="1">
      <c r="A22" s="401"/>
      <c r="B22" s="403"/>
      <c r="C22" s="222"/>
      <c r="D22" s="222"/>
      <c r="E22" s="225"/>
      <c r="F22" s="299">
        <v>1394</v>
      </c>
      <c r="G22" s="226">
        <v>19474</v>
      </c>
      <c r="H22" s="226"/>
      <c r="I22" s="235">
        <v>19474</v>
      </c>
      <c r="J22" s="303"/>
      <c r="K22" s="227" t="s">
        <v>285</v>
      </c>
      <c r="L22" s="232"/>
    </row>
    <row r="23" spans="1:12" ht="82.5" customHeight="1">
      <c r="A23" s="401"/>
      <c r="B23" s="300" t="s">
        <v>245</v>
      </c>
      <c r="C23" s="223" t="s">
        <v>274</v>
      </c>
      <c r="D23" s="223" t="s">
        <v>281</v>
      </c>
      <c r="E23" s="238">
        <v>802</v>
      </c>
      <c r="F23" s="238">
        <v>1398</v>
      </c>
      <c r="G23" s="223">
        <v>148</v>
      </c>
      <c r="H23" s="340">
        <v>0.2</v>
      </c>
      <c r="I23" s="340">
        <v>0.15</v>
      </c>
      <c r="J23" s="303">
        <v>-0.05</v>
      </c>
      <c r="K23" s="223" t="s">
        <v>283</v>
      </c>
      <c r="L23" s="223" t="s">
        <v>379</v>
      </c>
    </row>
    <row r="24" spans="1:12" ht="72" customHeight="1">
      <c r="A24" s="401"/>
      <c r="B24" s="300" t="s">
        <v>246</v>
      </c>
      <c r="C24" s="222" t="s">
        <v>275</v>
      </c>
      <c r="D24" s="222" t="s">
        <v>282</v>
      </c>
      <c r="E24" s="226">
        <v>1648134</v>
      </c>
      <c r="F24" s="234">
        <v>1399</v>
      </c>
      <c r="G24" s="235">
        <v>150000</v>
      </c>
      <c r="H24" s="337">
        <v>0.15</v>
      </c>
      <c r="I24" s="337">
        <v>0.15</v>
      </c>
      <c r="J24" s="337">
        <v>0</v>
      </c>
      <c r="K24" s="227" t="s">
        <v>284</v>
      </c>
      <c r="L24" s="223"/>
    </row>
    <row r="25" spans="1:12" ht="63" customHeight="1">
      <c r="A25" s="401" t="s">
        <v>259</v>
      </c>
      <c r="B25" s="301" t="s">
        <v>251</v>
      </c>
      <c r="C25" s="222" t="s">
        <v>303</v>
      </c>
      <c r="D25" s="222" t="s">
        <v>306</v>
      </c>
      <c r="E25" s="233" t="s">
        <v>356</v>
      </c>
      <c r="F25" s="234">
        <v>1398</v>
      </c>
      <c r="G25" s="235">
        <v>7</v>
      </c>
      <c r="H25" s="341">
        <v>0.25</v>
      </c>
      <c r="I25" s="334">
        <v>0.25</v>
      </c>
      <c r="J25" s="303">
        <v>0</v>
      </c>
      <c r="K25" s="227" t="s">
        <v>284</v>
      </c>
      <c r="L25" s="223" t="s">
        <v>363</v>
      </c>
    </row>
    <row r="26" spans="1:12" ht="72" customHeight="1">
      <c r="A26" s="401"/>
      <c r="B26" s="403" t="s">
        <v>249</v>
      </c>
      <c r="C26" s="404" t="s">
        <v>304</v>
      </c>
      <c r="D26" s="222" t="s">
        <v>307</v>
      </c>
      <c r="E26" s="226">
        <v>4062</v>
      </c>
      <c r="F26" s="234">
        <v>1398</v>
      </c>
      <c r="G26" s="226">
        <v>1533</v>
      </c>
      <c r="H26" s="334">
        <v>0.25</v>
      </c>
      <c r="I26" s="334">
        <v>0.45</v>
      </c>
      <c r="J26" s="303">
        <v>0.2</v>
      </c>
      <c r="K26" s="227" t="s">
        <v>315</v>
      </c>
      <c r="L26" s="232" t="s">
        <v>382</v>
      </c>
    </row>
    <row r="27" spans="1:12" ht="51.75" customHeight="1">
      <c r="A27" s="401"/>
      <c r="B27" s="403"/>
      <c r="C27" s="404"/>
      <c r="D27" s="222" t="s">
        <v>308</v>
      </c>
      <c r="E27" s="226">
        <v>359</v>
      </c>
      <c r="F27" s="234">
        <v>1398</v>
      </c>
      <c r="G27" s="226">
        <v>250</v>
      </c>
      <c r="H27" s="334">
        <v>0.25</v>
      </c>
      <c r="I27" s="334">
        <v>0.05</v>
      </c>
      <c r="J27" s="303">
        <v>-0.2</v>
      </c>
      <c r="K27" s="227" t="s">
        <v>315</v>
      </c>
      <c r="L27" s="232" t="s">
        <v>383</v>
      </c>
    </row>
    <row r="28" spans="1:12" ht="64.5" customHeight="1">
      <c r="A28" s="401"/>
      <c r="B28" s="403"/>
      <c r="C28" s="404"/>
      <c r="D28" s="222" t="s">
        <v>309</v>
      </c>
      <c r="E28" s="226">
        <v>943</v>
      </c>
      <c r="F28" s="234">
        <v>1398</v>
      </c>
      <c r="G28" s="226">
        <v>320</v>
      </c>
      <c r="H28" s="334">
        <v>0.25</v>
      </c>
      <c r="I28" s="334">
        <v>0.05</v>
      </c>
      <c r="J28" s="303">
        <v>-0.2</v>
      </c>
      <c r="K28" s="227" t="s">
        <v>315</v>
      </c>
      <c r="L28" s="232" t="s">
        <v>367</v>
      </c>
    </row>
    <row r="29" spans="1:12" ht="64.5" customHeight="1">
      <c r="A29" s="401"/>
      <c r="B29" s="403"/>
      <c r="C29" s="404" t="s">
        <v>305</v>
      </c>
      <c r="D29" s="222" t="s">
        <v>310</v>
      </c>
      <c r="E29" s="226">
        <v>12</v>
      </c>
      <c r="F29" s="234">
        <v>1398</v>
      </c>
      <c r="G29" s="226">
        <v>4</v>
      </c>
      <c r="H29" s="337">
        <v>0.25</v>
      </c>
      <c r="I29" s="337">
        <v>0.2</v>
      </c>
      <c r="J29" s="303">
        <v>-0.05</v>
      </c>
      <c r="K29" s="227" t="s">
        <v>315</v>
      </c>
      <c r="L29" s="223" t="s">
        <v>380</v>
      </c>
    </row>
    <row r="30" spans="1:12" ht="62.25" customHeight="1">
      <c r="A30" s="401"/>
      <c r="B30" s="403"/>
      <c r="C30" s="404"/>
      <c r="D30" s="223" t="s">
        <v>311</v>
      </c>
      <c r="E30" s="226">
        <v>68</v>
      </c>
      <c r="F30" s="234">
        <v>1398</v>
      </c>
      <c r="G30" s="226">
        <v>12</v>
      </c>
      <c r="H30" s="337">
        <v>0.15</v>
      </c>
      <c r="I30" s="337">
        <v>0.05</v>
      </c>
      <c r="J30" s="303">
        <v>-0.1</v>
      </c>
      <c r="K30" s="227" t="s">
        <v>315</v>
      </c>
      <c r="L30" s="223" t="s">
        <v>380</v>
      </c>
    </row>
    <row r="31" spans="1:12">
      <c r="B31" s="211"/>
      <c r="J31" s="313"/>
    </row>
    <row r="32" spans="1:12">
      <c r="A32" s="199" t="s">
        <v>270</v>
      </c>
      <c r="B32" s="211"/>
      <c r="J32" s="313"/>
    </row>
    <row r="33" spans="2:10">
      <c r="B33" s="211"/>
      <c r="J33" s="313"/>
    </row>
    <row r="34" spans="2:10">
      <c r="B34" s="211"/>
      <c r="J34" s="313"/>
    </row>
    <row r="35" spans="2:10">
      <c r="B35" s="211"/>
      <c r="J35" s="313"/>
    </row>
    <row r="36" spans="2:10">
      <c r="B36" s="211"/>
      <c r="J36" s="313"/>
    </row>
    <row r="37" spans="2:10">
      <c r="B37" s="211"/>
      <c r="J37" s="313"/>
    </row>
    <row r="38" spans="2:10">
      <c r="B38" s="211"/>
      <c r="J38" s="313"/>
    </row>
    <row r="39" spans="2:10">
      <c r="B39" s="211"/>
      <c r="J39" s="313"/>
    </row>
    <row r="40" spans="2:10">
      <c r="B40" s="211"/>
      <c r="J40" s="313"/>
    </row>
    <row r="41" spans="2:10" ht="9.75" customHeight="1">
      <c r="B41" s="211"/>
      <c r="J41" s="313"/>
    </row>
    <row r="42" spans="2:10">
      <c r="B42" s="211"/>
      <c r="J42" s="313"/>
    </row>
    <row r="43" spans="2:10">
      <c r="B43" s="211"/>
      <c r="J43" s="313"/>
    </row>
    <row r="44" spans="2:10">
      <c r="B44" s="211"/>
      <c r="J44" s="313"/>
    </row>
    <row r="45" spans="2:10">
      <c r="B45" s="211"/>
      <c r="J45" s="313"/>
    </row>
    <row r="46" spans="2:10">
      <c r="B46" s="211"/>
      <c r="J46" s="313"/>
    </row>
    <row r="47" spans="2:10">
      <c r="B47" s="211"/>
      <c r="J47" s="313"/>
    </row>
    <row r="48" spans="2:10">
      <c r="B48" s="211"/>
      <c r="J48" s="313"/>
    </row>
    <row r="49" spans="2:10">
      <c r="B49" s="211"/>
      <c r="J49" s="314"/>
    </row>
    <row r="50" spans="2:10">
      <c r="B50" s="211"/>
    </row>
    <row r="51" spans="2:10">
      <c r="B51" s="211"/>
    </row>
    <row r="52" spans="2:10">
      <c r="B52" s="211"/>
    </row>
    <row r="53" spans="2:10">
      <c r="B53" s="211"/>
    </row>
    <row r="54" spans="2:10">
      <c r="B54" s="218"/>
    </row>
    <row r="55" spans="2:10">
      <c r="B55" s="211"/>
    </row>
    <row r="56" spans="2:10">
      <c r="B56" s="211"/>
    </row>
    <row r="57" spans="2:10">
      <c r="B57" s="211"/>
    </row>
    <row r="58" spans="2:10">
      <c r="B58" s="211"/>
    </row>
    <row r="59" spans="2:10">
      <c r="B59" s="211"/>
    </row>
    <row r="60" spans="2:10">
      <c r="B60" s="211"/>
    </row>
  </sheetData>
  <sheetProtection formatCells="0" formatColumns="0" formatRows="0" insertRows="0" deleteRows="0"/>
  <mergeCells count="13">
    <mergeCell ref="C26:C28"/>
    <mergeCell ref="C29:C30"/>
    <mergeCell ref="B3:B5"/>
    <mergeCell ref="A25:A30"/>
    <mergeCell ref="B26:B30"/>
    <mergeCell ref="A1:L1"/>
    <mergeCell ref="A3:A9"/>
    <mergeCell ref="A10:A15"/>
    <mergeCell ref="A16:A24"/>
    <mergeCell ref="B12:B13"/>
    <mergeCell ref="B10:B11"/>
    <mergeCell ref="B16:B22"/>
    <mergeCell ref="B6:B8"/>
  </mergeCells>
  <conditionalFormatting sqref="J1:J23 J25:J1048576">
    <cfRule type="cellIs" dxfId="3" priority="3" operator="lessThan">
      <formula>0</formula>
    </cfRule>
  </conditionalFormatting>
  <conditionalFormatting sqref="H3:J30">
    <cfRule type="cellIs" dxfId="2" priority="1" operator="lessThan">
      <formula>0</formula>
    </cfRule>
    <cfRule type="cellIs" dxfId="1" priority="2" operator="lessThan">
      <formula>0</formula>
    </cfRule>
  </conditionalFormatting>
  <printOptions horizontalCentered="1" verticalCentered="1"/>
  <pageMargins left="0.5" right="0" top="0.75" bottom="0.75" header="0.3" footer="0.3"/>
  <pageSetup scale="46" fitToHeight="0" orientation="landscape" r:id="rId1"/>
</worksheet>
</file>

<file path=xl/worksheets/sheet6.xml><?xml version="1.0" encoding="utf-8"?>
<worksheet xmlns="http://schemas.openxmlformats.org/spreadsheetml/2006/main" xmlns:r="http://schemas.openxmlformats.org/officeDocument/2006/relationships">
  <sheetPr codeName="Sheet5">
    <tabColor theme="4"/>
  </sheetPr>
  <dimension ref="A1:K68"/>
  <sheetViews>
    <sheetView rightToLeft="1" tabSelected="1" topLeftCell="B1" zoomScale="83" zoomScaleNormal="83" workbookViewId="0">
      <selection activeCell="I7" sqref="I7"/>
    </sheetView>
  </sheetViews>
  <sheetFormatPr defaultColWidth="11.42578125" defaultRowHeight="12.75"/>
  <cols>
    <col min="1" max="1" width="2.85546875" hidden="1" customWidth="1"/>
    <col min="2" max="2" width="28.7109375" customWidth="1"/>
    <col min="3" max="3" width="34.85546875" customWidth="1"/>
    <col min="4" max="4" width="32.5703125" customWidth="1"/>
    <col min="5" max="6" width="12.42578125" style="11" customWidth="1"/>
    <col min="7" max="7" width="12.85546875" customWidth="1"/>
    <col min="8" max="10" width="15.7109375" style="2" customWidth="1"/>
    <col min="11" max="11" width="43.28515625" style="2" customWidth="1"/>
    <col min="12" max="16384" width="11.42578125" style="1"/>
  </cols>
  <sheetData>
    <row r="1" spans="1:11" ht="33" customHeight="1">
      <c r="B1" s="416" t="s">
        <v>225</v>
      </c>
      <c r="C1" s="416"/>
      <c r="D1" s="416"/>
      <c r="E1" s="416"/>
      <c r="F1" s="416"/>
      <c r="G1" s="416"/>
      <c r="H1" s="416"/>
      <c r="I1" s="416"/>
      <c r="J1" s="416"/>
      <c r="K1" s="416"/>
    </row>
    <row r="2" spans="1:11" s="8" customFormat="1" ht="42" customHeight="1">
      <c r="A2" s="7"/>
      <c r="B2" s="371" t="s">
        <v>188</v>
      </c>
      <c r="C2" s="371" t="s">
        <v>189</v>
      </c>
      <c r="D2" s="371" t="s">
        <v>190</v>
      </c>
      <c r="E2" s="362" t="s">
        <v>191</v>
      </c>
      <c r="F2" s="362" t="s">
        <v>171</v>
      </c>
      <c r="G2" s="363" t="s">
        <v>287</v>
      </c>
      <c r="H2" s="362" t="s">
        <v>192</v>
      </c>
      <c r="I2" s="362" t="s">
        <v>222</v>
      </c>
      <c r="J2" s="362" t="s">
        <v>193</v>
      </c>
      <c r="K2" s="362" t="s">
        <v>210</v>
      </c>
    </row>
    <row r="3" spans="1:11" ht="57.6" customHeight="1">
      <c r="B3" s="417" t="s">
        <v>387</v>
      </c>
      <c r="C3" s="364" t="s">
        <v>391</v>
      </c>
      <c r="D3" s="364" t="s">
        <v>388</v>
      </c>
      <c r="E3" s="365">
        <v>1397</v>
      </c>
      <c r="F3" s="366">
        <v>1398</v>
      </c>
      <c r="G3" s="367">
        <v>1800</v>
      </c>
      <c r="H3" s="367">
        <v>1800</v>
      </c>
      <c r="I3" s="368">
        <f>H3-G3</f>
        <v>0</v>
      </c>
      <c r="J3" s="369" t="s">
        <v>283</v>
      </c>
      <c r="K3" s="370"/>
    </row>
    <row r="4" spans="1:11" ht="57.6" customHeight="1">
      <c r="B4" s="406"/>
      <c r="C4" s="352" t="s">
        <v>392</v>
      </c>
      <c r="D4" s="346" t="s">
        <v>389</v>
      </c>
      <c r="E4" s="349">
        <v>1397</v>
      </c>
      <c r="F4" s="350">
        <v>1398</v>
      </c>
      <c r="G4" s="358">
        <v>30000</v>
      </c>
      <c r="H4" s="358">
        <v>30000</v>
      </c>
      <c r="I4" s="351">
        <f t="shared" ref="I4:I5" si="0">H4-G4</f>
        <v>0</v>
      </c>
      <c r="J4" s="347" t="s">
        <v>283</v>
      </c>
      <c r="K4" s="190"/>
    </row>
    <row r="5" spans="1:11" ht="36" customHeight="1">
      <c r="B5" s="406"/>
      <c r="C5" s="345" t="s">
        <v>393</v>
      </c>
      <c r="D5" s="345" t="s">
        <v>390</v>
      </c>
      <c r="E5" s="349">
        <v>1397</v>
      </c>
      <c r="F5" s="350">
        <v>1398</v>
      </c>
      <c r="G5" s="358">
        <v>2.4500000000000002</v>
      </c>
      <c r="H5" s="358">
        <v>2.4500000000000002</v>
      </c>
      <c r="I5" s="351">
        <f t="shared" si="0"/>
        <v>0</v>
      </c>
      <c r="J5" s="347" t="s">
        <v>283</v>
      </c>
      <c r="K5" s="190"/>
    </row>
    <row r="6" spans="1:11" ht="52.15" customHeight="1">
      <c r="B6" s="406" t="s">
        <v>238</v>
      </c>
      <c r="C6" s="353" t="s">
        <v>394</v>
      </c>
      <c r="D6" s="354" t="s">
        <v>398</v>
      </c>
      <c r="E6" s="349">
        <v>1397</v>
      </c>
      <c r="F6" s="350">
        <v>1398</v>
      </c>
      <c r="G6" s="358">
        <v>5.57</v>
      </c>
      <c r="H6" s="358">
        <v>5.18</v>
      </c>
      <c r="I6" s="355">
        <f>H6-G6</f>
        <v>-0.39000000000000057</v>
      </c>
      <c r="J6" s="347" t="s">
        <v>283</v>
      </c>
      <c r="K6" s="345" t="s">
        <v>410</v>
      </c>
    </row>
    <row r="7" spans="1:11" ht="45" customHeight="1">
      <c r="B7" s="406"/>
      <c r="C7" s="346" t="s">
        <v>395</v>
      </c>
      <c r="D7" s="345" t="s">
        <v>399</v>
      </c>
      <c r="E7" s="349">
        <v>1397</v>
      </c>
      <c r="F7" s="350">
        <v>1398</v>
      </c>
      <c r="G7" s="358">
        <v>19649</v>
      </c>
      <c r="H7" s="358">
        <v>21000</v>
      </c>
      <c r="I7" s="355">
        <f t="shared" ref="I7:I13" si="1">H7-G7</f>
        <v>1351</v>
      </c>
      <c r="J7" s="347" t="s">
        <v>283</v>
      </c>
      <c r="K7" s="190"/>
    </row>
    <row r="8" spans="1:11" ht="32.25" customHeight="1">
      <c r="A8" s="1"/>
      <c r="B8" s="406"/>
      <c r="C8" s="346" t="s">
        <v>396</v>
      </c>
      <c r="D8" s="345" t="s">
        <v>400</v>
      </c>
      <c r="E8" s="349">
        <v>1397</v>
      </c>
      <c r="F8" s="350">
        <v>1398</v>
      </c>
      <c r="G8" s="358">
        <v>222000</v>
      </c>
      <c r="H8" s="358">
        <v>252000</v>
      </c>
      <c r="I8" s="355">
        <f t="shared" si="1"/>
        <v>30000</v>
      </c>
      <c r="J8" s="347" t="s">
        <v>283</v>
      </c>
      <c r="K8" s="190"/>
    </row>
    <row r="9" spans="1:11" ht="36" customHeight="1">
      <c r="A9" s="1"/>
      <c r="B9" s="406"/>
      <c r="C9" s="346" t="s">
        <v>397</v>
      </c>
      <c r="D9" s="345" t="s">
        <v>401</v>
      </c>
      <c r="E9" s="349">
        <v>1397</v>
      </c>
      <c r="F9" s="350">
        <v>1398</v>
      </c>
      <c r="G9" s="358">
        <v>230000</v>
      </c>
      <c r="H9" s="358">
        <v>230000</v>
      </c>
      <c r="I9" s="355">
        <f t="shared" si="1"/>
        <v>0</v>
      </c>
      <c r="J9" s="347" t="s">
        <v>283</v>
      </c>
      <c r="K9" s="190"/>
    </row>
    <row r="10" spans="1:11" ht="67.900000000000006" customHeight="1">
      <c r="A10" s="1"/>
      <c r="B10" s="406" t="s">
        <v>243</v>
      </c>
      <c r="C10" s="356" t="s">
        <v>402</v>
      </c>
      <c r="D10" s="357" t="s">
        <v>404</v>
      </c>
      <c r="E10" s="349">
        <v>1397</v>
      </c>
      <c r="F10" s="350">
        <v>1398</v>
      </c>
      <c r="G10" s="358">
        <v>979</v>
      </c>
      <c r="H10" s="358">
        <v>700</v>
      </c>
      <c r="I10" s="355">
        <f t="shared" si="1"/>
        <v>-279</v>
      </c>
      <c r="J10" s="347" t="s">
        <v>283</v>
      </c>
      <c r="K10" s="345" t="s">
        <v>412</v>
      </c>
    </row>
    <row r="11" spans="1:11" ht="72" customHeight="1">
      <c r="A11" s="1"/>
      <c r="B11" s="406"/>
      <c r="C11" s="356" t="s">
        <v>403</v>
      </c>
      <c r="D11" s="356" t="s">
        <v>405</v>
      </c>
      <c r="E11" s="349">
        <v>1397</v>
      </c>
      <c r="F11" s="350">
        <v>1398</v>
      </c>
      <c r="G11" s="358">
        <v>2841</v>
      </c>
      <c r="H11" s="358">
        <v>1500</v>
      </c>
      <c r="I11" s="355">
        <f t="shared" si="1"/>
        <v>-1341</v>
      </c>
      <c r="J11" s="347" t="s">
        <v>283</v>
      </c>
      <c r="K11" s="345" t="s">
        <v>411</v>
      </c>
    </row>
    <row r="12" spans="1:11" ht="48" customHeight="1">
      <c r="A12" s="1"/>
      <c r="B12" s="406" t="s">
        <v>259</v>
      </c>
      <c r="C12" s="359" t="s">
        <v>406</v>
      </c>
      <c r="D12" s="360" t="s">
        <v>408</v>
      </c>
      <c r="E12" s="349">
        <v>1397</v>
      </c>
      <c r="F12" s="350">
        <v>1398</v>
      </c>
      <c r="G12" s="361">
        <v>0.53</v>
      </c>
      <c r="H12" s="361">
        <v>0.57999999999999996</v>
      </c>
      <c r="I12" s="355">
        <f t="shared" si="1"/>
        <v>4.9999999999999933E-2</v>
      </c>
      <c r="J12" s="347" t="s">
        <v>283</v>
      </c>
      <c r="K12" s="190"/>
    </row>
    <row r="13" spans="1:11" ht="63.6" customHeight="1">
      <c r="A13" s="1"/>
      <c r="B13" s="406"/>
      <c r="C13" s="359" t="s">
        <v>407</v>
      </c>
      <c r="D13" s="359" t="s">
        <v>409</v>
      </c>
      <c r="E13" s="349">
        <v>1397</v>
      </c>
      <c r="F13" s="350">
        <v>1398</v>
      </c>
      <c r="G13" s="361">
        <v>0.7</v>
      </c>
      <c r="H13" s="361">
        <v>0.75</v>
      </c>
      <c r="I13" s="355">
        <f t="shared" si="1"/>
        <v>5.0000000000000044E-2</v>
      </c>
      <c r="J13" s="347" t="s">
        <v>283</v>
      </c>
      <c r="K13" s="190"/>
    </row>
    <row r="14" spans="1:11" ht="12.75" customHeight="1">
      <c r="B14" s="185"/>
      <c r="C14" s="348"/>
      <c r="D14" s="348"/>
      <c r="E14" s="348"/>
      <c r="F14" s="187"/>
      <c r="G14" s="186"/>
      <c r="H14" s="188"/>
      <c r="I14" s="188"/>
      <c r="J14" s="188"/>
      <c r="K14" s="188"/>
    </row>
    <row r="15" spans="1:11" ht="13.5" thickBot="1">
      <c r="B15" s="189" t="s">
        <v>235</v>
      </c>
      <c r="C15" s="186"/>
      <c r="D15" s="186"/>
      <c r="E15" s="187"/>
      <c r="F15" s="187"/>
      <c r="G15" s="186"/>
      <c r="H15" s="188"/>
      <c r="I15" s="188"/>
      <c r="J15" s="188"/>
      <c r="K15" s="188"/>
    </row>
    <row r="16" spans="1:11">
      <c r="B16" s="407"/>
      <c r="C16" s="408"/>
      <c r="D16" s="408"/>
      <c r="E16" s="408"/>
      <c r="F16" s="408"/>
      <c r="G16" s="408"/>
      <c r="H16" s="408"/>
      <c r="I16" s="408"/>
      <c r="J16" s="408"/>
      <c r="K16" s="409"/>
    </row>
    <row r="17" spans="2:11">
      <c r="B17" s="410"/>
      <c r="C17" s="411"/>
      <c r="D17" s="411"/>
      <c r="E17" s="411"/>
      <c r="F17" s="411"/>
      <c r="G17" s="411"/>
      <c r="H17" s="411"/>
      <c r="I17" s="411"/>
      <c r="J17" s="411"/>
      <c r="K17" s="412"/>
    </row>
    <row r="18" spans="2:11">
      <c r="B18" s="410"/>
      <c r="C18" s="411"/>
      <c r="D18" s="411"/>
      <c r="E18" s="411"/>
      <c r="F18" s="411"/>
      <c r="G18" s="411"/>
      <c r="H18" s="411"/>
      <c r="I18" s="411"/>
      <c r="J18" s="411"/>
      <c r="K18" s="412"/>
    </row>
    <row r="19" spans="2:11">
      <c r="B19" s="410"/>
      <c r="C19" s="411"/>
      <c r="D19" s="411"/>
      <c r="E19" s="411"/>
      <c r="F19" s="411"/>
      <c r="G19" s="411"/>
      <c r="H19" s="411"/>
      <c r="I19" s="411"/>
      <c r="J19" s="411"/>
      <c r="K19" s="412"/>
    </row>
    <row r="20" spans="2:11">
      <c r="B20" s="410"/>
      <c r="C20" s="411"/>
      <c r="D20" s="411"/>
      <c r="E20" s="411"/>
      <c r="F20" s="411"/>
      <c r="G20" s="411"/>
      <c r="H20" s="411"/>
      <c r="I20" s="411"/>
      <c r="J20" s="411"/>
      <c r="K20" s="412"/>
    </row>
    <row r="21" spans="2:11">
      <c r="B21" s="410"/>
      <c r="C21" s="411"/>
      <c r="D21" s="411"/>
      <c r="E21" s="411"/>
      <c r="F21" s="411"/>
      <c r="G21" s="411"/>
      <c r="H21" s="411"/>
      <c r="I21" s="411"/>
      <c r="J21" s="411"/>
      <c r="K21" s="412"/>
    </row>
    <row r="22" spans="2:11">
      <c r="B22" s="410"/>
      <c r="C22" s="411"/>
      <c r="D22" s="411"/>
      <c r="E22" s="411"/>
      <c r="F22" s="411"/>
      <c r="G22" s="411"/>
      <c r="H22" s="411"/>
      <c r="I22" s="411"/>
      <c r="J22" s="411"/>
      <c r="K22" s="412"/>
    </row>
    <row r="23" spans="2:11">
      <c r="B23" s="410"/>
      <c r="C23" s="411"/>
      <c r="D23" s="411"/>
      <c r="E23" s="411"/>
      <c r="F23" s="411"/>
      <c r="G23" s="411"/>
      <c r="H23" s="411"/>
      <c r="I23" s="411"/>
      <c r="J23" s="411"/>
      <c r="K23" s="412"/>
    </row>
    <row r="24" spans="2:11" ht="13.5" thickBot="1">
      <c r="B24" s="413"/>
      <c r="C24" s="414"/>
      <c r="D24" s="414"/>
      <c r="E24" s="414"/>
      <c r="F24" s="414"/>
      <c r="G24" s="414"/>
      <c r="H24" s="414"/>
      <c r="I24" s="414"/>
      <c r="J24" s="414"/>
      <c r="K24" s="415"/>
    </row>
    <row r="28" spans="2:11" ht="15">
      <c r="B28" s="9"/>
    </row>
    <row r="29" spans="2:11" ht="15">
      <c r="B29" s="9"/>
    </row>
    <row r="54" spans="2:2" ht="15">
      <c r="B54" s="9"/>
    </row>
    <row r="55" spans="2:2" ht="15">
      <c r="B55" s="9"/>
    </row>
    <row r="68" spans="2:2" ht="15">
      <c r="B68" s="9"/>
    </row>
  </sheetData>
  <sheetProtection formatCells="0" formatColumns="0" formatRows="0" insertRows="0" deleteRows="0"/>
  <mergeCells count="6">
    <mergeCell ref="B12:B13"/>
    <mergeCell ref="B6:B9"/>
    <mergeCell ref="B10:B11"/>
    <mergeCell ref="B16:K24"/>
    <mergeCell ref="B1:K1"/>
    <mergeCell ref="B3:B5"/>
  </mergeCells>
  <conditionalFormatting sqref="I3:I13">
    <cfRule type="cellIs" dxfId="0" priority="1" operator="lessThan">
      <formula>0</formula>
    </cfRule>
  </conditionalFormatting>
  <printOptions horizontalCentered="1"/>
  <pageMargins left="0.70866141732283505" right="0.70866141732283505" top="0.74803149606299202" bottom="0.74803149606299202" header="0.31496062992126" footer="0.31496062992126"/>
  <pageSetup scale="62" orientation="landscape" r:id="rId1"/>
  <ignoredErrors>
    <ignoredError sqref="I3:I5 I9:I13 I6:I8" unlockedFormula="1"/>
  </ignoredErrors>
</worksheet>
</file>

<file path=xl/worksheets/sheet7.xml><?xml version="1.0" encoding="utf-8"?>
<worksheet xmlns="http://schemas.openxmlformats.org/spreadsheetml/2006/main" xmlns:r="http://schemas.openxmlformats.org/officeDocument/2006/relationships">
  <sheetPr codeName="Sheet6">
    <tabColor theme="0"/>
  </sheetPr>
  <dimension ref="A1:K132"/>
  <sheetViews>
    <sheetView rightToLeft="1" workbookViewId="0">
      <selection sqref="A1:J1"/>
    </sheetView>
  </sheetViews>
  <sheetFormatPr defaultRowHeight="12.75"/>
  <cols>
    <col min="1" max="1" width="57.7109375" customWidth="1"/>
    <col min="2" max="2" width="20.42578125" customWidth="1"/>
    <col min="3" max="3" width="26" customWidth="1"/>
    <col min="4" max="4" width="13.5703125" customWidth="1"/>
    <col min="5" max="5" width="16.28515625" customWidth="1"/>
    <col min="6" max="6" width="15.140625" customWidth="1"/>
    <col min="7" max="7" width="15.28515625" customWidth="1"/>
    <col min="8" max="9" width="16.85546875" customWidth="1"/>
    <col min="10" max="10" width="15.28515625" customWidth="1"/>
    <col min="11" max="11" width="21.42578125" customWidth="1"/>
  </cols>
  <sheetData>
    <row r="1" spans="1:11" ht="28.5">
      <c r="A1" s="421" t="s">
        <v>26</v>
      </c>
      <c r="B1" s="421"/>
      <c r="C1" s="421"/>
      <c r="D1" s="421"/>
      <c r="E1" s="421"/>
      <c r="F1" s="421"/>
      <c r="G1" s="421"/>
      <c r="H1" s="421"/>
      <c r="I1" s="421"/>
      <c r="J1" s="421"/>
      <c r="K1" s="73"/>
    </row>
    <row r="2" spans="1:11" ht="1.5" customHeight="1"/>
    <row r="3" spans="1:11" ht="23.25">
      <c r="A3" s="40" t="e">
        <f>#REF!</f>
        <v>#REF!</v>
      </c>
    </row>
    <row r="4" spans="1:11" ht="12.75" customHeight="1">
      <c r="A4" s="419" t="s">
        <v>30</v>
      </c>
      <c r="B4" s="423" t="s">
        <v>0</v>
      </c>
      <c r="C4" s="424"/>
      <c r="D4" s="424"/>
      <c r="E4" s="425"/>
      <c r="F4" s="419" t="s">
        <v>1</v>
      </c>
      <c r="G4" s="419" t="s">
        <v>35</v>
      </c>
      <c r="H4" s="423" t="s">
        <v>162</v>
      </c>
      <c r="I4" s="424"/>
      <c r="J4" s="425"/>
      <c r="K4" s="418" t="s">
        <v>33</v>
      </c>
    </row>
    <row r="5" spans="1:11" ht="12.75" customHeight="1">
      <c r="A5" s="422"/>
      <c r="B5" s="426"/>
      <c r="C5" s="427"/>
      <c r="D5" s="427"/>
      <c r="E5" s="428"/>
      <c r="F5" s="422"/>
      <c r="G5" s="422"/>
      <c r="H5" s="426"/>
      <c r="I5" s="427"/>
      <c r="J5" s="428"/>
      <c r="K5" s="418"/>
    </row>
    <row r="6" spans="1:11" ht="27.75" customHeight="1">
      <c r="A6" s="422"/>
      <c r="B6" s="419" t="s">
        <v>2</v>
      </c>
      <c r="C6" s="419" t="s">
        <v>3</v>
      </c>
      <c r="D6" s="419" t="s">
        <v>4</v>
      </c>
      <c r="E6" s="419" t="s">
        <v>5</v>
      </c>
      <c r="F6" s="422"/>
      <c r="G6" s="422"/>
      <c r="H6" s="106" t="s">
        <v>6</v>
      </c>
      <c r="I6" s="106" t="s">
        <v>7</v>
      </c>
      <c r="J6" s="106" t="s">
        <v>8</v>
      </c>
      <c r="K6" s="418"/>
    </row>
    <row r="7" spans="1:11" ht="28.5" customHeight="1">
      <c r="A7" s="420"/>
      <c r="B7" s="420"/>
      <c r="C7" s="420"/>
      <c r="D7" s="420"/>
      <c r="E7" s="420"/>
      <c r="F7" s="420"/>
      <c r="G7" s="420"/>
      <c r="H7" s="106" t="s">
        <v>28</v>
      </c>
      <c r="I7" s="106" t="s">
        <v>28</v>
      </c>
      <c r="J7" s="106" t="s">
        <v>28</v>
      </c>
      <c r="K7" s="418"/>
    </row>
    <row r="8" spans="1:11" ht="20.25" customHeight="1">
      <c r="A8" s="54" t="e">
        <f>#REF!</f>
        <v>#REF!</v>
      </c>
      <c r="B8" s="57"/>
      <c r="C8" s="57"/>
      <c r="D8" s="57"/>
      <c r="E8" s="57"/>
      <c r="F8" s="26"/>
      <c r="G8" s="26"/>
      <c r="H8" s="26"/>
      <c r="I8" s="26"/>
      <c r="J8" s="26"/>
      <c r="K8" s="74"/>
    </row>
    <row r="9" spans="1:11" s="1" customFormat="1" ht="27.75" customHeight="1">
      <c r="A9" s="107" t="s">
        <v>155</v>
      </c>
      <c r="B9" s="108" t="s">
        <v>111</v>
      </c>
      <c r="C9" s="108" t="s">
        <v>164</v>
      </c>
      <c r="D9" s="108" t="s">
        <v>165</v>
      </c>
      <c r="E9" s="108" t="s">
        <v>86</v>
      </c>
      <c r="F9" s="75">
        <v>156800</v>
      </c>
      <c r="G9" s="75">
        <v>0</v>
      </c>
      <c r="H9" s="75">
        <v>99627</v>
      </c>
      <c r="I9" s="75">
        <v>0</v>
      </c>
      <c r="J9" s="80">
        <v>0</v>
      </c>
      <c r="K9" s="80"/>
    </row>
    <row r="10" spans="1:11" s="1" customFormat="1" ht="31.5" customHeight="1">
      <c r="A10" s="107" t="s">
        <v>112</v>
      </c>
      <c r="B10" s="108" t="s">
        <v>45</v>
      </c>
      <c r="C10" s="108" t="s">
        <v>43</v>
      </c>
      <c r="D10" s="108" t="s">
        <v>113</v>
      </c>
      <c r="E10" s="108" t="s">
        <v>40</v>
      </c>
      <c r="F10" s="75">
        <v>155000</v>
      </c>
      <c r="G10" s="75">
        <v>9506</v>
      </c>
      <c r="H10" s="75">
        <v>13695</v>
      </c>
      <c r="I10" s="75">
        <v>3550</v>
      </c>
      <c r="J10" s="80">
        <v>3550</v>
      </c>
      <c r="K10" s="80"/>
    </row>
    <row r="11" spans="1:11" s="1" customFormat="1" ht="21" customHeight="1">
      <c r="A11" s="107" t="s">
        <v>114</v>
      </c>
      <c r="B11" s="108" t="s">
        <v>115</v>
      </c>
      <c r="C11" s="108" t="s">
        <v>116</v>
      </c>
      <c r="D11" s="108" t="s">
        <v>166</v>
      </c>
      <c r="E11" s="108" t="s">
        <v>105</v>
      </c>
      <c r="F11" s="75">
        <v>247900</v>
      </c>
      <c r="G11" s="75">
        <v>0</v>
      </c>
      <c r="H11" s="75">
        <v>114420</v>
      </c>
      <c r="I11" s="75">
        <v>13300</v>
      </c>
      <c r="J11" s="80">
        <v>13300</v>
      </c>
      <c r="K11" s="80"/>
    </row>
    <row r="12" spans="1:11" s="1" customFormat="1" ht="23.25" customHeight="1">
      <c r="A12" s="107" t="s">
        <v>117</v>
      </c>
      <c r="B12" s="108" t="s">
        <v>118</v>
      </c>
      <c r="C12" s="108" t="s">
        <v>43</v>
      </c>
      <c r="D12" s="108" t="s">
        <v>44</v>
      </c>
      <c r="E12" s="108" t="s">
        <v>81</v>
      </c>
      <c r="F12" s="75">
        <v>172550</v>
      </c>
      <c r="G12" s="75">
        <v>0</v>
      </c>
      <c r="H12" s="75">
        <v>82707</v>
      </c>
      <c r="I12" s="75">
        <v>0</v>
      </c>
      <c r="J12" s="80">
        <v>0</v>
      </c>
      <c r="K12" s="80"/>
    </row>
    <row r="13" spans="1:11" s="1" customFormat="1" ht="24" customHeight="1">
      <c r="A13" s="107" t="s">
        <v>119</v>
      </c>
      <c r="B13" s="108" t="s">
        <v>120</v>
      </c>
      <c r="C13" s="108" t="s">
        <v>121</v>
      </c>
      <c r="D13" s="108" t="s">
        <v>167</v>
      </c>
      <c r="E13" s="108" t="s">
        <v>86</v>
      </c>
      <c r="F13" s="75">
        <v>182250</v>
      </c>
      <c r="G13" s="75">
        <v>1373</v>
      </c>
      <c r="H13" s="75">
        <v>118042</v>
      </c>
      <c r="I13" s="75">
        <v>5450</v>
      </c>
      <c r="J13" s="80">
        <v>5450</v>
      </c>
      <c r="K13" s="80"/>
    </row>
    <row r="14" spans="1:11" s="1" customFormat="1" ht="21" customHeight="1">
      <c r="A14" s="107" t="s">
        <v>122</v>
      </c>
      <c r="B14" s="108" t="s">
        <v>123</v>
      </c>
      <c r="C14" s="108" t="s">
        <v>43</v>
      </c>
      <c r="D14" s="108" t="s">
        <v>124</v>
      </c>
      <c r="E14" s="108" t="s">
        <v>86</v>
      </c>
      <c r="F14" s="75">
        <v>275000</v>
      </c>
      <c r="G14" s="75">
        <v>123287</v>
      </c>
      <c r="H14" s="75">
        <v>55286</v>
      </c>
      <c r="I14" s="75">
        <v>0</v>
      </c>
      <c r="J14" s="80">
        <v>0</v>
      </c>
      <c r="K14" s="80"/>
    </row>
    <row r="15" spans="1:11" s="1" customFormat="1" ht="21.75" customHeight="1">
      <c r="A15" s="107" t="s">
        <v>125</v>
      </c>
      <c r="B15" s="108" t="s">
        <v>126</v>
      </c>
      <c r="C15" s="108" t="s">
        <v>43</v>
      </c>
      <c r="D15" s="108" t="s">
        <v>127</v>
      </c>
      <c r="E15" s="108" t="s">
        <v>105</v>
      </c>
      <c r="F15" s="75">
        <v>39750</v>
      </c>
      <c r="G15" s="75">
        <v>1552</v>
      </c>
      <c r="H15" s="75">
        <v>23975</v>
      </c>
      <c r="I15" s="75">
        <v>850</v>
      </c>
      <c r="J15" s="80">
        <v>850</v>
      </c>
      <c r="K15" s="80"/>
    </row>
    <row r="16" spans="1:11" s="1" customFormat="1" ht="24" customHeight="1">
      <c r="A16" s="107" t="s">
        <v>128</v>
      </c>
      <c r="B16" s="108" t="s">
        <v>129</v>
      </c>
      <c r="C16" s="108" t="s">
        <v>130</v>
      </c>
      <c r="D16" s="108" t="s">
        <v>131</v>
      </c>
      <c r="E16" s="108" t="s">
        <v>105</v>
      </c>
      <c r="F16" s="75">
        <v>30700</v>
      </c>
      <c r="G16" s="75">
        <v>5335</v>
      </c>
      <c r="H16" s="75">
        <v>27226</v>
      </c>
      <c r="I16" s="75">
        <v>0</v>
      </c>
      <c r="J16" s="80">
        <v>0</v>
      </c>
      <c r="K16" s="80"/>
    </row>
    <row r="17" spans="1:11" s="1" customFormat="1" ht="21.75" customHeight="1">
      <c r="A17" s="107" t="s">
        <v>132</v>
      </c>
      <c r="B17" s="108" t="s">
        <v>42</v>
      </c>
      <c r="C17" s="108" t="s">
        <v>43</v>
      </c>
      <c r="D17" s="108" t="s">
        <v>101</v>
      </c>
      <c r="E17" s="108" t="s">
        <v>52</v>
      </c>
      <c r="F17" s="75">
        <v>12500</v>
      </c>
      <c r="G17" s="75">
        <v>7081</v>
      </c>
      <c r="H17" s="75">
        <v>596</v>
      </c>
      <c r="I17" s="75">
        <v>0</v>
      </c>
      <c r="J17" s="80">
        <v>0</v>
      </c>
      <c r="K17" s="80"/>
    </row>
    <row r="18" spans="1:11" s="1" customFormat="1" ht="24" customHeight="1">
      <c r="A18" s="107" t="s">
        <v>169</v>
      </c>
      <c r="B18" s="108" t="s">
        <v>133</v>
      </c>
      <c r="C18" s="108" t="s">
        <v>43</v>
      </c>
      <c r="D18" s="108" t="s">
        <v>46</v>
      </c>
      <c r="E18" s="108" t="s">
        <v>52</v>
      </c>
      <c r="F18" s="75">
        <v>141750</v>
      </c>
      <c r="G18" s="75">
        <v>40013</v>
      </c>
      <c r="H18" s="75">
        <v>84272</v>
      </c>
      <c r="I18" s="75">
        <v>51100</v>
      </c>
      <c r="J18" s="80">
        <v>48550</v>
      </c>
      <c r="K18" s="80"/>
    </row>
    <row r="19" spans="1:11" s="1" customFormat="1" ht="23.25" customHeight="1">
      <c r="A19" s="107" t="s">
        <v>134</v>
      </c>
      <c r="B19" s="108" t="s">
        <v>135</v>
      </c>
      <c r="C19" s="108" t="s">
        <v>43</v>
      </c>
      <c r="D19" s="108" t="s">
        <v>81</v>
      </c>
      <c r="E19" s="108" t="s">
        <v>52</v>
      </c>
      <c r="F19" s="75">
        <v>207500</v>
      </c>
      <c r="G19" s="75">
        <v>0</v>
      </c>
      <c r="H19" s="75">
        <v>19425</v>
      </c>
      <c r="I19" s="75">
        <v>0</v>
      </c>
      <c r="J19" s="80">
        <v>0</v>
      </c>
      <c r="K19" s="80"/>
    </row>
    <row r="20" spans="1:11" s="1" customFormat="1" ht="24" customHeight="1">
      <c r="A20" s="107" t="s">
        <v>136</v>
      </c>
      <c r="B20" s="108" t="s">
        <v>137</v>
      </c>
      <c r="C20" s="108" t="s">
        <v>43</v>
      </c>
      <c r="D20" s="108" t="s">
        <v>81</v>
      </c>
      <c r="E20" s="108" t="s">
        <v>40</v>
      </c>
      <c r="F20" s="75">
        <v>332500</v>
      </c>
      <c r="G20" s="75">
        <v>0</v>
      </c>
      <c r="H20" s="75">
        <v>75000</v>
      </c>
      <c r="I20" s="75">
        <v>0</v>
      </c>
      <c r="J20" s="80">
        <v>0</v>
      </c>
      <c r="K20" s="80"/>
    </row>
    <row r="21" spans="1:11" s="1" customFormat="1" ht="23.25" customHeight="1">
      <c r="A21" s="107" t="s">
        <v>138</v>
      </c>
      <c r="B21" s="108" t="s">
        <v>139</v>
      </c>
      <c r="C21" s="108" t="s">
        <v>43</v>
      </c>
      <c r="D21" s="108" t="s">
        <v>81</v>
      </c>
      <c r="E21" s="108" t="s">
        <v>40</v>
      </c>
      <c r="F21" s="75">
        <v>332500</v>
      </c>
      <c r="G21" s="75">
        <v>0</v>
      </c>
      <c r="H21" s="75">
        <v>80550</v>
      </c>
      <c r="I21" s="75">
        <v>0</v>
      </c>
      <c r="J21" s="80">
        <v>0</v>
      </c>
      <c r="K21" s="80"/>
    </row>
    <row r="22" spans="1:11" s="1" customFormat="1" ht="32.25" customHeight="1">
      <c r="A22" s="107" t="s">
        <v>140</v>
      </c>
      <c r="B22" s="108" t="s">
        <v>133</v>
      </c>
      <c r="C22" s="108" t="s">
        <v>43</v>
      </c>
      <c r="D22" s="108" t="s">
        <v>141</v>
      </c>
      <c r="E22" s="108" t="s">
        <v>105</v>
      </c>
      <c r="F22" s="75">
        <v>3500</v>
      </c>
      <c r="G22" s="75">
        <v>0</v>
      </c>
      <c r="H22" s="75">
        <v>13500</v>
      </c>
      <c r="I22" s="75">
        <v>13500</v>
      </c>
      <c r="J22" s="80">
        <v>6750</v>
      </c>
      <c r="K22" s="80"/>
    </row>
    <row r="23" spans="1:11" s="1" customFormat="1" ht="27.75" customHeight="1">
      <c r="A23" s="107" t="s">
        <v>142</v>
      </c>
      <c r="B23" s="108" t="s">
        <v>143</v>
      </c>
      <c r="C23" s="108" t="s">
        <v>43</v>
      </c>
      <c r="D23" s="108" t="s">
        <v>81</v>
      </c>
      <c r="E23" s="108" t="s">
        <v>52</v>
      </c>
      <c r="F23" s="75">
        <v>332500</v>
      </c>
      <c r="G23" s="75">
        <v>0</v>
      </c>
      <c r="H23" s="75">
        <v>87500</v>
      </c>
      <c r="I23" s="75">
        <v>0</v>
      </c>
      <c r="J23" s="80">
        <v>0</v>
      </c>
      <c r="K23" s="80"/>
    </row>
    <row r="24" spans="1:11" s="1" customFormat="1" ht="27.75" customHeight="1">
      <c r="A24" s="107" t="s">
        <v>157</v>
      </c>
      <c r="B24" s="108" t="s">
        <v>160</v>
      </c>
      <c r="C24" s="108" t="s">
        <v>43</v>
      </c>
      <c r="D24" s="108" t="s">
        <v>161</v>
      </c>
      <c r="E24" s="108" t="s">
        <v>163</v>
      </c>
      <c r="F24" s="75">
        <v>332500</v>
      </c>
      <c r="G24" s="75">
        <v>0</v>
      </c>
      <c r="H24" s="75">
        <v>10000</v>
      </c>
      <c r="I24" s="75">
        <v>0</v>
      </c>
      <c r="J24" s="80">
        <v>0</v>
      </c>
      <c r="K24" s="80"/>
    </row>
    <row r="25" spans="1:11" s="1" customFormat="1" ht="27.75" customHeight="1">
      <c r="A25" s="107" t="s">
        <v>158</v>
      </c>
      <c r="B25" s="108" t="s">
        <v>115</v>
      </c>
      <c r="C25" s="108" t="s">
        <v>43</v>
      </c>
      <c r="D25" s="108" t="s">
        <v>161</v>
      </c>
      <c r="E25" s="108" t="s">
        <v>163</v>
      </c>
      <c r="F25" s="75">
        <v>30700</v>
      </c>
      <c r="G25" s="75">
        <v>0</v>
      </c>
      <c r="H25" s="75">
        <v>25000</v>
      </c>
      <c r="I25" s="75">
        <v>0</v>
      </c>
      <c r="J25" s="80">
        <v>0</v>
      </c>
      <c r="K25" s="80"/>
    </row>
    <row r="26" spans="1:11" s="1" customFormat="1" ht="27.75" customHeight="1">
      <c r="A26" s="107" t="s">
        <v>159</v>
      </c>
      <c r="B26" s="108" t="s">
        <v>126</v>
      </c>
      <c r="C26" s="108" t="s">
        <v>43</v>
      </c>
      <c r="D26" s="108" t="s">
        <v>161</v>
      </c>
      <c r="E26" s="108" t="s">
        <v>163</v>
      </c>
      <c r="F26" s="75">
        <v>332500</v>
      </c>
      <c r="G26" s="75">
        <v>0</v>
      </c>
      <c r="H26" s="75">
        <v>75000</v>
      </c>
      <c r="I26" s="75">
        <v>0</v>
      </c>
      <c r="J26" s="80">
        <v>0</v>
      </c>
      <c r="K26" s="80"/>
    </row>
    <row r="27" spans="1:11" s="1" customFormat="1" ht="26.25" customHeight="1">
      <c r="A27" s="107" t="s">
        <v>144</v>
      </c>
      <c r="B27" s="108" t="s">
        <v>42</v>
      </c>
      <c r="C27" s="108" t="s">
        <v>43</v>
      </c>
      <c r="D27" s="108" t="s">
        <v>81</v>
      </c>
      <c r="E27" s="108" t="s">
        <v>52</v>
      </c>
      <c r="F27" s="75">
        <v>34200</v>
      </c>
      <c r="G27" s="75">
        <v>0</v>
      </c>
      <c r="H27" s="75">
        <v>136820</v>
      </c>
      <c r="I27" s="75">
        <v>0</v>
      </c>
      <c r="J27" s="80">
        <v>0</v>
      </c>
      <c r="K27" s="80"/>
    </row>
    <row r="28" spans="1:11" s="1" customFormat="1" ht="27.75" customHeight="1">
      <c r="A28" s="107" t="s">
        <v>145</v>
      </c>
      <c r="B28" s="108" t="s">
        <v>45</v>
      </c>
      <c r="C28" s="108" t="s">
        <v>94</v>
      </c>
      <c r="D28" s="108" t="s">
        <v>146</v>
      </c>
      <c r="E28" s="108" t="s">
        <v>40</v>
      </c>
      <c r="F28" s="75">
        <v>390500</v>
      </c>
      <c r="G28" s="75">
        <v>32931</v>
      </c>
      <c r="H28" s="75">
        <v>148159</v>
      </c>
      <c r="I28" s="75">
        <v>123700</v>
      </c>
      <c r="J28" s="80">
        <v>61750</v>
      </c>
      <c r="K28" s="80"/>
    </row>
    <row r="29" spans="1:11" s="1" customFormat="1" ht="25.5" customHeight="1">
      <c r="A29" s="107" t="s">
        <v>90</v>
      </c>
      <c r="B29" s="108" t="s">
        <v>42</v>
      </c>
      <c r="C29" s="108" t="s">
        <v>80</v>
      </c>
      <c r="D29" s="108" t="s">
        <v>91</v>
      </c>
      <c r="E29" s="108" t="s">
        <v>40</v>
      </c>
      <c r="F29" s="77">
        <v>107850</v>
      </c>
      <c r="G29" s="75">
        <v>6838</v>
      </c>
      <c r="H29" s="75">
        <v>32639</v>
      </c>
      <c r="I29" s="75">
        <v>6950</v>
      </c>
      <c r="J29" s="75">
        <v>4100</v>
      </c>
      <c r="K29" s="75"/>
    </row>
    <row r="30" spans="1:11" s="1" customFormat="1" ht="25.5" customHeight="1">
      <c r="A30" s="107" t="s">
        <v>79</v>
      </c>
      <c r="B30" s="108" t="s">
        <v>42</v>
      </c>
      <c r="C30" s="108" t="s">
        <v>80</v>
      </c>
      <c r="D30" s="108" t="s">
        <v>81</v>
      </c>
      <c r="E30" s="108" t="s">
        <v>82</v>
      </c>
      <c r="F30" s="77">
        <v>87500</v>
      </c>
      <c r="G30" s="75">
        <v>0</v>
      </c>
      <c r="H30" s="75">
        <v>17500</v>
      </c>
      <c r="I30" s="75">
        <v>0</v>
      </c>
      <c r="J30" s="75">
        <v>0</v>
      </c>
      <c r="K30" s="75"/>
    </row>
    <row r="31" spans="1:11" s="1" customFormat="1" ht="22.5" customHeight="1">
      <c r="A31" s="107" t="s">
        <v>147</v>
      </c>
      <c r="B31" s="108" t="s">
        <v>42</v>
      </c>
      <c r="C31" s="108" t="s">
        <v>43</v>
      </c>
      <c r="D31" s="108" t="s">
        <v>110</v>
      </c>
      <c r="E31" s="108" t="s">
        <v>40</v>
      </c>
      <c r="F31" s="75">
        <v>250000</v>
      </c>
      <c r="G31" s="75">
        <v>6111</v>
      </c>
      <c r="H31" s="75">
        <v>13998</v>
      </c>
      <c r="I31" s="75">
        <v>5750</v>
      </c>
      <c r="J31" s="80">
        <v>2800</v>
      </c>
      <c r="K31" s="80"/>
    </row>
    <row r="32" spans="1:11" s="1" customFormat="1" ht="21" customHeight="1">
      <c r="A32" s="107" t="s">
        <v>148</v>
      </c>
      <c r="B32" s="108" t="s">
        <v>156</v>
      </c>
      <c r="C32" s="108" t="s">
        <v>149</v>
      </c>
      <c r="D32" s="108" t="s">
        <v>154</v>
      </c>
      <c r="E32" s="108" t="s">
        <v>40</v>
      </c>
      <c r="F32" s="75">
        <v>1705000</v>
      </c>
      <c r="G32" s="75">
        <v>233673</v>
      </c>
      <c r="H32" s="75">
        <v>214997</v>
      </c>
      <c r="I32" s="75">
        <v>204850</v>
      </c>
      <c r="J32" s="80">
        <v>130550</v>
      </c>
      <c r="K32" s="80"/>
    </row>
    <row r="33" spans="1:11" s="1" customFormat="1" ht="27" customHeight="1">
      <c r="A33" s="107" t="s">
        <v>102</v>
      </c>
      <c r="B33" s="108" t="s">
        <v>103</v>
      </c>
      <c r="C33" s="108" t="s">
        <v>104</v>
      </c>
      <c r="D33" s="108" t="s">
        <v>168</v>
      </c>
      <c r="E33" s="108" t="s">
        <v>105</v>
      </c>
      <c r="F33" s="75">
        <v>50000</v>
      </c>
      <c r="G33" s="75">
        <v>0</v>
      </c>
      <c r="H33" s="75">
        <v>50000</v>
      </c>
      <c r="I33" s="75">
        <v>0</v>
      </c>
      <c r="J33" s="75">
        <v>0</v>
      </c>
      <c r="K33" s="75"/>
    </row>
    <row r="34" spans="1:11" s="1" customFormat="1" ht="27" customHeight="1">
      <c r="A34" s="107" t="s">
        <v>150</v>
      </c>
      <c r="B34" s="108" t="s">
        <v>151</v>
      </c>
      <c r="C34" s="108" t="s">
        <v>94</v>
      </c>
      <c r="D34" s="108" t="s">
        <v>152</v>
      </c>
      <c r="E34" s="108" t="s">
        <v>40</v>
      </c>
      <c r="F34" s="75">
        <v>312400</v>
      </c>
      <c r="G34" s="75">
        <v>72847</v>
      </c>
      <c r="H34" s="75">
        <v>58392</v>
      </c>
      <c r="I34" s="75">
        <v>51450</v>
      </c>
      <c r="J34" s="80">
        <v>37300</v>
      </c>
      <c r="K34" s="80"/>
    </row>
    <row r="35" spans="1:11" s="1" customFormat="1" ht="22.5" customHeight="1">
      <c r="A35" s="55" t="e">
        <f>#REF!</f>
        <v>#REF!</v>
      </c>
      <c r="B35" s="59"/>
      <c r="C35" s="59"/>
      <c r="D35" s="67"/>
      <c r="E35" s="67"/>
      <c r="F35" s="67"/>
      <c r="G35" s="144">
        <f>SUM(G9:G34)</f>
        <v>540547</v>
      </c>
      <c r="H35" s="144">
        <f>SUM(H9:H34)</f>
        <v>1678326</v>
      </c>
      <c r="I35" s="144">
        <f>SUM(I9:I34)</f>
        <v>480450</v>
      </c>
      <c r="J35" s="144">
        <f>SUM(J9:J34)</f>
        <v>314950</v>
      </c>
      <c r="K35" s="145"/>
    </row>
    <row r="36" spans="1:11" s="1" customFormat="1" ht="23.25" customHeight="1">
      <c r="A36" s="76" t="s">
        <v>106</v>
      </c>
      <c r="B36" s="41"/>
      <c r="C36" s="41"/>
      <c r="D36" s="68"/>
      <c r="E36" s="68"/>
      <c r="F36" s="68"/>
      <c r="G36" s="71"/>
      <c r="H36" s="68"/>
      <c r="I36" s="68"/>
      <c r="J36" s="68"/>
      <c r="K36" s="68"/>
    </row>
    <row r="37" spans="1:11" s="1" customFormat="1" ht="107.25" customHeight="1">
      <c r="A37" s="107" t="s">
        <v>56</v>
      </c>
      <c r="B37" s="108" t="s">
        <v>57</v>
      </c>
      <c r="C37" s="108" t="s">
        <v>58</v>
      </c>
      <c r="D37" s="108" t="s">
        <v>59</v>
      </c>
      <c r="E37" s="108" t="s">
        <v>40</v>
      </c>
      <c r="F37" s="75">
        <v>14250300</v>
      </c>
      <c r="G37" s="75">
        <v>3041386</v>
      </c>
      <c r="H37" s="75">
        <v>2861037</v>
      </c>
      <c r="I37" s="75">
        <v>1676300</v>
      </c>
      <c r="J37" s="75">
        <v>1296550</v>
      </c>
      <c r="K37" s="75"/>
    </row>
    <row r="38" spans="1:11" s="1" customFormat="1" ht="27.75" customHeight="1">
      <c r="A38" s="107" t="s">
        <v>53</v>
      </c>
      <c r="B38" s="108" t="s">
        <v>156</v>
      </c>
      <c r="C38" s="108" t="s">
        <v>54</v>
      </c>
      <c r="D38" s="108" t="s">
        <v>55</v>
      </c>
      <c r="E38" s="108" t="s">
        <v>40</v>
      </c>
      <c r="F38" s="77">
        <v>800000</v>
      </c>
      <c r="G38" s="75">
        <v>68239</v>
      </c>
      <c r="H38" s="75">
        <v>85060</v>
      </c>
      <c r="I38" s="75">
        <v>33300</v>
      </c>
      <c r="J38" s="75">
        <v>27750</v>
      </c>
      <c r="K38" s="75"/>
    </row>
    <row r="39" spans="1:11" s="1" customFormat="1" ht="42.75" customHeight="1">
      <c r="A39" s="107" t="s">
        <v>60</v>
      </c>
      <c r="B39" s="108" t="s">
        <v>61</v>
      </c>
      <c r="C39" s="108" t="s">
        <v>43</v>
      </c>
      <c r="D39" s="108" t="s">
        <v>62</v>
      </c>
      <c r="E39" s="108" t="s">
        <v>40</v>
      </c>
      <c r="F39" s="75">
        <v>417800</v>
      </c>
      <c r="G39" s="75">
        <v>28955</v>
      </c>
      <c r="H39" s="75">
        <v>72607</v>
      </c>
      <c r="I39" s="75">
        <v>33750</v>
      </c>
      <c r="J39" s="75">
        <v>30750</v>
      </c>
      <c r="K39" s="75"/>
    </row>
    <row r="40" spans="1:11" s="1" customFormat="1" ht="50.25" customHeight="1">
      <c r="A40" s="107" t="s">
        <v>63</v>
      </c>
      <c r="B40" s="108" t="s">
        <v>64</v>
      </c>
      <c r="C40" s="108" t="s">
        <v>65</v>
      </c>
      <c r="D40" s="108" t="s">
        <v>66</v>
      </c>
      <c r="E40" s="108" t="s">
        <v>40</v>
      </c>
      <c r="F40" s="75">
        <v>481750</v>
      </c>
      <c r="G40" s="75">
        <v>72265</v>
      </c>
      <c r="H40" s="75">
        <v>114225</v>
      </c>
      <c r="I40" s="75">
        <v>85000</v>
      </c>
      <c r="J40" s="75">
        <v>82500</v>
      </c>
      <c r="K40" s="75"/>
    </row>
    <row r="41" spans="1:11" s="1" customFormat="1" ht="25.5" customHeight="1">
      <c r="A41" s="107" t="s">
        <v>41</v>
      </c>
      <c r="B41" s="108" t="s">
        <v>42</v>
      </c>
      <c r="C41" s="108" t="s">
        <v>43</v>
      </c>
      <c r="D41" s="108" t="s">
        <v>44</v>
      </c>
      <c r="E41" s="108" t="s">
        <v>40</v>
      </c>
      <c r="F41" s="77">
        <v>46800</v>
      </c>
      <c r="G41" s="75">
        <v>7033</v>
      </c>
      <c r="H41" s="75">
        <v>5944</v>
      </c>
      <c r="I41" s="75">
        <v>4650</v>
      </c>
      <c r="J41" s="75">
        <v>3400</v>
      </c>
      <c r="K41" s="75"/>
    </row>
    <row r="42" spans="1:11" s="1" customFormat="1" ht="25.5" customHeight="1">
      <c r="A42" s="107" t="s">
        <v>98</v>
      </c>
      <c r="B42" s="108" t="s">
        <v>99</v>
      </c>
      <c r="C42" s="108" t="s">
        <v>43</v>
      </c>
      <c r="D42" s="108" t="s">
        <v>46</v>
      </c>
      <c r="E42" s="108" t="s">
        <v>40</v>
      </c>
      <c r="F42" s="77">
        <v>136700</v>
      </c>
      <c r="G42" s="75">
        <v>7130</v>
      </c>
      <c r="H42" s="75">
        <v>5520</v>
      </c>
      <c r="I42" s="75">
        <v>5400</v>
      </c>
      <c r="J42" s="75">
        <v>4350</v>
      </c>
      <c r="K42" s="75"/>
    </row>
    <row r="43" spans="1:11" s="1" customFormat="1" ht="25.5" customHeight="1">
      <c r="A43" s="107" t="s">
        <v>100</v>
      </c>
      <c r="B43" s="108" t="s">
        <v>42</v>
      </c>
      <c r="C43" s="108" t="s">
        <v>43</v>
      </c>
      <c r="D43" s="108" t="s">
        <v>101</v>
      </c>
      <c r="E43" s="108" t="s">
        <v>40</v>
      </c>
      <c r="F43" s="77">
        <v>77400</v>
      </c>
      <c r="G43" s="75">
        <v>6499</v>
      </c>
      <c r="H43" s="75">
        <v>22132</v>
      </c>
      <c r="I43" s="75">
        <v>2100</v>
      </c>
      <c r="J43" s="75">
        <v>500</v>
      </c>
      <c r="K43" s="75"/>
    </row>
    <row r="44" spans="1:11" s="1" customFormat="1" ht="25.5" customHeight="1">
      <c r="A44" s="107" t="s">
        <v>72</v>
      </c>
      <c r="B44" s="108" t="s">
        <v>73</v>
      </c>
      <c r="C44" s="108" t="s">
        <v>43</v>
      </c>
      <c r="D44" s="108" t="s">
        <v>74</v>
      </c>
      <c r="E44" s="108" t="s">
        <v>47</v>
      </c>
      <c r="F44" s="77">
        <v>525000</v>
      </c>
      <c r="G44" s="75">
        <v>2279</v>
      </c>
      <c r="H44" s="75">
        <v>2735</v>
      </c>
      <c r="I44" s="75">
        <v>1900</v>
      </c>
      <c r="J44" s="75">
        <v>1500</v>
      </c>
      <c r="K44" s="75"/>
    </row>
    <row r="45" spans="1:11" s="1" customFormat="1" ht="32.25" customHeight="1">
      <c r="A45" s="107" t="s">
        <v>75</v>
      </c>
      <c r="B45" s="108" t="s">
        <v>73</v>
      </c>
      <c r="C45" s="108" t="s">
        <v>43</v>
      </c>
      <c r="D45" s="108" t="s">
        <v>74</v>
      </c>
      <c r="E45" s="108" t="s">
        <v>40</v>
      </c>
      <c r="F45" s="77">
        <v>75650</v>
      </c>
      <c r="G45" s="75">
        <v>1698</v>
      </c>
      <c r="H45" s="75">
        <v>14140</v>
      </c>
      <c r="I45" s="75">
        <v>2350</v>
      </c>
      <c r="J45" s="75">
        <v>1900</v>
      </c>
      <c r="K45" s="75"/>
    </row>
    <row r="46" spans="1:11" s="1" customFormat="1" ht="25.5" customHeight="1">
      <c r="A46" s="107" t="s">
        <v>48</v>
      </c>
      <c r="B46" s="108" t="s">
        <v>49</v>
      </c>
      <c r="C46" s="108" t="s">
        <v>50</v>
      </c>
      <c r="D46" s="108" t="s">
        <v>51</v>
      </c>
      <c r="E46" s="108" t="s">
        <v>52</v>
      </c>
      <c r="F46" s="77">
        <v>203350</v>
      </c>
      <c r="G46" s="75">
        <v>1988</v>
      </c>
      <c r="H46" s="75">
        <v>209131</v>
      </c>
      <c r="I46" s="75">
        <v>3950</v>
      </c>
      <c r="J46" s="75">
        <v>2950</v>
      </c>
      <c r="K46" s="75"/>
    </row>
    <row r="47" spans="1:11" s="1" customFormat="1" ht="36" customHeight="1">
      <c r="A47" s="107" t="s">
        <v>36</v>
      </c>
      <c r="B47" s="108" t="s">
        <v>37</v>
      </c>
      <c r="C47" s="108" t="s">
        <v>38</v>
      </c>
      <c r="D47" s="108" t="s">
        <v>39</v>
      </c>
      <c r="E47" s="108" t="s">
        <v>40</v>
      </c>
      <c r="F47" s="75">
        <v>4445550</v>
      </c>
      <c r="G47" s="75">
        <v>866792</v>
      </c>
      <c r="H47" s="75">
        <v>965580</v>
      </c>
      <c r="I47" s="75">
        <v>737850</v>
      </c>
      <c r="J47" s="75">
        <v>635450</v>
      </c>
      <c r="K47" s="75"/>
    </row>
    <row r="48" spans="1:11" s="1" customFormat="1" ht="28.5" customHeight="1">
      <c r="A48" s="107" t="s">
        <v>107</v>
      </c>
      <c r="B48" s="108" t="s">
        <v>108</v>
      </c>
      <c r="C48" s="108" t="s">
        <v>109</v>
      </c>
      <c r="D48" s="108" t="s">
        <v>110</v>
      </c>
      <c r="E48" s="108" t="s">
        <v>52</v>
      </c>
      <c r="F48" s="75">
        <v>560000</v>
      </c>
      <c r="G48" s="75">
        <v>41710</v>
      </c>
      <c r="H48" s="75">
        <v>189998</v>
      </c>
      <c r="I48" s="75">
        <v>75000</v>
      </c>
      <c r="J48" s="80">
        <v>5500</v>
      </c>
      <c r="K48" s="80"/>
    </row>
    <row r="49" spans="1:11" s="1" customFormat="1" ht="25.5" customHeight="1">
      <c r="A49" s="107" t="s">
        <v>76</v>
      </c>
      <c r="B49" s="108" t="s">
        <v>42</v>
      </c>
      <c r="C49" s="108" t="s">
        <v>43</v>
      </c>
      <c r="D49" s="108" t="s">
        <v>74</v>
      </c>
      <c r="E49" s="108" t="s">
        <v>40</v>
      </c>
      <c r="F49" s="77">
        <v>125000</v>
      </c>
      <c r="G49" s="75">
        <v>4317</v>
      </c>
      <c r="H49" s="75">
        <v>25894</v>
      </c>
      <c r="I49" s="75">
        <v>8400</v>
      </c>
      <c r="J49" s="75">
        <v>7850</v>
      </c>
      <c r="K49" s="75"/>
    </row>
    <row r="50" spans="1:11" s="1" customFormat="1" ht="25.5" customHeight="1">
      <c r="A50" s="107" t="s">
        <v>77</v>
      </c>
      <c r="B50" s="108" t="s">
        <v>78</v>
      </c>
      <c r="C50" s="108" t="s">
        <v>43</v>
      </c>
      <c r="D50" s="108" t="s">
        <v>74</v>
      </c>
      <c r="E50" s="108" t="s">
        <v>40</v>
      </c>
      <c r="F50" s="77">
        <v>625000</v>
      </c>
      <c r="G50" s="75">
        <v>0</v>
      </c>
      <c r="H50" s="75">
        <v>15000</v>
      </c>
      <c r="I50" s="75">
        <v>2250</v>
      </c>
      <c r="J50" s="75">
        <v>800</v>
      </c>
      <c r="K50" s="75"/>
    </row>
    <row r="51" spans="1:11" s="1" customFormat="1" ht="25.5" customHeight="1">
      <c r="A51" s="107" t="s">
        <v>83</v>
      </c>
      <c r="B51" s="108" t="s">
        <v>84</v>
      </c>
      <c r="C51" s="108" t="s">
        <v>80</v>
      </c>
      <c r="D51" s="108" t="s">
        <v>85</v>
      </c>
      <c r="E51" s="108" t="s">
        <v>86</v>
      </c>
      <c r="F51" s="77">
        <v>127700</v>
      </c>
      <c r="G51" s="75">
        <v>28712</v>
      </c>
      <c r="H51" s="75">
        <v>18330</v>
      </c>
      <c r="I51" s="75">
        <v>0</v>
      </c>
      <c r="J51" s="75">
        <v>0</v>
      </c>
      <c r="K51" s="75"/>
    </row>
    <row r="52" spans="1:11" s="1" customFormat="1" ht="25.5" customHeight="1">
      <c r="A52" s="107" t="s">
        <v>87</v>
      </c>
      <c r="B52" s="108" t="s">
        <v>88</v>
      </c>
      <c r="C52" s="108" t="s">
        <v>69</v>
      </c>
      <c r="D52" s="108" t="s">
        <v>89</v>
      </c>
      <c r="E52" s="108" t="s">
        <v>40</v>
      </c>
      <c r="F52" s="77">
        <v>1360100</v>
      </c>
      <c r="G52" s="75">
        <v>47918</v>
      </c>
      <c r="H52" s="75">
        <v>35392</v>
      </c>
      <c r="I52" s="75">
        <v>11200</v>
      </c>
      <c r="J52" s="75">
        <v>5750</v>
      </c>
      <c r="K52" s="75"/>
    </row>
    <row r="53" spans="1:11" s="1" customFormat="1" ht="25.5" customHeight="1">
      <c r="A53" s="107" t="s">
        <v>95</v>
      </c>
      <c r="B53" s="108" t="s">
        <v>96</v>
      </c>
      <c r="C53" s="108" t="s">
        <v>69</v>
      </c>
      <c r="D53" s="108" t="s">
        <v>97</v>
      </c>
      <c r="E53" s="108" t="s">
        <v>40</v>
      </c>
      <c r="F53" s="77">
        <v>835250</v>
      </c>
      <c r="G53" s="75">
        <v>73526</v>
      </c>
      <c r="H53" s="75">
        <v>250274</v>
      </c>
      <c r="I53" s="75">
        <v>17350</v>
      </c>
      <c r="J53" s="75">
        <v>7500</v>
      </c>
      <c r="K53" s="75"/>
    </row>
    <row r="54" spans="1:11" s="1" customFormat="1" ht="25.5" customHeight="1">
      <c r="A54" s="107" t="s">
        <v>92</v>
      </c>
      <c r="B54" s="108" t="s">
        <v>93</v>
      </c>
      <c r="C54" s="108" t="s">
        <v>94</v>
      </c>
      <c r="D54" s="108" t="s">
        <v>62</v>
      </c>
      <c r="E54" s="108" t="s">
        <v>40</v>
      </c>
      <c r="F54" s="77">
        <v>600000</v>
      </c>
      <c r="G54" s="75">
        <v>90501</v>
      </c>
      <c r="H54" s="75">
        <v>156288</v>
      </c>
      <c r="I54" s="75">
        <v>44900</v>
      </c>
      <c r="J54" s="75">
        <v>35000</v>
      </c>
      <c r="K54" s="75"/>
    </row>
    <row r="55" spans="1:11" s="1" customFormat="1" ht="25.5" customHeight="1">
      <c r="A55" s="107" t="s">
        <v>67</v>
      </c>
      <c r="B55" s="108" t="s">
        <v>68</v>
      </c>
      <c r="C55" s="108" t="s">
        <v>69</v>
      </c>
      <c r="D55" s="108" t="s">
        <v>70</v>
      </c>
      <c r="E55" s="108" t="s">
        <v>71</v>
      </c>
      <c r="F55" s="77">
        <v>76950</v>
      </c>
      <c r="G55" s="75">
        <v>9652</v>
      </c>
      <c r="H55" s="75">
        <v>4977</v>
      </c>
      <c r="I55" s="75">
        <v>4950</v>
      </c>
      <c r="J55" s="75">
        <v>350</v>
      </c>
      <c r="K55" s="75"/>
    </row>
    <row r="56" spans="1:11" s="1" customFormat="1" ht="21.75" customHeight="1">
      <c r="A56" s="55" t="e">
        <f>#REF!</f>
        <v>#REF!</v>
      </c>
      <c r="B56" s="59"/>
      <c r="C56" s="59"/>
      <c r="D56" s="67"/>
      <c r="E56" s="67"/>
      <c r="F56" s="69"/>
      <c r="G56" s="78">
        <f>SUM(G37:G55)</f>
        <v>4400600</v>
      </c>
      <c r="H56" s="78">
        <f>SUM(H37:H55)</f>
        <v>5054264</v>
      </c>
      <c r="I56" s="78">
        <f>SUM(I37:I55)</f>
        <v>2750600</v>
      </c>
      <c r="J56" s="78">
        <f>SUM(J37:J55)</f>
        <v>2150350</v>
      </c>
      <c r="K56" s="70"/>
    </row>
    <row r="57" spans="1:11" s="1" customFormat="1" ht="22.5" customHeight="1">
      <c r="A57" s="54" t="e">
        <f>#REF!</f>
        <v>#REF!</v>
      </c>
      <c r="B57" s="41"/>
      <c r="C57" s="41"/>
      <c r="D57" s="68"/>
      <c r="E57" s="68"/>
      <c r="F57" s="68"/>
      <c r="G57" s="71"/>
      <c r="H57" s="68"/>
      <c r="I57" s="68"/>
      <c r="J57" s="68"/>
      <c r="K57" s="68"/>
    </row>
    <row r="58" spans="1:11" s="1" customFormat="1" ht="15.75" hidden="1" customHeight="1">
      <c r="A58" s="60"/>
      <c r="B58" s="58"/>
      <c r="C58" s="61"/>
      <c r="D58" s="65"/>
      <c r="E58" s="63"/>
      <c r="F58" s="63"/>
      <c r="G58" s="72"/>
      <c r="H58" s="65"/>
      <c r="I58" s="66"/>
      <c r="J58" s="64"/>
      <c r="K58" s="64"/>
    </row>
    <row r="59" spans="1:11" s="1" customFormat="1" ht="23.25" customHeight="1">
      <c r="A59" s="107" t="s">
        <v>153</v>
      </c>
      <c r="B59" s="108" t="s">
        <v>42</v>
      </c>
      <c r="C59" s="108" t="s">
        <v>43</v>
      </c>
      <c r="D59" s="108" t="s">
        <v>74</v>
      </c>
      <c r="E59" s="108" t="s">
        <v>40</v>
      </c>
      <c r="F59" s="75">
        <v>100000</v>
      </c>
      <c r="G59" s="75">
        <v>485</v>
      </c>
      <c r="H59" s="75">
        <v>17810</v>
      </c>
      <c r="I59" s="75">
        <v>450</v>
      </c>
      <c r="J59" s="80">
        <v>350</v>
      </c>
      <c r="K59" s="80"/>
    </row>
    <row r="60" spans="1:11" s="1" customFormat="1" ht="24" customHeight="1">
      <c r="A60" s="56" t="e">
        <f>#REF!</f>
        <v>#REF!</v>
      </c>
      <c r="B60" s="59"/>
      <c r="C60" s="59"/>
      <c r="D60" s="67"/>
      <c r="E60" s="67"/>
      <c r="F60" s="69"/>
      <c r="G60" s="144">
        <f>G59</f>
        <v>485</v>
      </c>
      <c r="H60" s="144">
        <f>H59</f>
        <v>17810</v>
      </c>
      <c r="I60" s="144">
        <f>I59</f>
        <v>450</v>
      </c>
      <c r="J60" s="144">
        <f>J59</f>
        <v>350</v>
      </c>
      <c r="K60" s="70"/>
    </row>
    <row r="61" spans="1:11" s="1" customFormat="1" ht="27" customHeight="1">
      <c r="A61" s="110" t="e">
        <f>#REF!</f>
        <v>#REF!</v>
      </c>
      <c r="B61" s="109"/>
      <c r="C61" s="109"/>
      <c r="D61" s="109"/>
      <c r="E61" s="109"/>
      <c r="F61" s="109"/>
      <c r="G61" s="146">
        <f>SUM(G35+G56+G60)</f>
        <v>4941632</v>
      </c>
      <c r="H61" s="146">
        <f>SUM(H35+H56+H60)</f>
        <v>6750400</v>
      </c>
      <c r="I61" s="146">
        <f>I35+I56+I60</f>
        <v>3231500</v>
      </c>
      <c r="J61" s="146">
        <f>J35+J56+J60</f>
        <v>2465650</v>
      </c>
      <c r="K61" s="109"/>
    </row>
    <row r="62" spans="1:11" s="1" customFormat="1"/>
    <row r="63" spans="1:11" s="1" customFormat="1"/>
    <row r="64" spans="1:11" s="1" customFormat="1"/>
    <row r="65" spans="1:1" s="1" customFormat="1"/>
    <row r="66" spans="1:1" s="1" customFormat="1"/>
    <row r="67" spans="1:1" s="1" customFormat="1"/>
    <row r="68" spans="1:1" s="1" customFormat="1"/>
    <row r="69" spans="1:1" s="1" customFormat="1"/>
    <row r="70" spans="1:1" s="1" customFormat="1"/>
    <row r="74" spans="1:1">
      <c r="A74" s="10"/>
    </row>
    <row r="75" spans="1:1">
      <c r="A75" s="10"/>
    </row>
    <row r="76" spans="1:1">
      <c r="A76" s="10"/>
    </row>
    <row r="78" spans="1:1">
      <c r="A78" s="10"/>
    </row>
    <row r="79" spans="1:1">
      <c r="A79" s="10"/>
    </row>
    <row r="80" spans="1:1">
      <c r="A80" s="10"/>
    </row>
    <row r="92" spans="1:1" ht="15">
      <c r="A92" s="9"/>
    </row>
    <row r="93" spans="1:1" ht="15">
      <c r="A93" s="9"/>
    </row>
    <row r="118" spans="1:1" ht="15">
      <c r="A118" s="9"/>
    </row>
    <row r="119" spans="1:1" ht="15">
      <c r="A119" s="9"/>
    </row>
    <row r="132" spans="1:1" ht="15">
      <c r="A132" s="9"/>
    </row>
  </sheetData>
  <mergeCells count="11">
    <mergeCell ref="K4:K7"/>
    <mergeCell ref="D6:D7"/>
    <mergeCell ref="E6:E7"/>
    <mergeCell ref="A1:J1"/>
    <mergeCell ref="G4:G7"/>
    <mergeCell ref="H4:J5"/>
    <mergeCell ref="A4:A7"/>
    <mergeCell ref="B4:E5"/>
    <mergeCell ref="F4:F7"/>
    <mergeCell ref="B6:B7"/>
    <mergeCell ref="C6:C7"/>
  </mergeCells>
  <pageMargins left="0.70866141732283505" right="0.70866141732283505" top="0.74803149606299202" bottom="0.74803149606299202" header="0.31496062992126" footer="0.31496062992126"/>
  <pageSetup scale="58" orientation="landscape" r:id="rId1"/>
  <rowBreaks count="2" manualBreakCount="2">
    <brk id="35" max="10" man="1"/>
    <brk id="73" max="16383" man="1"/>
  </rowBreaks>
</worksheet>
</file>

<file path=xl/worksheets/sheet8.xml><?xml version="1.0" encoding="utf-8"?>
<worksheet xmlns="http://schemas.openxmlformats.org/spreadsheetml/2006/main" xmlns:r="http://schemas.openxmlformats.org/officeDocument/2006/relationships">
  <sheetPr codeName="Sheet7">
    <tabColor rgb="FFC00000"/>
  </sheetPr>
  <dimension ref="A1:HJ36"/>
  <sheetViews>
    <sheetView rightToLeft="1" workbookViewId="0">
      <selection sqref="A1:M1"/>
    </sheetView>
  </sheetViews>
  <sheetFormatPr defaultColWidth="11.42578125" defaultRowHeight="12.75"/>
  <cols>
    <col min="1" max="1" width="33.7109375" customWidth="1"/>
    <col min="2" max="2" width="11.7109375" customWidth="1"/>
    <col min="3" max="3" width="11.42578125" customWidth="1"/>
    <col min="4" max="4" width="11.85546875" customWidth="1"/>
    <col min="5" max="5" width="13.5703125" style="11" customWidth="1"/>
    <col min="6" max="6" width="12.5703125" style="11" customWidth="1"/>
    <col min="7" max="7" width="11.7109375" customWidth="1"/>
    <col min="8" max="8" width="13.28515625" style="1" customWidth="1"/>
    <col min="9" max="9" width="12" style="1" customWidth="1"/>
    <col min="10" max="10" width="11.85546875" style="1" customWidth="1"/>
    <col min="11" max="11" width="14.140625" style="1" customWidth="1"/>
    <col min="12" max="12" width="12.5703125" style="1" customWidth="1"/>
    <col min="13" max="13" width="11.85546875" style="1" customWidth="1"/>
    <col min="14" max="16384" width="11.42578125" style="1"/>
  </cols>
  <sheetData>
    <row r="1" spans="1:13" ht="26.25">
      <c r="A1" s="429" t="s">
        <v>27</v>
      </c>
      <c r="B1" s="429"/>
      <c r="C1" s="429"/>
      <c r="D1" s="429"/>
      <c r="E1" s="429"/>
      <c r="F1" s="429"/>
      <c r="G1" s="429"/>
      <c r="H1" s="429"/>
      <c r="I1" s="429"/>
      <c r="J1" s="429"/>
      <c r="K1" s="429"/>
      <c r="L1" s="429"/>
      <c r="M1" s="429"/>
    </row>
    <row r="3" spans="1:13" ht="22.5" customHeight="1">
      <c r="A3" s="31" t="e">
        <f>#REF!</f>
        <v>#REF!</v>
      </c>
      <c r="B3" s="12" t="s">
        <v>29</v>
      </c>
      <c r="C3" s="12"/>
      <c r="D3" s="12" t="s">
        <v>29</v>
      </c>
    </row>
    <row r="4" spans="1:13" s="8" customFormat="1" ht="17.25" customHeight="1">
      <c r="A4" s="430" t="s">
        <v>32</v>
      </c>
      <c r="B4" s="431" t="s">
        <v>34</v>
      </c>
      <c r="C4" s="431"/>
      <c r="D4" s="431" t="s">
        <v>31</v>
      </c>
      <c r="E4" s="432" t="s">
        <v>11</v>
      </c>
      <c r="F4" s="432"/>
      <c r="G4" s="432"/>
      <c r="H4" s="433" t="s">
        <v>13</v>
      </c>
      <c r="I4" s="433"/>
      <c r="J4" s="433"/>
      <c r="K4" s="434" t="s">
        <v>14</v>
      </c>
      <c r="L4" s="434"/>
      <c r="M4" s="434"/>
    </row>
    <row r="5" spans="1:13" s="8" customFormat="1" ht="19.5" customHeight="1">
      <c r="A5" s="430"/>
      <c r="B5" s="111" t="s">
        <v>9</v>
      </c>
      <c r="C5" s="111" t="s">
        <v>10</v>
      </c>
      <c r="D5" s="431"/>
      <c r="E5" s="112" t="s">
        <v>9</v>
      </c>
      <c r="F5" s="112" t="s">
        <v>10</v>
      </c>
      <c r="G5" s="112" t="s">
        <v>12</v>
      </c>
      <c r="H5" s="112" t="s">
        <v>9</v>
      </c>
      <c r="I5" s="112" t="s">
        <v>10</v>
      </c>
      <c r="J5" s="112" t="s">
        <v>12</v>
      </c>
      <c r="K5" s="112" t="s">
        <v>9</v>
      </c>
      <c r="L5" s="112" t="s">
        <v>10</v>
      </c>
      <c r="M5" s="112" t="s">
        <v>12</v>
      </c>
    </row>
    <row r="6" spans="1:13" ht="18" customHeight="1">
      <c r="A6" s="138" t="e">
        <f>#REF!</f>
        <v>#REF!</v>
      </c>
      <c r="B6" s="26"/>
      <c r="C6" s="26"/>
      <c r="D6" s="26"/>
      <c r="E6" s="32"/>
      <c r="F6" s="32"/>
      <c r="G6" s="33"/>
      <c r="H6" s="32"/>
      <c r="I6" s="32"/>
      <c r="J6" s="33"/>
      <c r="K6" s="32"/>
      <c r="L6" s="32"/>
      <c r="M6" s="33"/>
    </row>
    <row r="7" spans="1:13" ht="21" customHeight="1">
      <c r="A7" s="136" t="e">
        <f>#REF!</f>
        <v>#REF!</v>
      </c>
      <c r="B7" s="82" t="e">
        <f>#REF!</f>
        <v>#REF!</v>
      </c>
      <c r="C7" s="115">
        <v>1142526</v>
      </c>
      <c r="D7" s="114">
        <v>12</v>
      </c>
      <c r="E7" s="82">
        <v>9390.67</v>
      </c>
      <c r="F7" s="115">
        <v>192500</v>
      </c>
      <c r="G7" s="149">
        <v>4</v>
      </c>
      <c r="H7" s="82">
        <v>8724</v>
      </c>
      <c r="I7" s="115">
        <v>233000</v>
      </c>
      <c r="J7" s="120">
        <v>8</v>
      </c>
      <c r="K7" s="82">
        <v>8724</v>
      </c>
      <c r="L7" s="115">
        <v>717026</v>
      </c>
      <c r="M7" s="120">
        <v>4</v>
      </c>
    </row>
    <row r="8" spans="1:13" ht="18.75" customHeight="1">
      <c r="A8" s="136" t="e">
        <f>#REF!</f>
        <v>#REF!</v>
      </c>
      <c r="B8" s="82" t="e">
        <f>#REF!</f>
        <v>#REF!</v>
      </c>
      <c r="C8" s="115">
        <v>363250</v>
      </c>
      <c r="D8" s="114">
        <v>375</v>
      </c>
      <c r="E8" s="82">
        <v>2759.33</v>
      </c>
      <c r="F8" s="115">
        <v>49000</v>
      </c>
      <c r="G8" s="113">
        <v>125</v>
      </c>
      <c r="H8" s="82">
        <v>3426</v>
      </c>
      <c r="I8" s="115">
        <v>202500</v>
      </c>
      <c r="J8" s="120">
        <v>250</v>
      </c>
      <c r="K8" s="82">
        <v>3426</v>
      </c>
      <c r="L8" s="115">
        <v>111750</v>
      </c>
      <c r="M8" s="120">
        <v>125</v>
      </c>
    </row>
    <row r="9" spans="1:13" ht="19.5" customHeight="1">
      <c r="A9" s="136" t="e">
        <f>#REF!</f>
        <v>#REF!</v>
      </c>
      <c r="B9" s="82" t="e">
        <f>#REF!</f>
        <v>#REF!</v>
      </c>
      <c r="C9" s="115">
        <v>58400</v>
      </c>
      <c r="D9" s="114">
        <v>14</v>
      </c>
      <c r="E9" s="82">
        <v>1810</v>
      </c>
      <c r="F9" s="115">
        <v>21400</v>
      </c>
      <c r="G9" s="113">
        <v>14</v>
      </c>
      <c r="H9" s="82">
        <v>1810</v>
      </c>
      <c r="I9" s="115">
        <v>18500</v>
      </c>
      <c r="J9" s="120">
        <v>14</v>
      </c>
      <c r="K9" s="82">
        <v>1810</v>
      </c>
      <c r="L9" s="115">
        <v>18500</v>
      </c>
      <c r="M9" s="120">
        <v>14</v>
      </c>
    </row>
    <row r="10" spans="1:13" ht="20.25" customHeight="1">
      <c r="A10" s="137" t="e">
        <f>#REF!</f>
        <v>#REF!</v>
      </c>
      <c r="B10" s="82" t="e">
        <f>#REF!</f>
        <v>#REF!</v>
      </c>
      <c r="C10" s="115">
        <v>114150</v>
      </c>
      <c r="D10" s="114">
        <v>42</v>
      </c>
      <c r="E10" s="82">
        <v>3296</v>
      </c>
      <c r="F10" s="115">
        <v>30050</v>
      </c>
      <c r="G10" s="113">
        <v>14</v>
      </c>
      <c r="H10" s="82">
        <v>3296</v>
      </c>
      <c r="I10" s="115">
        <v>42050</v>
      </c>
      <c r="J10" s="120">
        <v>28</v>
      </c>
      <c r="K10" s="82">
        <v>3296</v>
      </c>
      <c r="L10" s="115">
        <v>42050</v>
      </c>
      <c r="M10" s="120">
        <v>14</v>
      </c>
    </row>
    <row r="11" spans="1:13" ht="18.75" customHeight="1">
      <c r="A11" s="137" t="e">
        <f>#REF!</f>
        <v>#REF!</v>
      </c>
      <c r="B11" s="82" t="e">
        <f>#REF!</f>
        <v>#REF!</v>
      </c>
      <c r="C11" s="113" t="e">
        <f>#REF!</f>
        <v>#REF!</v>
      </c>
      <c r="D11" s="114">
        <v>390</v>
      </c>
      <c r="E11" s="82">
        <v>3025.67</v>
      </c>
      <c r="F11" s="113">
        <v>0</v>
      </c>
      <c r="G11" s="113">
        <v>130</v>
      </c>
      <c r="H11" s="82">
        <v>3025.67</v>
      </c>
      <c r="I11" s="113">
        <v>0</v>
      </c>
      <c r="J11" s="120">
        <v>260</v>
      </c>
      <c r="K11" s="82">
        <v>3025.67</v>
      </c>
      <c r="L11" s="113">
        <v>0</v>
      </c>
      <c r="M11" s="120">
        <v>130</v>
      </c>
    </row>
    <row r="12" spans="1:13" s="35" customFormat="1" ht="18" customHeight="1">
      <c r="A12" s="139" t="e">
        <f>#REF!</f>
        <v>#REF!</v>
      </c>
      <c r="B12" s="152" t="e">
        <f>SUM(B7:B11)</f>
        <v>#REF!</v>
      </c>
      <c r="C12" s="148" t="e">
        <f>SUM(C7:C11)</f>
        <v>#REF!</v>
      </c>
      <c r="D12" s="140" t="e">
        <f>B12+C12</f>
        <v>#REF!</v>
      </c>
      <c r="E12" s="140">
        <f>SUM(E7:E11)</f>
        <v>20281.669999999998</v>
      </c>
      <c r="F12" s="140">
        <f>SUM(F7:F11)</f>
        <v>292950</v>
      </c>
      <c r="G12" s="140">
        <f>E12+F12</f>
        <v>313231.67</v>
      </c>
      <c r="H12" s="140">
        <f>SUM(H7:H11)</f>
        <v>20281.669999999998</v>
      </c>
      <c r="I12" s="148">
        <f>SUM(I7:I11)</f>
        <v>496050</v>
      </c>
      <c r="J12" s="140">
        <f>H12+I12</f>
        <v>516331.67</v>
      </c>
      <c r="K12" s="143">
        <f>SUM(K7:K11)</f>
        <v>20281.669999999998</v>
      </c>
      <c r="L12" s="148">
        <f>SUM(L7:L11)</f>
        <v>889326</v>
      </c>
      <c r="M12" s="140">
        <f>K12+L12</f>
        <v>909607.67</v>
      </c>
    </row>
    <row r="13" spans="1:13" ht="20.25" customHeight="1">
      <c r="A13" s="53" t="e">
        <f>#REF!</f>
        <v>#REF!</v>
      </c>
      <c r="B13" s="37"/>
      <c r="C13" s="37"/>
      <c r="D13" s="121"/>
      <c r="E13" s="121"/>
      <c r="F13" s="121"/>
      <c r="G13" s="30"/>
      <c r="H13" s="121"/>
      <c r="I13" s="121"/>
      <c r="J13" s="30"/>
      <c r="K13" s="122"/>
      <c r="L13" s="121"/>
      <c r="M13" s="30"/>
    </row>
    <row r="14" spans="1:13" ht="15.75">
      <c r="A14" s="136" t="e">
        <f>#REF!</f>
        <v>#REF!</v>
      </c>
      <c r="B14" s="153">
        <v>932222</v>
      </c>
      <c r="C14" s="115">
        <v>3392329</v>
      </c>
      <c r="D14" s="114">
        <v>360000</v>
      </c>
      <c r="E14" s="123">
        <v>310740.67</v>
      </c>
      <c r="F14" s="124">
        <v>991000</v>
      </c>
      <c r="G14" s="115">
        <v>120000</v>
      </c>
      <c r="H14" s="116">
        <v>11365.67</v>
      </c>
      <c r="I14" s="120">
        <v>1452150</v>
      </c>
      <c r="J14" s="124">
        <v>240000</v>
      </c>
      <c r="K14" s="164">
        <v>11365.67</v>
      </c>
      <c r="L14" s="120">
        <v>949179</v>
      </c>
      <c r="M14" s="150">
        <v>120000</v>
      </c>
    </row>
    <row r="15" spans="1:13" ht="20.25" customHeight="1">
      <c r="A15" s="136" t="e">
        <f>#REF!</f>
        <v>#REF!</v>
      </c>
      <c r="B15" s="153" t="e">
        <f>#REF!</f>
        <v>#REF!</v>
      </c>
      <c r="C15" s="115">
        <v>1196705</v>
      </c>
      <c r="D15" s="114">
        <v>63216</v>
      </c>
      <c r="E15" s="123">
        <v>11365.67</v>
      </c>
      <c r="F15" s="124">
        <v>300000</v>
      </c>
      <c r="G15" s="113">
        <v>21072</v>
      </c>
      <c r="H15" s="82">
        <v>310740.67</v>
      </c>
      <c r="I15" s="120">
        <v>448000</v>
      </c>
      <c r="J15" s="113">
        <v>42144</v>
      </c>
      <c r="K15" s="126">
        <v>310740.67</v>
      </c>
      <c r="L15" s="120">
        <v>448705</v>
      </c>
      <c r="M15" s="125">
        <v>21072</v>
      </c>
    </row>
    <row r="16" spans="1:13" ht="18.75" customHeight="1">
      <c r="A16" s="136" t="e">
        <f>#REF!</f>
        <v>#REF!</v>
      </c>
      <c r="B16" s="153" t="e">
        <f>#REF!</f>
        <v>#REF!</v>
      </c>
      <c r="C16" s="115">
        <v>18330</v>
      </c>
      <c r="D16" s="114">
        <v>3102</v>
      </c>
      <c r="E16" s="123">
        <v>5959.33</v>
      </c>
      <c r="F16" s="124">
        <v>0</v>
      </c>
      <c r="G16" s="113">
        <v>1034</v>
      </c>
      <c r="H16" s="82">
        <v>5959.33</v>
      </c>
      <c r="I16" s="120">
        <v>0</v>
      </c>
      <c r="J16" s="113">
        <v>2068</v>
      </c>
      <c r="K16" s="126">
        <v>5959.33</v>
      </c>
      <c r="L16" s="120">
        <v>18330</v>
      </c>
      <c r="M16" s="125">
        <v>1034</v>
      </c>
    </row>
    <row r="17" spans="1:218" ht="18" customHeight="1">
      <c r="A17" s="137" t="e">
        <f>#REF!</f>
        <v>#REF!</v>
      </c>
      <c r="B17" s="153" t="e">
        <f>#REF!</f>
        <v>#REF!</v>
      </c>
      <c r="C17" s="115">
        <v>446900</v>
      </c>
      <c r="D17" s="114">
        <v>72</v>
      </c>
      <c r="E17" s="123">
        <v>1381.33</v>
      </c>
      <c r="F17" s="124">
        <v>85900</v>
      </c>
      <c r="G17" s="113">
        <v>24</v>
      </c>
      <c r="H17" s="82">
        <v>1381.33</v>
      </c>
      <c r="I17" s="120">
        <v>120700</v>
      </c>
      <c r="J17" s="113">
        <v>48</v>
      </c>
      <c r="K17" s="126">
        <v>1381.33</v>
      </c>
      <c r="L17" s="120">
        <v>240300</v>
      </c>
      <c r="M17" s="125">
        <v>24</v>
      </c>
    </row>
    <row r="18" spans="1:218" ht="18.75" customHeight="1">
      <c r="A18" s="137" t="e">
        <f>#REF!</f>
        <v>#REF!</v>
      </c>
      <c r="B18" s="153" t="e">
        <f>#REF!</f>
        <v>#REF!</v>
      </c>
      <c r="C18" s="116" t="e">
        <f>#REF!</f>
        <v>#REF!</v>
      </c>
      <c r="D18" s="117"/>
      <c r="E18" s="123">
        <v>823</v>
      </c>
      <c r="F18" s="124"/>
      <c r="G18" s="113"/>
      <c r="H18" s="82">
        <v>823</v>
      </c>
      <c r="I18" s="120"/>
      <c r="J18" s="127"/>
      <c r="K18" s="126">
        <v>823</v>
      </c>
      <c r="L18" s="120"/>
      <c r="M18" s="128"/>
    </row>
    <row r="19" spans="1:218" ht="15.75" hidden="1" customHeight="1">
      <c r="A19" s="38">
        <v>0</v>
      </c>
      <c r="B19" s="154" t="e">
        <f>#REF!</f>
        <v>#REF!</v>
      </c>
      <c r="C19" s="34">
        <v>0</v>
      </c>
      <c r="D19" s="39" t="e">
        <f>'2- محاصل'!#REF!</f>
        <v>#REF!</v>
      </c>
      <c r="E19" s="129"/>
      <c r="F19" s="129"/>
      <c r="G19" s="113" t="e">
        <f>'2- محاصل'!#REF!</f>
        <v>#REF!</v>
      </c>
      <c r="H19" s="113"/>
      <c r="I19" s="120"/>
      <c r="J19" s="113"/>
      <c r="K19" s="126"/>
      <c r="L19" s="120"/>
      <c r="M19" s="125"/>
    </row>
    <row r="20" spans="1:218" ht="18" hidden="1" customHeight="1">
      <c r="A20" s="38">
        <v>0</v>
      </c>
      <c r="B20" s="154" t="e">
        <f>#REF!</f>
        <v>#REF!</v>
      </c>
      <c r="C20" s="34">
        <v>0</v>
      </c>
      <c r="D20" s="39" t="e">
        <f>'2- محاصل'!#REF!</f>
        <v>#REF!</v>
      </c>
      <c r="E20" s="130"/>
      <c r="F20" s="130"/>
      <c r="G20" s="113" t="e">
        <f>'2- محاصل'!#REF!</f>
        <v>#REF!</v>
      </c>
      <c r="H20" s="113"/>
      <c r="I20" s="120"/>
      <c r="J20" s="113"/>
      <c r="K20" s="126"/>
      <c r="L20" s="120"/>
      <c r="M20" s="125"/>
    </row>
    <row r="21" spans="1:218" s="35" customFormat="1" ht="18.75">
      <c r="A21" s="62" t="e">
        <f>#REF!</f>
        <v>#REF!</v>
      </c>
      <c r="B21" s="155" t="e">
        <f>SUM(B14:B18)</f>
        <v>#REF!</v>
      </c>
      <c r="C21" s="140" t="e">
        <f>SUM(C14:C18)</f>
        <v>#REF!</v>
      </c>
      <c r="D21" s="140" t="e">
        <f>B21+C21</f>
        <v>#REF!</v>
      </c>
      <c r="E21" s="140">
        <f>SUM(E14:E18)</f>
        <v>330270</v>
      </c>
      <c r="F21" s="140">
        <f>SUM(F14:F18)</f>
        <v>1376900</v>
      </c>
      <c r="G21" s="140">
        <f>E21+F21</f>
        <v>1707170</v>
      </c>
      <c r="H21" s="140">
        <f>SUM(H14:H18)</f>
        <v>330270</v>
      </c>
      <c r="I21" s="140">
        <f>SUM(I14:I18)</f>
        <v>2020850</v>
      </c>
      <c r="J21" s="140">
        <f>H21+I21</f>
        <v>2351120</v>
      </c>
      <c r="K21" s="165">
        <f>SUM(K14:K18)</f>
        <v>330270</v>
      </c>
      <c r="L21" s="140">
        <f>SUM(L14:L18)</f>
        <v>1656514</v>
      </c>
      <c r="M21" s="140">
        <f>K21+L21</f>
        <v>1986784</v>
      </c>
    </row>
    <row r="22" spans="1:218" ht="21" customHeight="1">
      <c r="A22" s="53" t="e">
        <f>#REF!</f>
        <v>#REF!</v>
      </c>
      <c r="B22" s="156"/>
      <c r="C22" s="37"/>
      <c r="D22" s="121"/>
      <c r="E22" s="131"/>
      <c r="F22" s="30"/>
      <c r="G22" s="131"/>
      <c r="H22" s="131"/>
      <c r="I22" s="131"/>
      <c r="J22" s="30"/>
      <c r="K22" s="131"/>
      <c r="L22" s="131"/>
      <c r="M22" s="30"/>
    </row>
    <row r="23" spans="1:218" ht="20.25" customHeight="1">
      <c r="A23" s="136" t="e">
        <f>#REF!</f>
        <v>#REF!</v>
      </c>
      <c r="B23" s="151" t="e">
        <f>#REF!</f>
        <v>#REF!</v>
      </c>
      <c r="C23" s="118" t="e">
        <f>#REF!</f>
        <v>#REF!</v>
      </c>
      <c r="D23" s="117">
        <v>1</v>
      </c>
      <c r="E23" s="81">
        <v>304761.33</v>
      </c>
      <c r="F23" s="113"/>
      <c r="G23" s="83">
        <v>0.33</v>
      </c>
      <c r="H23" s="82">
        <v>304761.33</v>
      </c>
      <c r="I23" s="120"/>
      <c r="J23" s="84">
        <v>0.66</v>
      </c>
      <c r="K23" s="82">
        <v>304761.33</v>
      </c>
      <c r="L23" s="120"/>
      <c r="M23" s="79">
        <v>0.34</v>
      </c>
    </row>
    <row r="24" spans="1:218" ht="21.75" customHeight="1">
      <c r="A24" s="137" t="e">
        <f>#REF!</f>
        <v>#REF!</v>
      </c>
      <c r="B24" s="151" t="e">
        <f>#REF!</f>
        <v>#REF!</v>
      </c>
      <c r="C24" s="118" t="e">
        <f>#REF!</f>
        <v>#REF!</v>
      </c>
      <c r="D24" s="119">
        <v>2571</v>
      </c>
      <c r="E24" s="81">
        <v>11312</v>
      </c>
      <c r="F24" s="124"/>
      <c r="G24" s="113">
        <v>857</v>
      </c>
      <c r="H24" s="82">
        <v>11312</v>
      </c>
      <c r="I24" s="120"/>
      <c r="J24" s="113">
        <v>1714</v>
      </c>
      <c r="K24" s="82">
        <v>11312</v>
      </c>
      <c r="L24" s="120"/>
      <c r="M24" s="125">
        <v>857</v>
      </c>
    </row>
    <row r="25" spans="1:218" ht="21.75" customHeight="1">
      <c r="A25" s="137" t="e">
        <f>#REF!</f>
        <v>#REF!</v>
      </c>
      <c r="B25" s="151" t="e">
        <f>#REF!</f>
        <v>#REF!</v>
      </c>
      <c r="C25" s="115">
        <v>17810</v>
      </c>
      <c r="D25" s="119">
        <v>3</v>
      </c>
      <c r="E25" s="81">
        <v>4376.67</v>
      </c>
      <c r="F25" s="132">
        <v>3200</v>
      </c>
      <c r="G25" s="147">
        <v>1</v>
      </c>
      <c r="H25" s="82">
        <v>4376.67</v>
      </c>
      <c r="I25" s="120">
        <v>5500</v>
      </c>
      <c r="J25" s="113">
        <v>2</v>
      </c>
      <c r="K25" s="82">
        <v>4376.67</v>
      </c>
      <c r="L25" s="120">
        <v>9110</v>
      </c>
      <c r="M25" s="125">
        <v>1</v>
      </c>
    </row>
    <row r="26" spans="1:218" ht="21" customHeight="1">
      <c r="A26" s="137" t="e">
        <f>#REF!</f>
        <v>#REF!</v>
      </c>
      <c r="B26" s="151" t="e">
        <f>#REF!</f>
        <v>#REF!</v>
      </c>
      <c r="C26" s="118" t="e">
        <f>#REF!</f>
        <v>#REF!</v>
      </c>
      <c r="D26" s="119">
        <v>21</v>
      </c>
      <c r="E26" s="81">
        <v>22500</v>
      </c>
      <c r="F26" s="132"/>
      <c r="G26" s="147">
        <v>7</v>
      </c>
      <c r="H26" s="82">
        <v>22500</v>
      </c>
      <c r="I26" s="120"/>
      <c r="J26" s="113">
        <v>14</v>
      </c>
      <c r="K26" s="82">
        <v>22500</v>
      </c>
      <c r="L26" s="120"/>
      <c r="M26" s="125">
        <v>7</v>
      </c>
    </row>
    <row r="27" spans="1:218" s="36" customFormat="1" ht="18" customHeight="1">
      <c r="A27" s="62" t="e">
        <f>#REF!</f>
        <v>#REF!</v>
      </c>
      <c r="B27" s="155" t="e">
        <f>SUM(B23:B26)</f>
        <v>#REF!</v>
      </c>
      <c r="C27" s="140" t="e">
        <f>SUM(C23:C26)</f>
        <v>#REF!</v>
      </c>
      <c r="D27" s="140" t="e">
        <f>B27+C27</f>
        <v>#REF!</v>
      </c>
      <c r="E27" s="140">
        <f>SUM(E23:E26)</f>
        <v>342950</v>
      </c>
      <c r="F27" s="140">
        <f>SUM(F23:F26)</f>
        <v>3200</v>
      </c>
      <c r="G27" s="140">
        <f>E27+F27</f>
        <v>346150</v>
      </c>
      <c r="H27" s="140">
        <f>SUM(H23:H26)</f>
        <v>342950</v>
      </c>
      <c r="I27" s="140">
        <f>SUM(I23:I26)</f>
        <v>5500</v>
      </c>
      <c r="J27" s="140">
        <f>H27+I27</f>
        <v>348450</v>
      </c>
      <c r="K27" s="143">
        <f>SUM(K23:K26)</f>
        <v>342950</v>
      </c>
      <c r="L27" s="140">
        <f>SUM(L23:L26)</f>
        <v>9110</v>
      </c>
      <c r="M27" s="140">
        <f>K27+L27</f>
        <v>352060</v>
      </c>
      <c r="N27" s="35"/>
      <c r="O27" s="35"/>
      <c r="P27" s="35"/>
      <c r="Q27" s="35"/>
      <c r="R27" s="35"/>
      <c r="S27" s="35"/>
      <c r="T27" s="35"/>
      <c r="U27" s="35"/>
      <c r="V27" s="35"/>
      <c r="W27" s="35"/>
      <c r="X27" s="35"/>
      <c r="Y27" s="35"/>
      <c r="Z27" s="35"/>
      <c r="AA27" s="35"/>
      <c r="AB27" s="35"/>
      <c r="AC27" s="35"/>
      <c r="AD27" s="35"/>
      <c r="AE27" s="35"/>
      <c r="AF27" s="35"/>
      <c r="AG27" s="35"/>
      <c r="AH27" s="35"/>
      <c r="AI27" s="35"/>
      <c r="AJ27" s="35"/>
      <c r="AK27" s="35"/>
      <c r="AL27" s="35"/>
      <c r="AM27" s="35"/>
      <c r="AN27" s="35"/>
      <c r="AO27" s="35"/>
      <c r="AP27" s="35"/>
      <c r="AQ27" s="35"/>
      <c r="AR27" s="35"/>
      <c r="AS27" s="35"/>
      <c r="AT27" s="35"/>
      <c r="AU27" s="35"/>
      <c r="AV27" s="35"/>
      <c r="AW27" s="35"/>
      <c r="AX27" s="35"/>
      <c r="AY27" s="35"/>
      <c r="AZ27" s="35"/>
      <c r="BA27" s="35"/>
      <c r="BB27" s="35"/>
      <c r="BC27" s="35"/>
      <c r="BD27" s="35"/>
      <c r="BE27" s="35"/>
      <c r="BF27" s="35"/>
      <c r="BG27" s="35"/>
      <c r="BH27" s="35"/>
      <c r="BI27" s="35"/>
      <c r="BJ27" s="35"/>
      <c r="BK27" s="35"/>
      <c r="BL27" s="35"/>
      <c r="BM27" s="35"/>
      <c r="BN27" s="35"/>
      <c r="BO27" s="35"/>
      <c r="BP27" s="35"/>
      <c r="BQ27" s="35"/>
      <c r="BR27" s="35"/>
      <c r="BS27" s="35"/>
      <c r="BT27" s="35"/>
      <c r="BU27" s="35"/>
      <c r="BV27" s="35"/>
      <c r="BW27" s="35"/>
      <c r="BX27" s="35"/>
      <c r="BY27" s="35"/>
      <c r="BZ27" s="35"/>
      <c r="CA27" s="35"/>
      <c r="CB27" s="35"/>
      <c r="CC27" s="35"/>
      <c r="CD27" s="35"/>
      <c r="CE27" s="35"/>
      <c r="CF27" s="35"/>
      <c r="CG27" s="35"/>
      <c r="CH27" s="35"/>
      <c r="CI27" s="35"/>
      <c r="CJ27" s="35"/>
      <c r="CK27" s="35"/>
      <c r="CL27" s="35"/>
      <c r="CM27" s="35"/>
      <c r="CN27" s="35"/>
      <c r="CO27" s="35"/>
      <c r="CP27" s="35"/>
      <c r="CQ27" s="35"/>
      <c r="CR27" s="35"/>
      <c r="CS27" s="35"/>
      <c r="CT27" s="35"/>
      <c r="CU27" s="35"/>
      <c r="CV27" s="35"/>
      <c r="CW27" s="35"/>
      <c r="CX27" s="35"/>
      <c r="CY27" s="35"/>
      <c r="CZ27" s="35"/>
      <c r="DA27" s="35"/>
      <c r="DB27" s="35"/>
      <c r="DC27" s="35"/>
      <c r="DD27" s="35"/>
      <c r="DE27" s="35"/>
      <c r="DF27" s="35"/>
      <c r="DG27" s="35"/>
      <c r="DH27" s="35"/>
      <c r="DI27" s="35"/>
      <c r="DJ27" s="35"/>
      <c r="DK27" s="35"/>
      <c r="DL27" s="35"/>
      <c r="DM27" s="35"/>
      <c r="DN27" s="35"/>
      <c r="DO27" s="35"/>
      <c r="DP27" s="35"/>
      <c r="DQ27" s="35"/>
      <c r="DR27" s="35"/>
      <c r="DS27" s="35"/>
      <c r="DT27" s="35"/>
      <c r="DU27" s="35"/>
      <c r="DV27" s="35"/>
      <c r="DW27" s="35"/>
      <c r="DX27" s="35"/>
      <c r="DY27" s="35"/>
      <c r="DZ27" s="35"/>
      <c r="EA27" s="35"/>
      <c r="EB27" s="35"/>
      <c r="EC27" s="35"/>
      <c r="ED27" s="35"/>
      <c r="EE27" s="35"/>
      <c r="EF27" s="35"/>
      <c r="EG27" s="35"/>
      <c r="EH27" s="35"/>
      <c r="EI27" s="35"/>
      <c r="EJ27" s="35"/>
      <c r="EK27" s="35"/>
      <c r="EL27" s="35"/>
      <c r="EM27" s="35"/>
      <c r="EN27" s="35"/>
      <c r="EO27" s="35"/>
      <c r="EP27" s="35"/>
      <c r="EQ27" s="35"/>
      <c r="ER27" s="35"/>
      <c r="ES27" s="35"/>
      <c r="ET27" s="35"/>
      <c r="EU27" s="35"/>
      <c r="EV27" s="35"/>
      <c r="EW27" s="35"/>
      <c r="EX27" s="35"/>
      <c r="EY27" s="35"/>
      <c r="EZ27" s="35"/>
      <c r="FA27" s="35"/>
      <c r="FB27" s="35"/>
      <c r="FC27" s="35"/>
      <c r="FD27" s="35"/>
      <c r="FE27" s="35"/>
      <c r="FF27" s="35"/>
      <c r="FG27" s="35"/>
      <c r="FH27" s="35"/>
      <c r="FI27" s="35"/>
      <c r="FJ27" s="35"/>
      <c r="FK27" s="35"/>
      <c r="FL27" s="35"/>
      <c r="FM27" s="35"/>
      <c r="FN27" s="35"/>
      <c r="FO27" s="35"/>
      <c r="FP27" s="35"/>
      <c r="FQ27" s="35"/>
      <c r="FR27" s="35"/>
      <c r="FS27" s="35"/>
      <c r="FT27" s="35"/>
      <c r="FU27" s="35"/>
      <c r="FV27" s="35"/>
      <c r="FW27" s="35"/>
      <c r="FX27" s="35"/>
      <c r="FY27" s="35"/>
      <c r="FZ27" s="35"/>
      <c r="GA27" s="35"/>
      <c r="GB27" s="35"/>
      <c r="GC27" s="35"/>
      <c r="GD27" s="35"/>
      <c r="GE27" s="35"/>
      <c r="GF27" s="35"/>
      <c r="GG27" s="35"/>
      <c r="GH27" s="35"/>
      <c r="GI27" s="35"/>
      <c r="GJ27" s="35"/>
      <c r="GK27" s="35"/>
      <c r="GL27" s="35"/>
      <c r="GM27" s="35"/>
      <c r="GN27" s="35"/>
      <c r="GO27" s="35"/>
      <c r="GP27" s="35"/>
      <c r="GQ27" s="35"/>
      <c r="GR27" s="35"/>
      <c r="GS27" s="35"/>
      <c r="GT27" s="35"/>
      <c r="GU27" s="35"/>
      <c r="GV27" s="35"/>
      <c r="GW27" s="35"/>
      <c r="GX27" s="35"/>
      <c r="GY27" s="35"/>
      <c r="GZ27" s="35"/>
      <c r="HA27" s="35"/>
      <c r="HB27" s="35"/>
      <c r="HC27" s="35"/>
      <c r="HD27" s="35"/>
      <c r="HE27" s="35"/>
      <c r="HF27" s="35"/>
      <c r="HG27" s="35"/>
      <c r="HH27" s="35"/>
      <c r="HI27" s="35"/>
      <c r="HJ27" s="35"/>
    </row>
    <row r="28" spans="1:218" ht="18.75" hidden="1" customHeight="1">
      <c r="A28" s="53" t="e">
        <f>#REF!</f>
        <v>#REF!</v>
      </c>
      <c r="B28" s="157" t="e">
        <f>#REF!</f>
        <v>#REF!</v>
      </c>
      <c r="C28" s="141" t="e">
        <f>#REF!</f>
        <v>#REF!</v>
      </c>
      <c r="D28" s="133"/>
      <c r="E28" s="159"/>
      <c r="F28" s="133"/>
      <c r="G28" s="102"/>
      <c r="H28" s="159"/>
      <c r="I28" s="133"/>
      <c r="J28" s="102"/>
      <c r="K28" s="159"/>
      <c r="L28" s="133"/>
      <c r="M28" s="102"/>
    </row>
    <row r="29" spans="1:218" ht="15.75" hidden="1" customHeight="1">
      <c r="A29" s="38" t="e">
        <f>#REF!</f>
        <v>#REF!</v>
      </c>
      <c r="B29" s="158" t="e">
        <f>#REF!</f>
        <v>#REF!</v>
      </c>
      <c r="C29" s="142" t="e">
        <f>#REF!</f>
        <v>#REF!</v>
      </c>
      <c r="D29" s="39"/>
      <c r="E29" s="160"/>
      <c r="F29" s="134"/>
      <c r="G29" s="103"/>
      <c r="H29" s="160"/>
      <c r="I29" s="134"/>
      <c r="J29" s="103"/>
      <c r="K29" s="160"/>
      <c r="L29" s="134"/>
      <c r="M29" s="103"/>
    </row>
    <row r="30" spans="1:218" ht="18" hidden="1" customHeight="1">
      <c r="A30" s="38" t="e">
        <f>#REF!</f>
        <v>#REF!</v>
      </c>
      <c r="B30" s="158" t="e">
        <f>#REF!</f>
        <v>#REF!</v>
      </c>
      <c r="C30" s="142" t="e">
        <f>#REF!</f>
        <v>#REF!</v>
      </c>
      <c r="D30" s="39"/>
      <c r="E30" s="161"/>
      <c r="F30" s="104"/>
      <c r="G30" s="104"/>
      <c r="H30" s="163"/>
      <c r="I30" s="105"/>
      <c r="J30" s="105"/>
      <c r="K30" s="163"/>
      <c r="L30" s="105"/>
      <c r="M30" s="105"/>
    </row>
    <row r="31" spans="1:218" ht="18" hidden="1" customHeight="1">
      <c r="A31" s="38" t="e">
        <f>#REF!</f>
        <v>#REF!</v>
      </c>
      <c r="B31" s="158" t="e">
        <f>#REF!</f>
        <v>#REF!</v>
      </c>
      <c r="C31" s="142" t="e">
        <f>#REF!</f>
        <v>#REF!</v>
      </c>
      <c r="D31" s="39"/>
      <c r="E31" s="161"/>
      <c r="F31" s="104"/>
      <c r="G31" s="104"/>
      <c r="H31" s="163"/>
      <c r="I31" s="105"/>
      <c r="J31" s="105"/>
      <c r="K31" s="163"/>
      <c r="L31" s="105"/>
      <c r="M31" s="105"/>
    </row>
    <row r="32" spans="1:218" ht="18" hidden="1" customHeight="1">
      <c r="A32" s="38" t="e">
        <f>#REF!</f>
        <v>#REF!</v>
      </c>
      <c r="B32" s="158" t="e">
        <f>#REF!</f>
        <v>#REF!</v>
      </c>
      <c r="C32" s="142" t="e">
        <f>#REF!</f>
        <v>#REF!</v>
      </c>
      <c r="D32" s="39"/>
      <c r="E32" s="161"/>
      <c r="F32" s="104"/>
      <c r="G32" s="104"/>
      <c r="H32" s="163"/>
      <c r="I32" s="105"/>
      <c r="J32" s="105"/>
      <c r="K32" s="163"/>
      <c r="L32" s="105"/>
      <c r="M32" s="105"/>
    </row>
    <row r="33" spans="1:13" ht="18" hidden="1" customHeight="1">
      <c r="A33" s="38" t="e">
        <f>#REF!</f>
        <v>#REF!</v>
      </c>
      <c r="B33" s="158" t="e">
        <f>#REF!</f>
        <v>#REF!</v>
      </c>
      <c r="C33" s="142" t="e">
        <f>#REF!</f>
        <v>#REF!</v>
      </c>
      <c r="D33" s="39"/>
      <c r="E33" s="161"/>
      <c r="F33" s="104"/>
      <c r="G33" s="104"/>
      <c r="H33" s="163"/>
      <c r="I33" s="105"/>
      <c r="J33" s="105"/>
      <c r="K33" s="163"/>
      <c r="L33" s="105"/>
      <c r="M33" s="105"/>
    </row>
    <row r="34" spans="1:13" s="35" customFormat="1" ht="18" hidden="1" customHeight="1">
      <c r="A34" s="62" t="e">
        <f>#REF!</f>
        <v>#REF!</v>
      </c>
      <c r="B34" s="155" t="e">
        <f>#REF!</f>
        <v>#REF!</v>
      </c>
      <c r="C34" s="143" t="e">
        <f>#REF!</f>
        <v>#REF!</v>
      </c>
      <c r="D34" s="135"/>
      <c r="E34" s="162">
        <f>SUM(E29:E33)</f>
        <v>0</v>
      </c>
      <c r="F34" s="135">
        <f t="shared" ref="F34:L34" si="0">SUM(F29:F33)</f>
        <v>0</v>
      </c>
      <c r="G34" s="135"/>
      <c r="H34" s="162">
        <f t="shared" si="0"/>
        <v>0</v>
      </c>
      <c r="I34" s="135">
        <f t="shared" si="0"/>
        <v>0</v>
      </c>
      <c r="J34" s="135"/>
      <c r="K34" s="162">
        <f t="shared" si="0"/>
        <v>0</v>
      </c>
      <c r="L34" s="135">
        <f t="shared" si="0"/>
        <v>0</v>
      </c>
      <c r="M34" s="135"/>
    </row>
    <row r="35" spans="1:13" s="35" customFormat="1" ht="18.75">
      <c r="A35" s="62" t="e">
        <f>#REF!</f>
        <v>#REF!</v>
      </c>
      <c r="B35" s="155" t="e">
        <f t="shared" ref="B35:M35" si="1">SUM(B12+B21+B27)</f>
        <v>#REF!</v>
      </c>
      <c r="C35" s="148" t="e">
        <f t="shared" si="1"/>
        <v>#REF!</v>
      </c>
      <c r="D35" s="140" t="e">
        <f t="shared" si="1"/>
        <v>#REF!</v>
      </c>
      <c r="E35" s="143">
        <f>E12+E21+E27</f>
        <v>693501.66999999993</v>
      </c>
      <c r="F35" s="140">
        <f t="shared" si="1"/>
        <v>1673050</v>
      </c>
      <c r="G35" s="140">
        <f t="shared" si="1"/>
        <v>2366551.67</v>
      </c>
      <c r="H35" s="143">
        <f t="shared" si="1"/>
        <v>693501.66999999993</v>
      </c>
      <c r="I35" s="140">
        <f t="shared" si="1"/>
        <v>2522400</v>
      </c>
      <c r="J35" s="140">
        <f t="shared" si="1"/>
        <v>3215901.67</v>
      </c>
      <c r="K35" s="143">
        <f t="shared" si="1"/>
        <v>693501.66999999993</v>
      </c>
      <c r="L35" s="140">
        <f t="shared" si="1"/>
        <v>2554950</v>
      </c>
      <c r="M35" s="140">
        <f t="shared" si="1"/>
        <v>3248451.67</v>
      </c>
    </row>
    <row r="36" spans="1:13" ht="15.75">
      <c r="A36" s="27"/>
      <c r="B36" s="27"/>
      <c r="C36" s="27"/>
      <c r="D36" s="27"/>
      <c r="E36" s="28"/>
      <c r="F36" s="28"/>
      <c r="G36" s="27"/>
      <c r="H36" s="29"/>
      <c r="I36" s="29"/>
      <c r="J36" s="29"/>
      <c r="K36" s="29"/>
      <c r="L36" s="29"/>
      <c r="M36" s="29"/>
    </row>
  </sheetData>
  <mergeCells count="7">
    <mergeCell ref="A1:M1"/>
    <mergeCell ref="A4:A5"/>
    <mergeCell ref="B4:C4"/>
    <mergeCell ref="D4:D5"/>
    <mergeCell ref="E4:G4"/>
    <mergeCell ref="H4:J4"/>
    <mergeCell ref="K4:M4"/>
  </mergeCells>
  <printOptions horizontalCentered="1" verticalCentered="1"/>
  <pageMargins left="0.25" right="0.25" top="0.25" bottom="0.25" header="0.25" footer="0.25"/>
  <pageSetup scale="63" orientation="landscape" r:id="rId1"/>
  <colBreaks count="1" manualBreakCount="1">
    <brk id="13" max="34" man="1"/>
  </colBreaks>
</worksheet>
</file>

<file path=xl/worksheets/sheet9.xml><?xml version="1.0" encoding="utf-8"?>
<worksheet xmlns="http://schemas.openxmlformats.org/spreadsheetml/2006/main" xmlns:r="http://schemas.openxmlformats.org/officeDocument/2006/relationships">
  <sheetPr>
    <tabColor theme="3"/>
    <pageSetUpPr fitToPage="1"/>
  </sheetPr>
  <dimension ref="A1:F22"/>
  <sheetViews>
    <sheetView rightToLeft="1" workbookViewId="0">
      <selection activeCell="E9" sqref="E9"/>
    </sheetView>
  </sheetViews>
  <sheetFormatPr defaultColWidth="9.140625" defaultRowHeight="15.75"/>
  <cols>
    <col min="1" max="1" width="7.28515625" style="27" customWidth="1"/>
    <col min="2" max="2" width="27.42578125" style="27" customWidth="1"/>
    <col min="3" max="3" width="43" style="27" customWidth="1"/>
    <col min="4" max="4" width="39" style="27" customWidth="1"/>
    <col min="5" max="5" width="60.5703125" style="166" customWidth="1"/>
    <col min="6" max="6" width="32" style="27" customWidth="1"/>
    <col min="7" max="7" width="34.140625" style="27" customWidth="1"/>
    <col min="8" max="16384" width="9.140625" style="27"/>
  </cols>
  <sheetData>
    <row r="1" spans="1:6" ht="0.75" customHeight="1"/>
    <row r="2" spans="1:6" s="167" customFormat="1" ht="71.25" customHeight="1">
      <c r="A2" s="435" t="s">
        <v>226</v>
      </c>
      <c r="B2" s="436"/>
      <c r="C2" s="436"/>
      <c r="D2" s="436"/>
      <c r="E2" s="437"/>
    </row>
    <row r="3" spans="1:6" s="172" customFormat="1" ht="21.75" customHeight="1">
      <c r="A3" s="438" t="s">
        <v>200</v>
      </c>
      <c r="B3" s="439"/>
      <c r="C3" s="439"/>
      <c r="D3" s="439"/>
      <c r="E3" s="440"/>
    </row>
    <row r="4" spans="1:6" s="175" customFormat="1" ht="34.5" customHeight="1">
      <c r="A4" s="193">
        <v>1</v>
      </c>
      <c r="B4" s="194" t="s">
        <v>172</v>
      </c>
      <c r="C4" s="194" t="s">
        <v>182</v>
      </c>
      <c r="D4" s="195" t="s">
        <v>178</v>
      </c>
      <c r="E4" s="196" t="s">
        <v>211</v>
      </c>
      <c r="F4" s="174"/>
    </row>
    <row r="5" spans="1:6" s="172" customFormat="1" ht="33.75" customHeight="1">
      <c r="A5" s="193">
        <v>2</v>
      </c>
      <c r="B5" s="194" t="s">
        <v>201</v>
      </c>
      <c r="C5" s="194" t="s">
        <v>213</v>
      </c>
      <c r="D5" s="195" t="s">
        <v>179</v>
      </c>
      <c r="E5" s="196" t="s">
        <v>212</v>
      </c>
      <c r="F5" s="173"/>
    </row>
    <row r="6" spans="1:6" s="172" customFormat="1" ht="33.75" customHeight="1">
      <c r="A6" s="193">
        <v>3</v>
      </c>
      <c r="B6" s="194" t="s">
        <v>202</v>
      </c>
      <c r="C6" s="194" t="s">
        <v>213</v>
      </c>
      <c r="D6" s="195" t="s">
        <v>203</v>
      </c>
      <c r="E6" s="196" t="s">
        <v>214</v>
      </c>
      <c r="F6" s="173"/>
    </row>
    <row r="7" spans="1:6" s="172" customFormat="1" ht="33.75" customHeight="1">
      <c r="A7" s="193">
        <v>4</v>
      </c>
      <c r="B7" s="194" t="s">
        <v>236</v>
      </c>
      <c r="C7" s="194" t="s">
        <v>213</v>
      </c>
      <c r="D7" s="195" t="s">
        <v>204</v>
      </c>
      <c r="E7" s="196" t="s">
        <v>205</v>
      </c>
      <c r="F7" s="173"/>
    </row>
    <row r="8" spans="1:6" s="172" customFormat="1" ht="33.75" customHeight="1">
      <c r="A8" s="193">
        <v>5</v>
      </c>
      <c r="B8" s="194" t="s">
        <v>173</v>
      </c>
      <c r="C8" s="194" t="s">
        <v>213</v>
      </c>
      <c r="D8" s="195" t="s">
        <v>206</v>
      </c>
      <c r="E8" s="196" t="s">
        <v>207</v>
      </c>
      <c r="F8" s="173"/>
    </row>
    <row r="9" spans="1:6" s="172" customFormat="1" ht="33.75" customHeight="1">
      <c r="A9" s="193">
        <v>6</v>
      </c>
      <c r="B9" s="197" t="s">
        <v>199</v>
      </c>
      <c r="C9" s="194" t="s">
        <v>180</v>
      </c>
      <c r="D9" s="195" t="s">
        <v>181</v>
      </c>
      <c r="E9" s="196" t="s">
        <v>208</v>
      </c>
      <c r="F9" s="173"/>
    </row>
    <row r="10" spans="1:6" s="167" customFormat="1" ht="23.25" customHeight="1">
      <c r="A10" s="168"/>
      <c r="D10" s="168"/>
      <c r="E10" s="170"/>
    </row>
    <row r="11" spans="1:6" ht="24" customHeight="1">
      <c r="A11" s="169"/>
      <c r="B11" s="168"/>
      <c r="D11" s="29"/>
      <c r="E11" s="171"/>
    </row>
    <row r="12" spans="1:6" ht="19.5" customHeight="1">
      <c r="A12" s="29"/>
      <c r="B12" s="29"/>
      <c r="D12" s="29"/>
      <c r="E12" s="171"/>
    </row>
    <row r="13" spans="1:6" ht="15.75" customHeight="1">
      <c r="A13" s="29"/>
      <c r="B13" s="29"/>
    </row>
    <row r="14" spans="1:6" ht="33.75" customHeight="1"/>
    <row r="15" spans="1:6" ht="3" customHeight="1"/>
    <row r="16" spans="1:6" ht="12.75" hidden="1" customHeight="1"/>
    <row r="17" ht="12.75" hidden="1" customHeight="1"/>
    <row r="18" ht="12.75" hidden="1" customHeight="1"/>
    <row r="19" ht="12.75" hidden="1" customHeight="1"/>
    <row r="20" ht="12.75" hidden="1" customHeight="1"/>
    <row r="21" ht="12.75" hidden="1" customHeight="1"/>
    <row r="22" ht="12.75" hidden="1" customHeight="1"/>
  </sheetData>
  <mergeCells count="2">
    <mergeCell ref="A2:E2"/>
    <mergeCell ref="A3:E3"/>
  </mergeCells>
  <hyperlinks>
    <hyperlink ref="E6" r:id="rId1"/>
  </hyperlinks>
  <pageMargins left="0.25" right="0.25" top="0.75" bottom="0.75" header="0.3" footer="0.3"/>
  <pageSetup scale="84" orientation="landscape" r:id="rId2"/>
  <ignoredErrors>
    <ignoredError sqref="D4 D5:D9"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7</vt:i4>
      </vt:variant>
    </vt:vector>
  </HeadingPairs>
  <TitlesOfParts>
    <vt:vector size="16" baseType="lpstr">
      <vt:lpstr>رهنمود </vt:lpstr>
      <vt:lpstr>فورم تائیدی </vt:lpstr>
      <vt:lpstr> پلان ربعوار</vt:lpstr>
      <vt:lpstr>1-مصارف  </vt:lpstr>
      <vt:lpstr>2- محاصل</vt:lpstr>
      <vt:lpstr>3- پیامدها</vt:lpstr>
      <vt:lpstr>چهارم. فورمه نظارت</vt:lpstr>
      <vt:lpstr>پنجم. پلان سالانه و ربعوار</vt:lpstr>
      <vt:lpstr>اشخاص ارتباطی</vt:lpstr>
      <vt:lpstr>'1-مصارف  '!Print_Area</vt:lpstr>
      <vt:lpstr>'2- محاصل'!Print_Area</vt:lpstr>
      <vt:lpstr>'3- پیامدها'!Print_Area</vt:lpstr>
      <vt:lpstr>'پنجم. پلان سالانه و ربعوار'!Print_Area</vt:lpstr>
      <vt:lpstr>'چهارم. فورمه نظارت'!Print_Area</vt:lpstr>
      <vt:lpstr>'رهنمود '!Print_Area</vt:lpstr>
      <vt:lpstr>'فورم تائیدی '!Print_Area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sayed.musa@budgetmof.gov.af</dc:creator>
  <cp:lastModifiedBy>arif.walizada</cp:lastModifiedBy>
  <cp:lastPrinted>2020-10-05T05:00:51Z</cp:lastPrinted>
  <dcterms:created xsi:type="dcterms:W3CDTF">2009-10-12T09:15:19Z</dcterms:created>
  <dcterms:modified xsi:type="dcterms:W3CDTF">2021-01-04T10:29:40Z</dcterms:modified>
</cp:coreProperties>
</file>