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7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Projects!$B$2:$B$29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Projects!$A$1:$S$42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O42" i="1" l="1"/>
  <c r="D29" i="2"/>
  <c r="E29" i="2"/>
  <c r="N42" i="1"/>
  <c r="N26" i="1"/>
  <c r="N12" i="1"/>
  <c r="J12" i="1"/>
  <c r="P26" i="1" l="1"/>
  <c r="R26" i="1"/>
  <c r="Q42" i="1"/>
  <c r="M24" i="1" l="1"/>
  <c r="L36" i="1" l="1"/>
  <c r="J42" i="1" l="1"/>
  <c r="N41" i="1"/>
  <c r="P41" i="1" s="1"/>
  <c r="R41" i="1" l="1"/>
  <c r="M9" i="1"/>
  <c r="N39" i="1" l="1"/>
  <c r="G29" i="2" l="1"/>
  <c r="N40" i="1" l="1"/>
  <c r="R40" i="1" s="1"/>
  <c r="P40" i="1" l="1"/>
  <c r="I42" i="1"/>
  <c r="R39" i="1"/>
  <c r="N38" i="1"/>
  <c r="R38" i="1" s="1"/>
  <c r="P39" i="1" l="1"/>
  <c r="P38" i="1"/>
  <c r="J7" i="1"/>
  <c r="P12" i="1" l="1"/>
  <c r="R12" i="1"/>
  <c r="N37" i="1"/>
  <c r="M42" i="1"/>
  <c r="L42" i="1"/>
  <c r="K42" i="1"/>
  <c r="P37" i="1" l="1"/>
  <c r="R37" i="1"/>
  <c r="N36" i="1" l="1"/>
  <c r="R36" i="1" s="1"/>
  <c r="N35" i="1"/>
  <c r="R35" i="1" s="1"/>
  <c r="N6" i="1"/>
  <c r="P35" i="1" l="1"/>
  <c r="P36" i="1"/>
  <c r="N32" i="1"/>
  <c r="Q46" i="1" l="1"/>
  <c r="Q45" i="1"/>
  <c r="O46" i="1"/>
  <c r="O45" i="1"/>
  <c r="N34" i="1"/>
  <c r="R34" i="1" l="1"/>
  <c r="P34" i="1"/>
  <c r="N33" i="1" l="1"/>
  <c r="R33" i="1" s="1"/>
  <c r="P33" i="1" l="1"/>
  <c r="N8" i="1" l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7" i="1"/>
  <c r="P6" i="1"/>
  <c r="R17" i="1" l="1"/>
  <c r="N5" i="1"/>
  <c r="N46" i="1"/>
  <c r="N45" i="1"/>
  <c r="P13" i="1"/>
  <c r="R13" i="1"/>
  <c r="D30" i="2" l="1"/>
  <c r="D31" i="2" s="1"/>
  <c r="R42" i="1"/>
  <c r="P42" i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2" i="1"/>
  <c r="R31" i="1"/>
  <c r="P31" i="1"/>
  <c r="P30" i="1"/>
  <c r="R29" i="1"/>
  <c r="P29" i="1"/>
  <c r="R28" i="1"/>
  <c r="P28" i="1"/>
  <c r="P27" i="1"/>
  <c r="R27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30" i="1"/>
  <c r="R32" i="1"/>
  <c r="H29" i="2" l="1"/>
  <c r="F29" i="2"/>
  <c r="D6" i="2" l="1"/>
  <c r="R5" i="1"/>
  <c r="J6" i="2" l="1"/>
  <c r="H6" i="2"/>
  <c r="H30" i="2"/>
  <c r="H31" i="2" l="1"/>
  <c r="O5" i="1" l="1"/>
  <c r="E30" i="2" s="1"/>
  <c r="E6" i="2" l="1"/>
  <c r="F6" i="2" s="1"/>
  <c r="E31" i="2"/>
  <c r="P5" i="1"/>
  <c r="F30" i="2" l="1"/>
  <c r="F31" i="2"/>
</calcChain>
</file>

<file path=xl/sharedStrings.xml><?xml version="1.0" encoding="utf-8"?>
<sst xmlns="http://schemas.openxmlformats.org/spreadsheetml/2006/main" count="274" uniqueCount="164">
  <si>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</si>
  <si>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</si>
  <si>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</si>
  <si>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</si>
  <si>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</si>
  <si>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</si>
  <si>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</si>
  <si>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</si>
  <si>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</si>
  <si>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</si>
  <si>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</si>
  <si>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</si>
  <si>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</si>
  <si>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</si>
  <si>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</si>
  <si>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</si>
  <si>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</si>
  <si>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</si>
  <si>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</si>
  <si>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</si>
  <si>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</si>
  <si>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</si>
  <si>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</si>
  <si>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</si>
  <si>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</si>
  <si>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</si>
  <si>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</si>
  <si>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</si>
  <si>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</si>
  <si>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</si>
  <si>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</si>
  <si>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</si>
  <si>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</si>
  <si>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</si>
  <si>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</si>
  <si>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</si>
  <si>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</si>
  <si>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</si>
  <si>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</si>
  <si>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</si>
  <si>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</si>
  <si>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</si>
  <si>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</si>
  <si>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</si>
  <si>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</si>
  <si>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</si>
  <si>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</si>
  <si>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</si>
  <si>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</si>
  <si>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</si>
  <si>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</si>
  <si>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</si>
  <si>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</si>
  <si>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</si>
  <si>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</si>
  <si>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</si>
  <si>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</si>
  <si>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</si>
  <si>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</si>
  <si>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</si>
  <si>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</si>
  <si>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</si>
  <si>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</si>
  <si>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</si>
  <si>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</si>
  <si>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</si>
  <si>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</si>
  <si>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</si>
  <si>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</si>
  <si>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</si>
  <si>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</si>
  <si>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</si>
  <si>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</si>
  <si>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</si>
  <si>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</si>
  <si>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</si>
  <si>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</si>
  <si>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</si>
  <si>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</si>
  <si>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</si>
  <si>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</si>
  <si>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</si>
  <si>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</si>
  <si>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</si>
  <si>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</si>
  <si>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</si>
  <si>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</si>
  <si>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</si>
  <si>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</si>
  <si>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</si>
  <si>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</si>
  <si>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</si>
  <si>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</si>
  <si>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</si>
  <si>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</si>
  <si>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</si>
  <si>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</si>
  <si>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</si>
  <si>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</si>
  <si>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</si>
  <si>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</si>
  <si>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</si>
  <si>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</si>
  <si>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</si>
  <si>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</si>
  <si>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</si>
  <si>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</si>
  <si>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</si>
  <si>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</si>
  <si>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</si>
  <si>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</si>
  <si>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</si>
  <si>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</si>
  <si>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</si>
  <si>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</si>
  <si>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</si>
  <si>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</si>
  <si>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</si>
  <si>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</si>
  <si>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</si>
  <si>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</si>
  <si>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</si>
  <si>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</si>
  <si>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</si>
  <si>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</si>
  <si>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</si>
  <si>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</si>
  <si>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</si>
  <si>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</si>
  <si>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</si>
  <si>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</si>
  <si>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</si>
  <si>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</si>
  <si>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</si>
  <si>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</si>
  <si>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</si>
  <si>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</si>
  <si>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</si>
  <si>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</si>
  <si>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</si>
  <si>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</si>
  <si>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</si>
  <si>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</si>
  <si>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</si>
  <si>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</si>
  <si>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</si>
  <si>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</si>
  <si>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</si>
  <si>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</si>
  <si>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</si>
  <si>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</si>
  <si>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</si>
  <si>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</si>
  <si>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</si>
  <si>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</si>
  <si>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</si>
  <si>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</si>
  <si>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</si>
  <si>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</si>
  <si>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AFG/390777</t>
  </si>
  <si>
    <t>پروژه جدید اضطراری زراعتی و مصونیت غذائی</t>
  </si>
  <si>
    <t>19/12/2020</t>
  </si>
  <si>
    <t>پروژه های انکشافی ولایتی</t>
  </si>
  <si>
    <t>AFG/390755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</si>
</sst>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theme="1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97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61" xfId="3" applyNumberFormat="1" applyFont="1" applyBorder="1" applyAlignment="1" applyProtection="1">
      <alignment horizontal="left" vertical="center" wrapText="1"/>
      <protection locked="0"/>
    </xf>
    <xf numFmtId="0" fontId="8" fillId="0" borderId="62" xfId="3" applyFont="1" applyFill="1" applyBorder="1" applyAlignment="1" applyProtection="1">
      <alignment horizontal="center" vertical="center" wrapText="1"/>
    </xf>
    <xf numFmtId="0" fontId="8" fillId="0" borderId="63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164" fontId="8" fillId="0" borderId="67" xfId="3" applyNumberFormat="1" applyFont="1" applyFill="1" applyBorder="1" applyAlignment="1" applyProtection="1">
      <alignment horizontal="center" vertical="center" wrapText="1"/>
    </xf>
    <xf numFmtId="164" fontId="8" fillId="0" borderId="66" xfId="3" applyNumberFormat="1" applyFont="1" applyFill="1" applyBorder="1" applyAlignment="1" applyProtection="1">
      <alignment horizontal="center" vertical="center" wrapText="1"/>
    </xf>
    <xf numFmtId="164" fontId="8" fillId="0" borderId="6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2" applyNumberFormat="1" applyFont="1" applyFill="1" applyBorder="1" applyAlignment="1" applyProtection="1">
      <alignment horizontal="center" vertical="center" wrapText="1"/>
    </xf>
    <xf numFmtId="164" fontId="8" fillId="0" borderId="70" xfId="2" applyNumberFormat="1" applyFont="1" applyFill="1" applyBorder="1" applyAlignment="1" applyProtection="1">
      <alignment horizontal="center" vertical="center" wrapText="1"/>
    </xf>
    <xf numFmtId="0" fontId="8" fillId="0" borderId="72" xfId="3" applyFont="1" applyFill="1" applyBorder="1" applyAlignment="1" applyProtection="1">
      <alignment horizontal="center" vertical="center" wrapText="1"/>
    </xf>
    <xf numFmtId="0" fontId="8" fillId="0" borderId="71" xfId="3" applyFont="1" applyFill="1" applyBorder="1" applyAlignment="1" applyProtection="1">
      <alignment horizontal="center" vertical="center" wrapText="1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74" xfId="3" applyFont="1" applyFill="1" applyBorder="1" applyAlignment="1" applyProtection="1">
      <alignment horizontal="center" vertical="center" readingOrder="2"/>
    </xf>
    <xf numFmtId="0" fontId="8" fillId="0" borderId="75" xfId="3" applyFont="1" applyFill="1" applyBorder="1" applyAlignment="1" applyProtection="1">
      <alignment horizontal="right" vertical="center" wrapText="1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7" fillId="2" borderId="38" xfId="3" applyFont="1" applyFill="1" applyBorder="1" applyAlignment="1" applyProtection="1">
      <alignment horizontal="center" vertical="center" readingOrder="2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14092.576000000001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12204.782999999998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10817.758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2"/>
  <sheetViews>
    <sheetView showGridLines="0" rightToLeft="1" tabSelected="1" view="pageBreakPreview" topLeftCell="A32" zoomScaleSheetLayoutView="100" workbookViewId="0">
      <selection activeCell="P43" sqref="P43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4.85546875" style="9" bestFit="1" customWidth="1"/>
    <col min="7" max="7" width="9.5703125" style="8" hidden="1" customWidth="1"/>
    <col min="8" max="8" width="16.140625" style="8" hidden="1" customWidth="1"/>
    <col min="9" max="9" width="16.85546875" style="1" hidden="1" customWidth="1"/>
    <col min="10" max="10" width="10.42578125" style="1" hidden="1" customWidth="1"/>
    <col min="11" max="11" width="12.28515625" style="1" hidden="1" customWidth="1"/>
    <col min="12" max="12" width="10.28515625" style="1" hidden="1" customWidth="1"/>
    <col min="13" max="13" width="9.5703125" style="1" hidden="1" customWidth="1"/>
    <col min="14" max="14" width="14" style="1" customWidth="1"/>
    <col min="15" max="15" width="12.7109375" style="8" bestFit="1" customWidth="1"/>
    <col min="16" max="16" width="11" style="8" customWidth="1"/>
    <col min="17" max="17" width="12.42578125" style="8" customWidth="1"/>
    <col min="18" max="18" width="9.140625" style="1" customWidth="1"/>
    <col min="19" max="19" width="8.14062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83" t="s">
        <v>141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3" s="75" customFormat="1" ht="27" customHeight="1" thickBot="1" x14ac:dyDescent="0.35">
      <c r="A2" s="185" t="s">
        <v>105</v>
      </c>
      <c r="B2" s="185"/>
      <c r="C2" s="184" t="s">
        <v>147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07"/>
      <c r="R2" s="186" t="s">
        <v>161</v>
      </c>
      <c r="S2" s="186"/>
    </row>
    <row r="3" spans="1:23" ht="26.25" customHeight="1" thickTop="1" thickBot="1" x14ac:dyDescent="0.25">
      <c r="A3" s="182" t="s">
        <v>59</v>
      </c>
      <c r="B3" s="182" t="s">
        <v>86</v>
      </c>
      <c r="C3" s="175" t="s">
        <v>87</v>
      </c>
      <c r="D3" s="175" t="s">
        <v>0</v>
      </c>
      <c r="E3" s="175" t="s">
        <v>1</v>
      </c>
      <c r="F3" s="175" t="s">
        <v>2</v>
      </c>
      <c r="G3" s="175" t="s">
        <v>3</v>
      </c>
      <c r="H3" s="175" t="s">
        <v>4</v>
      </c>
      <c r="I3" s="176" t="s">
        <v>129</v>
      </c>
      <c r="J3" s="176"/>
      <c r="K3" s="177"/>
      <c r="L3" s="181" t="s">
        <v>79</v>
      </c>
      <c r="M3" s="177"/>
      <c r="N3" s="175" t="s">
        <v>58</v>
      </c>
      <c r="O3" s="175" t="s">
        <v>6</v>
      </c>
      <c r="P3" s="175" t="s">
        <v>76</v>
      </c>
      <c r="Q3" s="175" t="s">
        <v>8</v>
      </c>
      <c r="R3" s="175" t="s">
        <v>9</v>
      </c>
      <c r="S3" s="175" t="s">
        <v>5</v>
      </c>
    </row>
    <row r="4" spans="1:23" ht="29.25" customHeight="1" thickTop="1" thickBot="1" x14ac:dyDescent="0.25">
      <c r="A4" s="182"/>
      <c r="B4" s="182"/>
      <c r="C4" s="175"/>
      <c r="D4" s="175"/>
      <c r="E4" s="175"/>
      <c r="F4" s="175"/>
      <c r="G4" s="175"/>
      <c r="H4" s="175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75"/>
      <c r="O4" s="175"/>
      <c r="P4" s="175"/>
      <c r="Q4" s="175"/>
      <c r="R4" s="175"/>
      <c r="S4" s="175"/>
    </row>
    <row r="5" spans="1:23" ht="27" customHeight="1" thickTop="1" x14ac:dyDescent="0.2">
      <c r="A5" s="178" t="s">
        <v>60</v>
      </c>
      <c r="B5" s="179"/>
      <c r="C5" s="180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I42</f>
        <v>14584.063000000002</v>
      </c>
      <c r="J5" s="59">
        <f t="shared" si="0"/>
        <v>63.51400000000001</v>
      </c>
      <c r="K5" s="59">
        <f t="shared" si="0"/>
        <v>-75</v>
      </c>
      <c r="L5" s="59">
        <f t="shared" si="0"/>
        <v>-156.38200000000001</v>
      </c>
      <c r="M5" s="59">
        <f t="shared" si="0"/>
        <v>156.381</v>
      </c>
      <c r="N5" s="59">
        <f>N42</f>
        <v>14092.576000000001</v>
      </c>
      <c r="O5" s="59">
        <f t="shared" si="0"/>
        <v>12204.782999999998</v>
      </c>
      <c r="P5" s="60">
        <f>O5/N5</f>
        <v>0.86604344017729595</v>
      </c>
      <c r="Q5" s="59">
        <f>Q42</f>
        <v>10817.758</v>
      </c>
      <c r="R5" s="60">
        <f>Q5/N5</f>
        <v>0.76762105097038325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46.616</v>
      </c>
      <c r="P6" s="69">
        <f>O6/N6</f>
        <v>0.93232000000000004</v>
      </c>
      <c r="Q6" s="65">
        <v>24.231999999999999</v>
      </c>
      <c r="R6" s="64">
        <f>Q6/N6</f>
        <v>0.48463999999999996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125.20699999999999</v>
      </c>
      <c r="P7" s="69">
        <f>O7/N7</f>
        <v>0.83471333333333331</v>
      </c>
      <c r="Q7" s="65">
        <v>112.374</v>
      </c>
      <c r="R7" s="64">
        <f>Q7/N7</f>
        <v>0.74915999999999994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>
        <v>-25</v>
      </c>
      <c r="M8" s="63"/>
      <c r="N8" s="68">
        <f t="shared" ref="N8:N31" si="1">I8+M8+L8+K8+J8</f>
        <v>255</v>
      </c>
      <c r="O8" s="65">
        <v>250.62899999999999</v>
      </c>
      <c r="P8" s="69">
        <f t="shared" ref="P8:P32" si="2">O8/N8</f>
        <v>0.98285882352941167</v>
      </c>
      <c r="Q8" s="65">
        <v>228.999</v>
      </c>
      <c r="R8" s="64">
        <f t="shared" ref="R8:R32" si="3">Q8/N8</f>
        <v>0.89803529411764704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f>9.479+4.2</f>
        <v>13.678999999999998</v>
      </c>
      <c r="N9" s="68">
        <f t="shared" si="1"/>
        <v>48.679000000000002</v>
      </c>
      <c r="O9" s="65">
        <v>45.697000000000003</v>
      </c>
      <c r="P9" s="69">
        <f t="shared" si="2"/>
        <v>0.93874155179851682</v>
      </c>
      <c r="Q9" s="65">
        <v>35.798999999999999</v>
      </c>
      <c r="R9" s="64">
        <f t="shared" si="3"/>
        <v>0.73540951950533084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1846.53</v>
      </c>
      <c r="P10" s="69">
        <f t="shared" si="2"/>
        <v>0.97329222011385197</v>
      </c>
      <c r="Q10" s="65">
        <v>1502.856</v>
      </c>
      <c r="R10" s="64">
        <f t="shared" si="3"/>
        <v>0.79214421252371914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45.161000000000001</v>
      </c>
      <c r="P11" s="69">
        <f t="shared" si="2"/>
        <v>0.75268333333333337</v>
      </c>
      <c r="Q11" s="65">
        <v>30.297000000000001</v>
      </c>
      <c r="R11" s="64">
        <f t="shared" si="3"/>
        <v>0.50495000000000001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10.32</v>
      </c>
      <c r="J12" s="63">
        <f>8.531+3.693+4.27</f>
        <v>16.494</v>
      </c>
      <c r="K12" s="63"/>
      <c r="L12" s="63"/>
      <c r="M12" s="63"/>
      <c r="N12" s="68">
        <f>SUM(I12:M12)</f>
        <v>26.814</v>
      </c>
      <c r="O12" s="65">
        <v>26.814</v>
      </c>
      <c r="P12" s="69">
        <f>O12/N12</f>
        <v>1</v>
      </c>
      <c r="Q12" s="65">
        <v>22.544</v>
      </c>
      <c r="R12" s="155">
        <f t="shared" ref="R12" si="4">Q12/N12</f>
        <v>0.84075482956664427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10</v>
      </c>
      <c r="P13" s="69">
        <f>O13/N13</f>
        <v>1</v>
      </c>
      <c r="Q13" s="65">
        <v>9.9030000000000005</v>
      </c>
      <c r="R13" s="64">
        <f>Q13/N13</f>
        <v>0.99030000000000007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185.221</v>
      </c>
      <c r="P14" s="69">
        <f t="shared" si="2"/>
        <v>0.87969242752384214</v>
      </c>
      <c r="Q14" s="65">
        <v>133.79900000000001</v>
      </c>
      <c r="R14" s="64">
        <f t="shared" si="3"/>
        <v>0.63546772293780163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37.094000000000001</v>
      </c>
      <c r="P15" s="69">
        <f t="shared" si="2"/>
        <v>0.86265116279069776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76.322000000000003</v>
      </c>
      <c r="P16" s="139">
        <f t="shared" si="2"/>
        <v>0.95402500000000001</v>
      </c>
      <c r="Q16" s="138">
        <v>76.322000000000003</v>
      </c>
      <c r="R16" s="140">
        <f t="shared" si="3"/>
        <v>0.95402500000000001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>
        <v>-2.4550000000000001</v>
      </c>
      <c r="M17" s="124"/>
      <c r="N17" s="125">
        <f t="shared" si="1"/>
        <v>149.54500000000002</v>
      </c>
      <c r="O17" s="126">
        <v>117.41200000000001</v>
      </c>
      <c r="P17" s="127">
        <f t="shared" si="2"/>
        <v>0.78512822227423185</v>
      </c>
      <c r="Q17" s="126">
        <v>104.521</v>
      </c>
      <c r="R17" s="128">
        <f>Q17/N17</f>
        <v>0.69892674445818981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149.435</v>
      </c>
      <c r="P18" s="69">
        <f t="shared" si="2"/>
        <v>0.9962333333333333</v>
      </c>
      <c r="Q18" s="65">
        <v>124.91500000000001</v>
      </c>
      <c r="R18" s="64">
        <f t="shared" si="3"/>
        <v>0.83276666666666666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348.012</v>
      </c>
      <c r="P19" s="69">
        <f t="shared" si="2"/>
        <v>0.99431999999999998</v>
      </c>
      <c r="Q19" s="65">
        <v>343.096</v>
      </c>
      <c r="R19" s="64">
        <f t="shared" si="3"/>
        <v>0.98027428571428576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760.154</v>
      </c>
      <c r="P20" s="69">
        <f t="shared" si="2"/>
        <v>0.78175707501084979</v>
      </c>
      <c r="Q20" s="65">
        <v>538.46199999999999</v>
      </c>
      <c r="R20" s="64">
        <f t="shared" si="3"/>
        <v>0.55376473467809451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33.396000000000001</v>
      </c>
      <c r="P21" s="69">
        <f t="shared" si="2"/>
        <v>0.66792000000000007</v>
      </c>
      <c r="Q21" s="65">
        <v>23.777999999999999</v>
      </c>
      <c r="R21" s="69">
        <f t="shared" si="3"/>
        <v>0.47555999999999998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>
        <v>65</v>
      </c>
      <c r="N22" s="68">
        <f t="shared" si="1"/>
        <v>126</v>
      </c>
      <c r="O22" s="65">
        <v>123.52200000000001</v>
      </c>
      <c r="P22" s="69">
        <f t="shared" si="2"/>
        <v>0.98033333333333339</v>
      </c>
      <c r="Q22" s="65">
        <v>120.952</v>
      </c>
      <c r="R22" s="69">
        <f t="shared" si="3"/>
        <v>0.95993650793650798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383.64</v>
      </c>
      <c r="P23" s="69">
        <f t="shared" si="2"/>
        <v>0.44966946410989733</v>
      </c>
      <c r="Q23" s="65">
        <v>241.55500000000001</v>
      </c>
      <c r="R23" s="64">
        <f t="shared" si="3"/>
        <v>0.28312977636082332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>
        <f>66.747+2.455</f>
        <v>69.201999999999998</v>
      </c>
      <c r="N24" s="68">
        <f t="shared" si="1"/>
        <v>209.72300000000001</v>
      </c>
      <c r="O24" s="65">
        <v>209.71299999999999</v>
      </c>
      <c r="P24" s="69">
        <f t="shared" si="2"/>
        <v>0.9999523180576283</v>
      </c>
      <c r="Q24" s="65">
        <v>206.72</v>
      </c>
      <c r="R24" s="64">
        <f t="shared" si="3"/>
        <v>0.98568111270580716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421.66300000000001</v>
      </c>
      <c r="P25" s="69">
        <f t="shared" si="2"/>
        <v>0.87192514474772542</v>
      </c>
      <c r="Q25" s="65">
        <v>350.89100000000002</v>
      </c>
      <c r="R25" s="64">
        <f t="shared" si="3"/>
        <v>0.72558105872622003</v>
      </c>
      <c r="S25" s="3"/>
    </row>
    <row r="26" spans="1:23" ht="34.5" customHeight="1" x14ac:dyDescent="0.2">
      <c r="A26" s="14">
        <v>21</v>
      </c>
      <c r="B26" s="62" t="s">
        <v>163</v>
      </c>
      <c r="C26" s="15" t="s">
        <v>162</v>
      </c>
      <c r="D26" s="16">
        <v>1395</v>
      </c>
      <c r="E26" s="16" t="s">
        <v>126</v>
      </c>
      <c r="F26" s="18" t="s">
        <v>13</v>
      </c>
      <c r="G26" s="18" t="s">
        <v>14</v>
      </c>
      <c r="H26" s="88" t="s">
        <v>15</v>
      </c>
      <c r="I26" s="89">
        <v>0</v>
      </c>
      <c r="J26" s="63">
        <v>22.553999999999998</v>
      </c>
      <c r="K26" s="63"/>
      <c r="L26" s="63">
        <v>0</v>
      </c>
      <c r="M26" s="63">
        <v>0</v>
      </c>
      <c r="N26" s="68">
        <f t="shared" ref="N26" si="5">I26+M26+L26+K26+J26</f>
        <v>22.553999999999998</v>
      </c>
      <c r="O26" s="65">
        <v>16.311</v>
      </c>
      <c r="P26" s="69">
        <f t="shared" ref="P26" si="6">O26/N26</f>
        <v>0.72319765895184895</v>
      </c>
      <c r="Q26" s="65">
        <v>0</v>
      </c>
      <c r="R26" s="64">
        <f t="shared" ref="R26" si="7">Q26/N26</f>
        <v>0</v>
      </c>
      <c r="S26" s="3"/>
    </row>
    <row r="27" spans="1:23" ht="34.5" customHeight="1" x14ac:dyDescent="0.2">
      <c r="A27" s="14">
        <v>22</v>
      </c>
      <c r="B27" s="83" t="s">
        <v>91</v>
      </c>
      <c r="C27" s="15" t="s">
        <v>98</v>
      </c>
      <c r="D27" s="16">
        <v>1396</v>
      </c>
      <c r="E27" s="16" t="s">
        <v>123</v>
      </c>
      <c r="F27" s="18" t="s">
        <v>90</v>
      </c>
      <c r="G27" s="18" t="s">
        <v>14</v>
      </c>
      <c r="H27" s="18" t="s">
        <v>78</v>
      </c>
      <c r="I27" s="89">
        <v>78</v>
      </c>
      <c r="J27" s="63"/>
      <c r="K27" s="63"/>
      <c r="L27" s="63"/>
      <c r="M27" s="63"/>
      <c r="N27" s="68">
        <f t="shared" si="1"/>
        <v>78</v>
      </c>
      <c r="O27" s="65">
        <v>25.456</v>
      </c>
      <c r="P27" s="69">
        <f t="shared" si="2"/>
        <v>0.32635897435897437</v>
      </c>
      <c r="Q27" s="65">
        <v>25.373000000000001</v>
      </c>
      <c r="R27" s="64">
        <f t="shared" si="3"/>
        <v>0.32529487179487182</v>
      </c>
      <c r="S27" s="84"/>
    </row>
    <row r="28" spans="1:23" ht="34.5" customHeight="1" x14ac:dyDescent="0.2">
      <c r="A28" s="14">
        <v>23</v>
      </c>
      <c r="B28" s="83" t="s">
        <v>101</v>
      </c>
      <c r="C28" s="15" t="s">
        <v>99</v>
      </c>
      <c r="D28" s="16">
        <v>1396</v>
      </c>
      <c r="E28" s="16" t="s">
        <v>36</v>
      </c>
      <c r="F28" s="18" t="s">
        <v>29</v>
      </c>
      <c r="G28" s="18" t="s">
        <v>14</v>
      </c>
      <c r="H28" s="18" t="s">
        <v>78</v>
      </c>
      <c r="I28" s="89">
        <v>204.6</v>
      </c>
      <c r="J28" s="63"/>
      <c r="K28" s="63"/>
      <c r="L28" s="63"/>
      <c r="M28" s="63"/>
      <c r="N28" s="68">
        <f t="shared" si="1"/>
        <v>204.6</v>
      </c>
      <c r="O28" s="65">
        <v>189.459</v>
      </c>
      <c r="P28" s="69">
        <f t="shared" si="2"/>
        <v>0.92599706744868038</v>
      </c>
      <c r="Q28" s="65">
        <v>169.886</v>
      </c>
      <c r="R28" s="64">
        <f t="shared" si="3"/>
        <v>0.83033235581622677</v>
      </c>
      <c r="S28" s="84"/>
      <c r="W28" s="54"/>
    </row>
    <row r="29" spans="1:23" ht="34.5" customHeight="1" x14ac:dyDescent="0.2">
      <c r="A29" s="14">
        <v>24</v>
      </c>
      <c r="B29" s="83" t="s">
        <v>102</v>
      </c>
      <c r="C29" s="15" t="s">
        <v>100</v>
      </c>
      <c r="D29" s="16">
        <v>1396</v>
      </c>
      <c r="E29" s="16" t="s">
        <v>42</v>
      </c>
      <c r="F29" s="18" t="s">
        <v>104</v>
      </c>
      <c r="G29" s="18" t="s">
        <v>14</v>
      </c>
      <c r="H29" s="18" t="s">
        <v>78</v>
      </c>
      <c r="I29" s="89">
        <v>515.22</v>
      </c>
      <c r="J29" s="63"/>
      <c r="K29" s="63"/>
      <c r="L29" s="63"/>
      <c r="M29" s="63"/>
      <c r="N29" s="68">
        <f t="shared" si="1"/>
        <v>515.22</v>
      </c>
      <c r="O29" s="65">
        <v>32.264000000000003</v>
      </c>
      <c r="P29" s="69">
        <f t="shared" si="2"/>
        <v>6.262179263227359E-2</v>
      </c>
      <c r="Q29" s="65">
        <v>22.530999999999999</v>
      </c>
      <c r="R29" s="64">
        <f t="shared" si="3"/>
        <v>4.373083343037925E-2</v>
      </c>
      <c r="S29" s="84"/>
      <c r="V29" s="55"/>
    </row>
    <row r="30" spans="1:23" ht="34.5" customHeight="1" x14ac:dyDescent="0.2">
      <c r="A30" s="14">
        <v>25</v>
      </c>
      <c r="B30" s="83" t="s">
        <v>106</v>
      </c>
      <c r="C30" s="15" t="s">
        <v>145</v>
      </c>
      <c r="D30" s="16">
        <v>1396</v>
      </c>
      <c r="E30" s="16" t="s">
        <v>48</v>
      </c>
      <c r="F30" s="18" t="s">
        <v>13</v>
      </c>
      <c r="G30" s="18" t="s">
        <v>14</v>
      </c>
      <c r="H30" s="18" t="s">
        <v>113</v>
      </c>
      <c r="I30" s="89">
        <v>276.25</v>
      </c>
      <c r="J30" s="63">
        <v>-25</v>
      </c>
      <c r="K30" s="63">
        <v>-75</v>
      </c>
      <c r="L30" s="63">
        <v>-25.948</v>
      </c>
      <c r="M30" s="63"/>
      <c r="N30" s="65">
        <f t="shared" si="1"/>
        <v>150.30199999999999</v>
      </c>
      <c r="O30" s="65">
        <v>149.82</v>
      </c>
      <c r="P30" s="69">
        <f t="shared" si="2"/>
        <v>0.99679312317866697</v>
      </c>
      <c r="Q30" s="65">
        <v>135.78700000000001</v>
      </c>
      <c r="R30" s="64">
        <f t="shared" si="3"/>
        <v>0.90342776543226311</v>
      </c>
      <c r="S30" s="84"/>
      <c r="V30" s="4"/>
    </row>
    <row r="31" spans="1:23" ht="34.5" customHeight="1" thickBot="1" x14ac:dyDescent="0.25">
      <c r="A31" s="130">
        <v>26</v>
      </c>
      <c r="B31" s="131" t="s">
        <v>107</v>
      </c>
      <c r="C31" s="132" t="s">
        <v>110</v>
      </c>
      <c r="D31" s="133">
        <v>1397</v>
      </c>
      <c r="E31" s="133" t="s">
        <v>127</v>
      </c>
      <c r="F31" s="134" t="s">
        <v>13</v>
      </c>
      <c r="G31" s="134" t="s">
        <v>14</v>
      </c>
      <c r="H31" s="134" t="s">
        <v>113</v>
      </c>
      <c r="I31" s="135">
        <v>30</v>
      </c>
      <c r="J31" s="136"/>
      <c r="K31" s="143"/>
      <c r="L31" s="143">
        <v>-5</v>
      </c>
      <c r="M31" s="143"/>
      <c r="N31" s="137">
        <f t="shared" si="1"/>
        <v>25</v>
      </c>
      <c r="O31" s="143">
        <v>22.875</v>
      </c>
      <c r="P31" s="139">
        <f t="shared" si="2"/>
        <v>0.91500000000000004</v>
      </c>
      <c r="Q31" s="143">
        <v>20.375</v>
      </c>
      <c r="R31" s="140">
        <f t="shared" si="3"/>
        <v>0.81499999999999995</v>
      </c>
      <c r="S31" s="144"/>
    </row>
    <row r="32" spans="1:23" ht="34.5" customHeight="1" x14ac:dyDescent="0.2">
      <c r="A32" s="118">
        <v>27</v>
      </c>
      <c r="B32" s="119" t="s">
        <v>108</v>
      </c>
      <c r="C32" s="120" t="s">
        <v>111</v>
      </c>
      <c r="D32" s="121">
        <v>1397</v>
      </c>
      <c r="E32" s="121" t="s">
        <v>122</v>
      </c>
      <c r="F32" s="122" t="s">
        <v>13</v>
      </c>
      <c r="G32" s="122" t="s">
        <v>14</v>
      </c>
      <c r="H32" s="122" t="s">
        <v>113</v>
      </c>
      <c r="I32" s="123">
        <v>35</v>
      </c>
      <c r="J32" s="124"/>
      <c r="K32" s="142"/>
      <c r="L32" s="142"/>
      <c r="M32" s="142">
        <v>8.5</v>
      </c>
      <c r="N32" s="125">
        <f>I32+M32+L32+K32+J32</f>
        <v>43.5</v>
      </c>
      <c r="O32" s="142">
        <v>40.744</v>
      </c>
      <c r="P32" s="127">
        <f t="shared" si="2"/>
        <v>0.93664367816091954</v>
      </c>
      <c r="Q32" s="142">
        <v>40.487000000000002</v>
      </c>
      <c r="R32" s="128">
        <f t="shared" si="3"/>
        <v>0.93073563218390809</v>
      </c>
      <c r="S32" s="129"/>
    </row>
    <row r="33" spans="1:19" ht="34.5" customHeight="1" x14ac:dyDescent="0.2">
      <c r="A33" s="14">
        <v>28</v>
      </c>
      <c r="B33" s="83" t="s">
        <v>109</v>
      </c>
      <c r="C33" s="15" t="s">
        <v>112</v>
      </c>
      <c r="D33" s="16">
        <v>1397</v>
      </c>
      <c r="E33" s="16" t="s">
        <v>128</v>
      </c>
      <c r="F33" s="18" t="s">
        <v>13</v>
      </c>
      <c r="G33" s="18" t="s">
        <v>14</v>
      </c>
      <c r="H33" s="18" t="s">
        <v>113</v>
      </c>
      <c r="I33" s="89">
        <v>15</v>
      </c>
      <c r="J33" s="63"/>
      <c r="K33" s="66"/>
      <c r="L33" s="66"/>
      <c r="M33" s="66"/>
      <c r="N33" s="68">
        <f t="shared" ref="N33:N36" si="8">I33+M33+L33+K33+J33</f>
        <v>15</v>
      </c>
      <c r="O33" s="66">
        <v>7.5579999999999998</v>
      </c>
      <c r="P33" s="69">
        <f t="shared" ref="P33:P34" si="9">O33/N33</f>
        <v>0.50386666666666668</v>
      </c>
      <c r="Q33" s="66">
        <v>7.5579999999999998</v>
      </c>
      <c r="R33" s="64">
        <f t="shared" ref="R33:R34" si="10">Q33/N33</f>
        <v>0.50386666666666668</v>
      </c>
      <c r="S33" s="84"/>
    </row>
    <row r="34" spans="1:19" ht="36" customHeight="1" x14ac:dyDescent="0.2">
      <c r="A34" s="14">
        <v>29</v>
      </c>
      <c r="B34" s="83" t="s">
        <v>130</v>
      </c>
      <c r="C34" s="15" t="s">
        <v>131</v>
      </c>
      <c r="D34" s="16">
        <v>1397</v>
      </c>
      <c r="E34" s="16" t="s">
        <v>128</v>
      </c>
      <c r="F34" s="18" t="s">
        <v>29</v>
      </c>
      <c r="G34" s="18" t="s">
        <v>14</v>
      </c>
      <c r="H34" s="18" t="s">
        <v>132</v>
      </c>
      <c r="I34" s="89">
        <v>446.4</v>
      </c>
      <c r="J34" s="63">
        <v>263.46600000000001</v>
      </c>
      <c r="K34" s="66"/>
      <c r="L34" s="66"/>
      <c r="M34" s="66"/>
      <c r="N34" s="68">
        <f t="shared" si="8"/>
        <v>709.86599999999999</v>
      </c>
      <c r="O34" s="66">
        <v>677.77599999999995</v>
      </c>
      <c r="P34" s="69">
        <f t="shared" si="9"/>
        <v>0.95479428511859976</v>
      </c>
      <c r="Q34" s="66">
        <v>651.90899999999999</v>
      </c>
      <c r="R34" s="64">
        <f t="shared" si="10"/>
        <v>0.91835501348141768</v>
      </c>
      <c r="S34" s="84"/>
    </row>
    <row r="35" spans="1:19" ht="36.75" customHeight="1" x14ac:dyDescent="0.2">
      <c r="A35" s="77">
        <v>29</v>
      </c>
      <c r="B35" s="85" t="s">
        <v>134</v>
      </c>
      <c r="C35" s="76" t="s">
        <v>136</v>
      </c>
      <c r="D35" s="78">
        <v>1398</v>
      </c>
      <c r="E35" s="78" t="s">
        <v>142</v>
      </c>
      <c r="F35" s="79" t="s">
        <v>13</v>
      </c>
      <c r="G35" s="79" t="s">
        <v>14</v>
      </c>
      <c r="H35" s="79" t="s">
        <v>113</v>
      </c>
      <c r="I35" s="90">
        <v>108.75</v>
      </c>
      <c r="J35" s="80"/>
      <c r="K35" s="86"/>
      <c r="L35" s="86"/>
      <c r="M35" s="86"/>
      <c r="N35" s="91">
        <f t="shared" si="8"/>
        <v>108.75</v>
      </c>
      <c r="O35" s="86">
        <v>106.411</v>
      </c>
      <c r="P35" s="81">
        <f t="shared" ref="P35:P36" si="11">O35/N35</f>
        <v>0.9784919540229885</v>
      </c>
      <c r="Q35" s="86">
        <v>105.324</v>
      </c>
      <c r="R35" s="82">
        <f t="shared" ref="R35:R36" si="12">Q35/N35</f>
        <v>0.96849655172413796</v>
      </c>
      <c r="S35" s="87"/>
    </row>
    <row r="36" spans="1:19" ht="37.5" customHeight="1" x14ac:dyDescent="0.2">
      <c r="A36" s="104">
        <v>30</v>
      </c>
      <c r="B36" s="93" t="s">
        <v>135</v>
      </c>
      <c r="C36" s="94" t="s">
        <v>137</v>
      </c>
      <c r="D36" s="95">
        <v>1398</v>
      </c>
      <c r="E36" s="95" t="s">
        <v>143</v>
      </c>
      <c r="F36" s="96" t="s">
        <v>13</v>
      </c>
      <c r="G36" s="96" t="s">
        <v>14</v>
      </c>
      <c r="H36" s="96" t="s">
        <v>113</v>
      </c>
      <c r="I36" s="97">
        <v>180</v>
      </c>
      <c r="J36" s="98"/>
      <c r="K36" s="99"/>
      <c r="L36" s="99">
        <f>-15-73.5</f>
        <v>-88.5</v>
      </c>
      <c r="M36" s="99"/>
      <c r="N36" s="100">
        <f t="shared" si="8"/>
        <v>91.5</v>
      </c>
      <c r="O36" s="99">
        <v>82.478999999999999</v>
      </c>
      <c r="P36" s="101">
        <f t="shared" si="11"/>
        <v>0.90140983606557379</v>
      </c>
      <c r="Q36" s="99">
        <v>81.233999999999995</v>
      </c>
      <c r="R36" s="102">
        <f t="shared" si="12"/>
        <v>0.88780327868852449</v>
      </c>
      <c r="S36" s="103"/>
    </row>
    <row r="37" spans="1:19" ht="39" customHeight="1" x14ac:dyDescent="0.2">
      <c r="A37" s="104">
        <v>31</v>
      </c>
      <c r="B37" s="105" t="s">
        <v>152</v>
      </c>
      <c r="C37" s="94" t="s">
        <v>138</v>
      </c>
      <c r="D37" s="95">
        <v>1399</v>
      </c>
      <c r="E37" s="95" t="s">
        <v>144</v>
      </c>
      <c r="F37" s="96" t="s">
        <v>140</v>
      </c>
      <c r="G37" s="96" t="s">
        <v>14</v>
      </c>
      <c r="H37" s="96" t="s">
        <v>139</v>
      </c>
      <c r="I37" s="97"/>
      <c r="J37" s="98">
        <v>3</v>
      </c>
      <c r="K37" s="99"/>
      <c r="L37" s="99"/>
      <c r="M37" s="99"/>
      <c r="N37" s="100">
        <f>I37+M37+L37+K37+J37</f>
        <v>3</v>
      </c>
      <c r="O37" s="99">
        <v>2.2570000000000001</v>
      </c>
      <c r="P37" s="101">
        <f t="shared" ref="P37:P39" si="13">O37/N37</f>
        <v>0.75233333333333341</v>
      </c>
      <c r="Q37" s="99">
        <v>2.2570000000000001</v>
      </c>
      <c r="R37" s="102">
        <f t="shared" ref="R37:R39" si="14">Q37/N37</f>
        <v>0.75233333333333341</v>
      </c>
      <c r="S37" s="111"/>
    </row>
    <row r="38" spans="1:19" ht="39" customHeight="1" x14ac:dyDescent="0.2">
      <c r="A38" s="104">
        <v>32</v>
      </c>
      <c r="B38" s="105" t="s">
        <v>153</v>
      </c>
      <c r="C38" s="94" t="s">
        <v>156</v>
      </c>
      <c r="D38" s="95"/>
      <c r="E38" s="95"/>
      <c r="F38" s="18" t="s">
        <v>29</v>
      </c>
      <c r="G38" s="112" t="s">
        <v>14</v>
      </c>
      <c r="H38" s="112" t="s">
        <v>139</v>
      </c>
      <c r="I38" s="115">
        <v>34</v>
      </c>
      <c r="J38" s="116"/>
      <c r="K38" s="117"/>
      <c r="L38" s="117"/>
      <c r="M38" s="117"/>
      <c r="N38" s="109">
        <f t="shared" ref="N38" si="15">I38+M38+L38+K38+J38</f>
        <v>34</v>
      </c>
      <c r="O38" s="66">
        <v>5.9980000000000002</v>
      </c>
      <c r="P38" s="69">
        <f t="shared" si="13"/>
        <v>0.17641176470588235</v>
      </c>
      <c r="Q38" s="66">
        <v>5.1120000000000001</v>
      </c>
      <c r="R38" s="64">
        <f t="shared" si="14"/>
        <v>0.15035294117647058</v>
      </c>
      <c r="S38" s="110"/>
    </row>
    <row r="39" spans="1:19" ht="39" customHeight="1" x14ac:dyDescent="0.2">
      <c r="A39" s="104">
        <v>33</v>
      </c>
      <c r="B39" s="105" t="s">
        <v>154</v>
      </c>
      <c r="C39" s="94" t="s">
        <v>155</v>
      </c>
      <c r="D39" s="95"/>
      <c r="E39" s="95"/>
      <c r="F39" s="112" t="s">
        <v>13</v>
      </c>
      <c r="G39" s="112" t="s">
        <v>14</v>
      </c>
      <c r="H39" s="113" t="s">
        <v>113</v>
      </c>
      <c r="I39" s="145">
        <v>5856.6450000000004</v>
      </c>
      <c r="J39" s="150"/>
      <c r="K39" s="146">
        <v>-480</v>
      </c>
      <c r="L39" s="146"/>
      <c r="M39" s="146"/>
      <c r="N39" s="108">
        <f>I39+M39+L39+K39+J39</f>
        <v>5376.6450000000004</v>
      </c>
      <c r="O39" s="86">
        <v>5233.6450000000004</v>
      </c>
      <c r="P39" s="81">
        <f t="shared" si="13"/>
        <v>0.97340348860674264</v>
      </c>
      <c r="Q39" s="86">
        <v>5225.4009999999998</v>
      </c>
      <c r="R39" s="82">
        <f t="shared" si="14"/>
        <v>0.97187019042544176</v>
      </c>
      <c r="S39" s="151"/>
    </row>
    <row r="40" spans="1:19" ht="39" customHeight="1" x14ac:dyDescent="0.2">
      <c r="A40" s="147">
        <v>34</v>
      </c>
      <c r="B40" s="170" t="s">
        <v>157</v>
      </c>
      <c r="C40" s="148" t="s">
        <v>158</v>
      </c>
      <c r="D40" s="149"/>
      <c r="E40" s="149"/>
      <c r="F40" s="169" t="s">
        <v>104</v>
      </c>
      <c r="G40" s="112" t="s">
        <v>14</v>
      </c>
      <c r="H40" s="167" t="s">
        <v>139</v>
      </c>
      <c r="I40" s="166"/>
      <c r="J40" s="164">
        <v>77</v>
      </c>
      <c r="K40" s="163"/>
      <c r="L40" s="163"/>
      <c r="M40" s="160"/>
      <c r="N40" s="159">
        <f>I40+M40+L40+K40+J40</f>
        <v>77</v>
      </c>
      <c r="O40" s="86">
        <v>45.752000000000002</v>
      </c>
      <c r="P40" s="81">
        <f t="shared" ref="P40" si="16">O40/N40</f>
        <v>0.59418181818181826</v>
      </c>
      <c r="Q40" s="86">
        <v>45.482999999999997</v>
      </c>
      <c r="R40" s="82">
        <f t="shared" ref="R40" si="17">Q40/N40</f>
        <v>0.5906883116883116</v>
      </c>
      <c r="S40" s="157"/>
    </row>
    <row r="41" spans="1:19" ht="39" customHeight="1" thickBot="1" x14ac:dyDescent="0.25">
      <c r="A41" s="147">
        <v>35</v>
      </c>
      <c r="B41" s="153" t="s">
        <v>159</v>
      </c>
      <c r="C41" s="171" t="s">
        <v>160</v>
      </c>
      <c r="D41" s="149"/>
      <c r="E41" s="149"/>
      <c r="F41" s="152" t="s">
        <v>104</v>
      </c>
      <c r="G41" s="112" t="s">
        <v>14</v>
      </c>
      <c r="H41" s="168" t="s">
        <v>139</v>
      </c>
      <c r="I41" s="165"/>
      <c r="J41" s="114">
        <v>462</v>
      </c>
      <c r="K41" s="162"/>
      <c r="L41" s="162"/>
      <c r="M41" s="161"/>
      <c r="N41" s="158">
        <f>I41+M41+L41+K41+J41</f>
        <v>462</v>
      </c>
      <c r="O41" s="86">
        <v>323.74</v>
      </c>
      <c r="P41" s="81">
        <f>O41/N41</f>
        <v>0.70073593073593077</v>
      </c>
      <c r="Q41" s="86">
        <v>10</v>
      </c>
      <c r="R41" s="82">
        <f t="shared" ref="R41" si="18">Q41/N41</f>
        <v>2.1645021645021644E-2</v>
      </c>
      <c r="S41" s="156"/>
    </row>
    <row r="42" spans="1:19" ht="27.75" customHeight="1" thickBot="1" x14ac:dyDescent="0.25">
      <c r="A42" s="172" t="s">
        <v>57</v>
      </c>
      <c r="B42" s="173"/>
      <c r="C42" s="173"/>
      <c r="D42" s="173"/>
      <c r="E42" s="173"/>
      <c r="F42" s="174"/>
      <c r="G42" s="70"/>
      <c r="H42" s="70"/>
      <c r="I42" s="71">
        <f>SUM(I6:I39)</f>
        <v>14584.063000000002</v>
      </c>
      <c r="J42" s="71">
        <f>SUM(J29:J41)+SUM(J6:J28)</f>
        <v>63.51400000000001</v>
      </c>
      <c r="K42" s="71">
        <f t="shared" ref="K42:M42" si="19">SUM(K29:K37)+SUM(K6:K28)</f>
        <v>-75</v>
      </c>
      <c r="L42" s="71">
        <f t="shared" si="19"/>
        <v>-156.38200000000001</v>
      </c>
      <c r="M42" s="71">
        <f t="shared" si="19"/>
        <v>156.381</v>
      </c>
      <c r="N42" s="71">
        <f>SUM(N6:N41)</f>
        <v>14092.576000000001</v>
      </c>
      <c r="O42" s="71">
        <f>SUM(O6:O41)</f>
        <v>12204.782999999998</v>
      </c>
      <c r="P42" s="72">
        <f>O42/N42</f>
        <v>0.86604344017729595</v>
      </c>
      <c r="Q42" s="71">
        <f>SUM(Q29:Q41)+SUM(Q6:Q28)</f>
        <v>10817.758</v>
      </c>
      <c r="R42" s="72">
        <f>Q42/N42</f>
        <v>0.76762105097038325</v>
      </c>
      <c r="S42" s="73"/>
    </row>
    <row r="44" spans="1:19" hidden="1" x14ac:dyDescent="0.2">
      <c r="N44" s="4"/>
      <c r="O44" s="10"/>
    </row>
    <row r="45" spans="1:19" ht="11.25" hidden="1" customHeight="1" x14ac:dyDescent="0.2">
      <c r="N45" s="4" t="e">
        <f>SUM(N33,N32,N31,#REF!,N30,N24,N22,N21,N19,N18,N17,N16,N13,N11,N6,N7,N8,#REF!,N9)</f>
        <v>#REF!</v>
      </c>
      <c r="O45" s="4" t="e">
        <f>SUM(O33,O32,O31,#REF!,O30,O24,O22,O21,O19,O18,O17,O16,O13,O11,O6,O7,O8,#REF!,O9)</f>
        <v>#REF!</v>
      </c>
      <c r="P45" s="4"/>
      <c r="Q45" s="4" t="e">
        <f>SUM(Q33,Q32,Q31,#REF!,Q30,Q24,Q22,Q21,Q19,Q18,Q17,Q16,Q13,Q11,Q6,Q7,Q8,#REF!,Q9)</f>
        <v>#REF!</v>
      </c>
    </row>
    <row r="46" spans="1:19" ht="11.25" hidden="1" customHeight="1" x14ac:dyDescent="0.2">
      <c r="N46" s="4" t="e">
        <f>SUM(N28,N27,N25,N23,#REF!,N20,#REF!,#REF!,N14,#REF!,N15,N10,#REF!,N29,#REF!,N34,#REF!)</f>
        <v>#REF!</v>
      </c>
      <c r="O46" s="4" t="e">
        <f>SUM(O28,O27,O25,O23,#REF!,O20,#REF!,#REF!,O14,#REF!,O15,O10,#REF!,O29,#REF!,O34,#REF!)</f>
        <v>#REF!</v>
      </c>
      <c r="Q46" s="4" t="e">
        <f>SUM(Q28,Q27,Q25,Q23,#REF!,Q20,#REF!,#REF!,Q14,#REF!,Q15,Q10,#REF!,Q29,#REF!,Q34,#REF!)</f>
        <v>#REF!</v>
      </c>
    </row>
    <row r="47" spans="1:19" ht="11.25" hidden="1" customHeight="1" x14ac:dyDescent="0.2">
      <c r="N47" s="11"/>
      <c r="O47" s="11"/>
      <c r="P47" s="5"/>
      <c r="Q47" s="11"/>
      <c r="R47" s="5"/>
    </row>
    <row r="48" spans="1:19" x14ac:dyDescent="0.2">
      <c r="I48" s="4"/>
      <c r="N48" s="12"/>
      <c r="O48" s="56"/>
      <c r="P48" s="5"/>
      <c r="R48" s="5"/>
    </row>
    <row r="49" spans="9:18" x14ac:dyDescent="0.2">
      <c r="I49" s="4"/>
      <c r="N49" s="4"/>
      <c r="O49" s="4"/>
      <c r="P49" s="5"/>
      <c r="Q49" s="4"/>
      <c r="R49" s="5"/>
    </row>
    <row r="50" spans="9:18" x14ac:dyDescent="0.2">
      <c r="N50" s="13"/>
      <c r="P50" s="5"/>
    </row>
    <row r="51" spans="9:18" x14ac:dyDescent="0.2">
      <c r="I51" s="92"/>
      <c r="N51" s="4"/>
      <c r="O51" s="4"/>
      <c r="P51" s="154"/>
      <c r="Q51" s="4"/>
      <c r="R51" s="5"/>
    </row>
    <row r="52" spans="9:18" x14ac:dyDescent="0.2">
      <c r="N52" s="13"/>
      <c r="P52" s="154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42:F42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F35" sqref="F35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89" t="s">
        <v>62</v>
      </c>
      <c r="E1" s="189"/>
      <c r="F1" s="189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89" t="s">
        <v>63</v>
      </c>
      <c r="E2" s="189"/>
      <c r="F2" s="189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89" t="s">
        <v>64</v>
      </c>
      <c r="E3" s="189"/>
      <c r="F3" s="189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90" t="s">
        <v>146</v>
      </c>
      <c r="E4" s="190"/>
      <c r="F4" s="190"/>
      <c r="G4" s="191" t="s">
        <v>105</v>
      </c>
      <c r="H4" s="191"/>
      <c r="I4" s="23"/>
      <c r="J4" s="23"/>
    </row>
    <row r="5" spans="1:17" s="25" customFormat="1" ht="43.5" customHeight="1" thickTop="1" thickBot="1" x14ac:dyDescent="0.3">
      <c r="A5" s="192" t="s">
        <v>85</v>
      </c>
      <c r="B5" s="192"/>
      <c r="C5" s="192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92"/>
      <c r="B6" s="192"/>
      <c r="C6" s="192"/>
      <c r="D6" s="39">
        <f>Projects!N5</f>
        <v>14092.576000000001</v>
      </c>
      <c r="E6" s="39">
        <f>Projects!O5</f>
        <v>12204.782999999998</v>
      </c>
      <c r="F6" s="40">
        <f>E6/D6</f>
        <v>0.86604344017729595</v>
      </c>
      <c r="G6" s="39">
        <f>Projects!Q5</f>
        <v>10817.758</v>
      </c>
      <c r="H6" s="40">
        <f>G6/D6</f>
        <v>0.76762105097038325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93" t="s">
        <v>84</v>
      </c>
      <c r="B28" s="194"/>
      <c r="C28" s="194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95" t="s">
        <v>72</v>
      </c>
      <c r="B29" s="196"/>
      <c r="C29" s="196"/>
      <c r="D29" s="47">
        <f>Projects!N6+Projects!N7+Projects!N8+Projects!N9+Projects!N11+Projects!N13+Projects!N16+Projects!N17+Projects!N18+Projects!N19+Projects!N21+Projects!N22+Projects!N24+Projects!N30+Projects!N31+Projects!N32+Projects!N33+Projects!N35+Projects!N36+Projects!N39+Projects!N26</f>
        <v>7522.1980000000003</v>
      </c>
      <c r="E29" s="47">
        <f>Projects!O6+Projects!O7+Projects!O8+Projects!O9+Projects!O11+Projects!O13+Projects!O16+Projects!O17+Projects!O18+Projects!O19+Projects!O21+Projects!O22+Projects!O24+Projects!O30+Projects!O31+Projects!O32+Projects!O33+Projects!O35+Projects!O36+Projects!O39+Projects!O26</f>
        <v>7240.9650000000001</v>
      </c>
      <c r="F29" s="48">
        <f>E29/D29</f>
        <v>0.96261292244633812</v>
      </c>
      <c r="G29" s="47">
        <f>Projects!Q6+Projects!Q7+Projects!Q8+Projects!Q9+Projects!Q11+Projects!Q13+Projects!Q16+Projects!Q17+Projects!Q18+Projects!Q19+Projects!Q21+Projects!Q22+Projects!Q24+Projects!Q30+Projects!Q31+Projects!Q32+Projects!Q33+Projects!Q35+Projects!Q36+Projects!Q39</f>
        <v>7058.0740000000005</v>
      </c>
      <c r="H29" s="48">
        <f>G29/D29</f>
        <v>0.93829941727138799</v>
      </c>
      <c r="I29" s="33"/>
      <c r="J29" s="33"/>
      <c r="M29" s="35"/>
    </row>
    <row r="30" spans="1:13" s="34" customFormat="1" ht="26.25" customHeight="1" thickBot="1" x14ac:dyDescent="0.3">
      <c r="A30" s="195" t="s">
        <v>73</v>
      </c>
      <c r="B30" s="196"/>
      <c r="C30" s="196"/>
      <c r="D30" s="47">
        <f>Projects!N5-'Total &amp; Graph'!D29</f>
        <v>6570.3780000000006</v>
      </c>
      <c r="E30" s="47">
        <f>Projects!O5-'Total &amp; Graph'!E29</f>
        <v>4963.8179999999975</v>
      </c>
      <c r="F30" s="48">
        <f>E30/D30</f>
        <v>0.75548438765623482</v>
      </c>
      <c r="G30" s="47">
        <f>Projects!Q5-'Total &amp; Graph'!G29</f>
        <v>3759.6839999999993</v>
      </c>
      <c r="H30" s="48">
        <f>G30/D30</f>
        <v>0.57221730621891143</v>
      </c>
      <c r="I30" s="33"/>
      <c r="J30" s="33"/>
      <c r="M30" s="35"/>
    </row>
    <row r="31" spans="1:13" s="34" customFormat="1" ht="26.25" customHeight="1" thickBot="1" x14ac:dyDescent="0.3">
      <c r="A31" s="187" t="s">
        <v>74</v>
      </c>
      <c r="B31" s="188"/>
      <c r="C31" s="188"/>
      <c r="D31" s="52">
        <f>SUM(D29:D30)</f>
        <v>14092.576000000001</v>
      </c>
      <c r="E31" s="52">
        <f>SUM(E29:E30)</f>
        <v>12204.782999999998</v>
      </c>
      <c r="F31" s="53">
        <f>E31/D31</f>
        <v>0.86604344017729595</v>
      </c>
      <c r="G31" s="52">
        <f>SUM(G29:G30)</f>
        <v>10817.758</v>
      </c>
      <c r="H31" s="53">
        <f>G31/D31</f>
        <v>0.76762105097038325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2020-12-15T05:34:11Z</cp:lastPrinted>
  <dcterms:created xsi:type="dcterms:W3CDTF">2016-04-23T16:18:20Z</dcterms:created>
  <dcterms:modified xsi:type="dcterms:W3CDTF">2020-12-19T06:50:44Z</dcterms:modified>
</cp:coreProperties>
</file>