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ate1904="1" codeName="ThisWorkbook" defaultThemeVersion="124226"/>
  <bookViews>
    <workbookView xWindow="0" yWindow="0" windowWidth="21840" windowHeight="9390" tabRatio="599"/>
  </bookViews>
  <sheets>
    <sheet name="رهنمود " sheetId="19" r:id="rId1"/>
    <sheet name="فورم تائیدی " sheetId="26" r:id="rId2"/>
    <sheet name=" پلان ربعوار" sheetId="22" r:id="rId3"/>
    <sheet name="1-مصارف  " sheetId="27" r:id="rId4"/>
    <sheet name="2- محاصل" sheetId="17" r:id="rId5"/>
    <sheet name="3- پیامدها" sheetId="13" r:id="rId6"/>
    <sheet name="چهارم. فورمه نظارت" sheetId="12" state="hidden" r:id="rId7"/>
    <sheet name="پنجم. پلان سالانه و ربعوار" sheetId="18" state="hidden" r:id="rId8"/>
    <sheet name="اشخاص ارتباطی" sheetId="23" r:id="rId9"/>
  </sheets>
  <definedNames>
    <definedName name="_xlnm._FilterDatabase" localSheetId="4" hidden="1">'2- محاصل'!$A$2:$L$30</definedName>
    <definedName name="_xlnm.Print_Area" localSheetId="3">'1-مصارف  '!$A$1:$K$27</definedName>
    <definedName name="_xlnm.Print_Area" localSheetId="4">'2- محاصل'!$A$1:$L$30</definedName>
    <definedName name="_xlnm.Print_Area" localSheetId="5">'3- پیامدها'!$A$1:$K$18</definedName>
    <definedName name="_xlnm.Print_Area" localSheetId="7">'پنجم. پلان سالانه و ربعوار'!$A$1:$M$35</definedName>
    <definedName name="_xlnm.Print_Area" localSheetId="6">'چهارم. فورمه نظارت'!$A$1:$K$61</definedName>
    <definedName name="_xlnm.Print_Area" localSheetId="0">'رهنمود '!$A$1:$A$14</definedName>
    <definedName name="_xlnm.Print_Area" localSheetId="1">'فورم تائیدی '!$A$1:$J$25</definedName>
  </definedNames>
  <calcPr calcId="124519"/>
</workbook>
</file>

<file path=xl/calcChain.xml><?xml version="1.0" encoding="utf-8"?>
<calcChain xmlns="http://schemas.openxmlformats.org/spreadsheetml/2006/main">
  <c r="G19" i="27"/>
  <c r="E19"/>
  <c r="C19"/>
  <c r="I18"/>
  <c r="I19" s="1"/>
  <c r="H18"/>
  <c r="H19" s="1"/>
  <c r="F18"/>
  <c r="F19" s="1"/>
  <c r="D18"/>
  <c r="D19" s="1"/>
  <c r="J17"/>
  <c r="I17"/>
  <c r="G16"/>
  <c r="E16"/>
  <c r="C16"/>
  <c r="I15"/>
  <c r="H15"/>
  <c r="F15"/>
  <c r="D15"/>
  <c r="H14"/>
  <c r="J14" s="1"/>
  <c r="F14"/>
  <c r="D14"/>
  <c r="I13"/>
  <c r="H13"/>
  <c r="H16" s="1"/>
  <c r="F13"/>
  <c r="D13"/>
  <c r="G12"/>
  <c r="E12"/>
  <c r="C12"/>
  <c r="J11"/>
  <c r="I11"/>
  <c r="I10"/>
  <c r="H10"/>
  <c r="F10"/>
  <c r="D10"/>
  <c r="I9"/>
  <c r="H9"/>
  <c r="F9"/>
  <c r="D9"/>
  <c r="I8"/>
  <c r="I12" s="1"/>
  <c r="H8"/>
  <c r="H12" s="1"/>
  <c r="F8"/>
  <c r="F12" s="1"/>
  <c r="D8"/>
  <c r="D12" s="1"/>
  <c r="G7"/>
  <c r="G20" s="1"/>
  <c r="E7"/>
  <c r="C7"/>
  <c r="I6"/>
  <c r="H6"/>
  <c r="J6" s="1"/>
  <c r="F6"/>
  <c r="D6"/>
  <c r="I5"/>
  <c r="H5"/>
  <c r="J5" s="1"/>
  <c r="F5"/>
  <c r="F7" s="1"/>
  <c r="D5"/>
  <c r="D7" s="1"/>
  <c r="J4"/>
  <c r="I4"/>
  <c r="I7" s="1"/>
  <c r="J7" l="1"/>
  <c r="I16"/>
  <c r="I20" s="1"/>
  <c r="C20"/>
  <c r="D16"/>
  <c r="E20"/>
  <c r="J9"/>
  <c r="J10"/>
  <c r="F16"/>
  <c r="F20" s="1"/>
  <c r="J15"/>
  <c r="D20"/>
  <c r="H7"/>
  <c r="H20" s="1"/>
  <c r="J13"/>
  <c r="J16" s="1"/>
  <c r="J18"/>
  <c r="J19" s="1"/>
  <c r="J8"/>
  <c r="I4" i="13"/>
  <c r="I5"/>
  <c r="I6"/>
  <c r="I7"/>
  <c r="I3"/>
  <c r="J12" i="27" l="1"/>
  <c r="J20" s="1"/>
  <c r="B19" i="18"/>
  <c r="L27"/>
  <c r="I27"/>
  <c r="F27"/>
  <c r="L21"/>
  <c r="I21"/>
  <c r="F21"/>
  <c r="F12"/>
  <c r="J60" i="12"/>
  <c r="I60"/>
  <c r="H60"/>
  <c r="G60"/>
  <c r="K27" i="18"/>
  <c r="K21"/>
  <c r="K12"/>
  <c r="H27"/>
  <c r="H21"/>
  <c r="H12"/>
  <c r="E27"/>
  <c r="E21"/>
  <c r="E12"/>
  <c r="J56" i="12"/>
  <c r="I56"/>
  <c r="H56"/>
  <c r="G56"/>
  <c r="J35"/>
  <c r="I35"/>
  <c r="H35"/>
  <c r="G35"/>
  <c r="L12" i="18"/>
  <c r="I12"/>
  <c r="C24"/>
  <c r="C26"/>
  <c r="B24"/>
  <c r="B25"/>
  <c r="B26"/>
  <c r="C23"/>
  <c r="B23"/>
  <c r="C18"/>
  <c r="C21" s="1"/>
  <c r="B15"/>
  <c r="B16"/>
  <c r="B17"/>
  <c r="B18"/>
  <c r="B20"/>
  <c r="B8"/>
  <c r="B9"/>
  <c r="B10"/>
  <c r="B11"/>
  <c r="B7"/>
  <c r="G19"/>
  <c r="G20"/>
  <c r="D19"/>
  <c r="D20"/>
  <c r="A56" i="12"/>
  <c r="A57"/>
  <c r="A60"/>
  <c r="A15" i="18"/>
  <c r="A16"/>
  <c r="A17"/>
  <c r="A18"/>
  <c r="A14"/>
  <c r="A13"/>
  <c r="A30"/>
  <c r="A31"/>
  <c r="A32"/>
  <c r="A33"/>
  <c r="A29"/>
  <c r="A24"/>
  <c r="A25"/>
  <c r="A26"/>
  <c r="A8"/>
  <c r="A9"/>
  <c r="A10"/>
  <c r="A11"/>
  <c r="F34"/>
  <c r="H34"/>
  <c r="I34"/>
  <c r="K34"/>
  <c r="L34"/>
  <c r="E34"/>
  <c r="A3"/>
  <c r="A3" i="12"/>
  <c r="C11" i="18"/>
  <c r="C12" s="1"/>
  <c r="B28"/>
  <c r="C28"/>
  <c r="B29"/>
  <c r="C29"/>
  <c r="B30"/>
  <c r="C30"/>
  <c r="B31"/>
  <c r="C31"/>
  <c r="B32"/>
  <c r="C32"/>
  <c r="B33"/>
  <c r="C33"/>
  <c r="A12"/>
  <c r="A21"/>
  <c r="A22"/>
  <c r="A23"/>
  <c r="A27"/>
  <c r="A28"/>
  <c r="A34"/>
  <c r="A35"/>
  <c r="A7"/>
  <c r="A6"/>
  <c r="A61" i="12"/>
  <c r="A35"/>
  <c r="A8"/>
  <c r="B34" i="18"/>
  <c r="C34"/>
  <c r="M27" l="1"/>
  <c r="J12"/>
  <c r="G21"/>
  <c r="J27"/>
  <c r="E35"/>
  <c r="J21"/>
  <c r="F35"/>
  <c r="M21"/>
  <c r="G61" i="12"/>
  <c r="I35" i="18"/>
  <c r="K35"/>
  <c r="L35"/>
  <c r="H35"/>
  <c r="B21"/>
  <c r="D21" s="1"/>
  <c r="C27"/>
  <c r="C35" s="1"/>
  <c r="H61" i="12"/>
  <c r="J61"/>
  <c r="B12" i="18"/>
  <c r="D12" s="1"/>
  <c r="B27"/>
  <c r="I61" i="12"/>
  <c r="G12" i="18"/>
  <c r="G27"/>
  <c r="M12"/>
  <c r="M35" l="1"/>
  <c r="J35"/>
  <c r="D27"/>
  <c r="D35" s="1"/>
  <c r="G35"/>
  <c r="B35"/>
</calcChain>
</file>

<file path=xl/sharedStrings.xml><?xml version="1.0" encoding="utf-8"?>
<sst xmlns="http://schemas.openxmlformats.org/spreadsheetml/2006/main" count="593" uniqueCount="387">
  <si>
    <t>4.2 معلومات عمومی</t>
  </si>
  <si>
    <t>4.3 مجموع هزینه</t>
  </si>
  <si>
    <t>4.2.1 موقیعت</t>
  </si>
  <si>
    <t>4.2.2 تمویل کننده گان</t>
  </si>
  <si>
    <t>4.2.3 تاریخ آغاز</t>
  </si>
  <si>
    <t>4.2.4 تاریخ ختم</t>
  </si>
  <si>
    <t>4.5.1 بودجه</t>
  </si>
  <si>
    <t>4.5.2 تخصیص</t>
  </si>
  <si>
    <t>4.5.3 مصارف</t>
  </si>
  <si>
    <t>عادی</t>
  </si>
  <si>
    <t>انکشافی</t>
  </si>
  <si>
    <t xml:space="preserve">ربع اول </t>
  </si>
  <si>
    <t>هدف</t>
  </si>
  <si>
    <t>ربع دوم</t>
  </si>
  <si>
    <t>ربع سوم</t>
  </si>
  <si>
    <t>اسم</t>
  </si>
  <si>
    <t>آدرس الکترونیکی</t>
  </si>
  <si>
    <t>گزارش ربع:</t>
  </si>
  <si>
    <t>نام</t>
  </si>
  <si>
    <t>وظیفه</t>
  </si>
  <si>
    <t>امضأ</t>
  </si>
  <si>
    <t>تاریخ</t>
  </si>
  <si>
    <t>دریافت از جانب وزارت مالیه</t>
  </si>
  <si>
    <t>موقف/وظیفه</t>
  </si>
  <si>
    <t>شماره تماس (موبایل و دیجیتل)</t>
  </si>
  <si>
    <t>شهرت تفصیلی ترتیب کننده گان</t>
  </si>
  <si>
    <t>فورم نظارت (Monitoring)</t>
  </si>
  <si>
    <t>فورم پلان سالانه و ربعوار</t>
  </si>
  <si>
    <t>افغانی(000)</t>
  </si>
  <si>
    <t xml:space="preserve">    </t>
  </si>
  <si>
    <t>4.1 برنامه - برنامه فرعی- پروژه</t>
  </si>
  <si>
    <t>اهداف مجموعی</t>
  </si>
  <si>
    <t>1.1 برنامه ها ، برنامه های فرعی</t>
  </si>
  <si>
    <t>ملاحظات</t>
  </si>
  <si>
    <t>بودجه مجموعی (افغانی 000)</t>
  </si>
  <si>
    <t>4.4  مصارف واقعی (1390) تبادله فی دالر48.5 افغانی</t>
  </si>
  <si>
    <t>بهبود کيفيت خدمات درشفاخانه ها</t>
  </si>
  <si>
    <t>كابل; كاپيسا; پروان; وردگ; غزنى; بدخشان; تخار; بغلان; کندز; سمنگان; بلخ; هرات; فراه; نيمروز; زابل; غور; سرپل; پنجشیر</t>
  </si>
  <si>
    <t>حکومت افغانستان; جاپان; ناروى; كمك هاى امريكا; بانک جهانی</t>
  </si>
  <si>
    <t>01 حمل 1382</t>
  </si>
  <si>
    <t>29 حوت 1393</t>
  </si>
  <si>
    <t>ايجاد کمپ هاي سيار مراقبت چشم</t>
  </si>
  <si>
    <t>كابل</t>
  </si>
  <si>
    <t>حکومت افغانستان</t>
  </si>
  <si>
    <t>01 حمل 1386</t>
  </si>
  <si>
    <t>به سطح ملی</t>
  </si>
  <si>
    <t>01 حمل 1389</t>
  </si>
  <si>
    <t>29 حوت 1390</t>
  </si>
  <si>
    <t>حمایت ازبرنامه های صحی ملی در ولایات کابل و هرات.</t>
  </si>
  <si>
    <t>كابل; هرات; به سطح ملی</t>
  </si>
  <si>
    <t>ايتاليا</t>
  </si>
  <si>
    <t>01 میز 1389</t>
  </si>
  <si>
    <t>29 حوت 1392</t>
  </si>
  <si>
    <t>برنامه ملي معافيت کتلوي.</t>
  </si>
  <si>
    <t>حکومت افغانستان; اتحاد سراسری برای واکسین و معافیت</t>
  </si>
  <si>
    <t>01 حمل 1380</t>
  </si>
  <si>
    <t>بسته کمک هاي اوليه طبي(مجموعه خدمات اساسي صحي)</t>
  </si>
  <si>
    <t>كابل; كاپيسا; پروان; وردگ; لوگر; غزنى; پكتيا; لغمان; بدخشان; تخار; بغلان; کندز; سمنگان; بلخ; جوزجان; فارياب; بادغيس; هرات; فراه; نيمروز; هلمند; کندهار; غور; باميان; پكتيكا; نورستان; سرپل; خوست; پنجشیر</t>
  </si>
  <si>
    <t>صندوق امانتي بازسازي افغانستان; سفارت ناروی; كمك هاى امريكا; بانک جهانی; کمک های اختماعی انکشافی جاپان</t>
  </si>
  <si>
    <t>30 سنب 1382</t>
  </si>
  <si>
    <t>مراقبت هاي صحي کوچي ها.</t>
  </si>
  <si>
    <t>كابل; كاپيسا; پروان; وردگ; لوگر; غزنى; پكتيا; ننگرهار; لغمان; كنر; تخار; بغلان; کندز; سمنگان; بلخ; جوزجان; فارياب; بادغيس; هرات; فراه; نيمروز; هلمند; کندهار; زابل; غور; پكتيكا; نورستان; سرپل; خوست; پنجشیر; دای کندی</t>
  </si>
  <si>
    <t>01 حمل 1385</t>
  </si>
  <si>
    <t>تاسيس تداوي مراکز معتادين در ولايات کشور.</t>
  </si>
  <si>
    <t>كابل; غزنى; ننگرهار; كنر; کندز; سمنگان; بلخ; جوزجان; فارياب; فراه; نيمروز; غور; باميان</t>
  </si>
  <si>
    <t>حکومت افغانستان; صندوق امانتی مبارزه علیه مواد مخدر</t>
  </si>
  <si>
    <t>16 جدی 1384</t>
  </si>
  <si>
    <t>تقويه  پروگرام هاي ولايتي مبارزه با ويروس HIV</t>
  </si>
  <si>
    <t>كابل; غزنى; ننگرهار; بدخشان; کندز; بلخ; هرات; کندهار</t>
  </si>
  <si>
    <t>گلوبل فند(صندوق جهاني)</t>
  </si>
  <si>
    <t>01 حمل 1387</t>
  </si>
  <si>
    <t>06 حمل 1392</t>
  </si>
  <si>
    <t>برنامه کارکنان صحی فامیلی - و ارتقای مهارت و دانش صحی متعلمین در سطح کشور</t>
  </si>
  <si>
    <t>بدخشان</t>
  </si>
  <si>
    <t>01 حمل 1390</t>
  </si>
  <si>
    <t>افرایش تقاضا برای خدمات صحی برای اطفال ومادران ذریعه تکنالوجی مخابراتی به مادران واطفال در افغانستان.</t>
  </si>
  <si>
    <t>پروژه هیمو دیالیزم</t>
  </si>
  <si>
    <t>بخش مراقبت عاجل   I C U</t>
  </si>
  <si>
    <t>وزارت های مرکزی; كابل</t>
  </si>
  <si>
    <t>دوامدار ساختن شبکه سرویلانس انفلونزا وپاسخ دهی به انفلونزای موسومی وپاندمیک توسط انستیتوت مل صحت عامه.</t>
  </si>
  <si>
    <t>مرکزکنترول ووقايه امراض</t>
  </si>
  <si>
    <t>01 حمل 1391</t>
  </si>
  <si>
    <t>30 حوت 1395</t>
  </si>
  <si>
    <t>کمک هاي تخنيکي براي وزارت صحت عامه.</t>
  </si>
  <si>
    <t>وزارت های مرکزی; به سطح ملی</t>
  </si>
  <si>
    <t>10 سرط 1385</t>
  </si>
  <si>
    <t>29 حوت 1391</t>
  </si>
  <si>
    <t>برنامه مجادله عليه ملاريا در افغانستان</t>
  </si>
  <si>
    <t>كابل; پكتيا; ننگرهار; لغمان; كنر; بدخشان; تخار; بغلان; کندز; بلخ; فارياب; بادغيس; هرات; هلمند; کندهار; سرپل; خوست</t>
  </si>
  <si>
    <t>06 عقر 1385</t>
  </si>
  <si>
    <t>مراقبت و مجادله عليه شيوع مرض ساري و انفلونزاي مرغي توسط انستيوت طبي افغان.</t>
  </si>
  <si>
    <t>21 جدی 1384</t>
  </si>
  <si>
    <t>وقايه و کنترول اچ اي وي  HIV</t>
  </si>
  <si>
    <t>كابل; ننگرهار; بلخ; هرات</t>
  </si>
  <si>
    <t>بانک جهانی</t>
  </si>
  <si>
    <t>اقدامات کنترول ملاریا و تقویه سیستم عرضه خدمات صحی</t>
  </si>
  <si>
    <t>كابل; كاپيسا; پروان; وردگ; لوگر; غزنى; پكتيا; ننگرهار; لغمان; كنر; بدخشان; تخار; بغلان; کندز; سمنگان; بلخ; جوزجان; فارياب; بادغيس; هرات; فراه; نيمروز; هلمند; کندهار; زابل; اروزگان; غور; باميان; پكتيكا; نورستان; سرپل; خوست; پنجشیر; دای کندی; به سطح ملی</t>
  </si>
  <si>
    <t>19 قوس 1388</t>
  </si>
  <si>
    <t>معلولیت و بازتوانائی</t>
  </si>
  <si>
    <t>كابل; خوست</t>
  </si>
  <si>
    <t>نصب دستگاه ها  جهت دفع مصون کثافات معمول و طبی,</t>
  </si>
  <si>
    <t>02 حمل 1389</t>
  </si>
  <si>
    <t>وقایه و کنترول انفلانرای H1 N1</t>
  </si>
  <si>
    <t>كابل; ننگرهار; بدخشان; بغلان; بلخ; بادغيس; هرات; باميان; به سطح ملی</t>
  </si>
  <si>
    <t>چين</t>
  </si>
  <si>
    <t>30 حوت 1391</t>
  </si>
  <si>
    <t>عرضه خمات صحی:</t>
  </si>
  <si>
    <t>احياي مجدد سيستم blood transfusion و لابراتواري مرکزي وزارت صحت عامه.</t>
  </si>
  <si>
    <t>كابل; ننگرهار; بلخ; هرات; کندهار</t>
  </si>
  <si>
    <t>فرانسه</t>
  </si>
  <si>
    <t>01 حمل 1384</t>
  </si>
  <si>
    <t>كاپيسا</t>
  </si>
  <si>
    <t>اعمارمراکز صحی ابتدایی ( BHC ) ومراکز صحی جامع( CHC)ا در ولايت هاي  کشور.</t>
  </si>
  <si>
    <t>24 اسد 1386</t>
  </si>
  <si>
    <t>اعمار شفاخانه صد بستر ولايت سرپل</t>
  </si>
  <si>
    <t>سرپل</t>
  </si>
  <si>
    <t>حکومت افغانستان; جاپان</t>
  </si>
  <si>
    <t>اعمار شفاخانه ها ومراکز صحي در ولا يات کندهار، هلمند، زابل و ارزگان</t>
  </si>
  <si>
    <t>هلمند; کندهار; اروزگان</t>
  </si>
  <si>
    <t>اعمار 11 باب BHC و 2 باب CHC در ولايات سرحدي کشور</t>
  </si>
  <si>
    <t>بدخشان; به سطح ملی</t>
  </si>
  <si>
    <t>هندوستان</t>
  </si>
  <si>
    <t>اعمار شفا خانه ولايتي فارياب</t>
  </si>
  <si>
    <t>فارياب</t>
  </si>
  <si>
    <t>02 حمل 1387</t>
  </si>
  <si>
    <t>اعمار مرا کز صحي (BHCs و CHCs) در ولايت نورستان</t>
  </si>
  <si>
    <t>نورستان</t>
  </si>
  <si>
    <t>12 دلو 1386</t>
  </si>
  <si>
    <t>اعمار شفاخانه سي بستر ولسوالي ورس ولايت باميان</t>
  </si>
  <si>
    <t>باميان</t>
  </si>
  <si>
    <t>حکومت افغانستان; حکومت قزاقستان</t>
  </si>
  <si>
    <t>23 حمل 1387</t>
  </si>
  <si>
    <t>اعماردیواراحاطه تعمیر انستیتوت ملی صحت عامه افغانستان</t>
  </si>
  <si>
    <t>بادغيس</t>
  </si>
  <si>
    <t>اعمار شفا خانه 50 بستر نسای ولادی  در هلمند.</t>
  </si>
  <si>
    <t>هلمند</t>
  </si>
  <si>
    <t>اعما ر شفاخانه ولایتی ولایت فراه</t>
  </si>
  <si>
    <t>فراه</t>
  </si>
  <si>
    <t>عمار شفاخانه ولایتی ولایت نیمروز</t>
  </si>
  <si>
    <t>نيمروز</t>
  </si>
  <si>
    <t>اعمار دیوار استنادی به طول 712 متر در مسیر رود خانه قلعه نو به خاطر جلوگیری از تخریب شفا خانه امراض ساری ومناطق مسکونی اطراف آن.</t>
  </si>
  <si>
    <t>15 قوس 1390</t>
  </si>
  <si>
    <t>اعمار شفاخانه در ولایت لغمان</t>
  </si>
  <si>
    <t>لغمان</t>
  </si>
  <si>
    <t>بازسازی شفا خانه ها .</t>
  </si>
  <si>
    <t>برنامه ملي نظارت و ارزيابي</t>
  </si>
  <si>
    <t>13 جدی 1382</t>
  </si>
  <si>
    <t>تقويت طب عدلي افغانستان.</t>
  </si>
  <si>
    <t>تقويه سيستم صحي</t>
  </si>
  <si>
    <t>اتحاد سراسری برای واکسین و معافیت</t>
  </si>
  <si>
    <t>برنامه  انکشاف ظرفيت ها براي رياست قراردادها و کمک هاي بلاعوض.</t>
  </si>
  <si>
    <t>وزارت های مرکزی</t>
  </si>
  <si>
    <t>10 حوت 1380</t>
  </si>
  <si>
    <t>تجهیز لابرتوار ادویه و مواد غذائی.</t>
  </si>
  <si>
    <t>09 میزان 1386</t>
  </si>
  <si>
    <t>اعمارشفاخانه صد بستر ولايت کاپيسا.</t>
  </si>
  <si>
    <t>سطح ملی</t>
  </si>
  <si>
    <t>اعمارشفاخانه ولایت دایکندی</t>
  </si>
  <si>
    <t>اعمارشفاخانه ولسوالی بلخاب ولایت سرپل</t>
  </si>
  <si>
    <t>اعمارشفاخانه  ولایت نورستان</t>
  </si>
  <si>
    <t xml:space="preserve">دایکندی </t>
  </si>
  <si>
    <t>قوس 1391</t>
  </si>
  <si>
    <t>4.5 بودجه (1391)تباله فی دالر50 افغانی</t>
  </si>
  <si>
    <t>قوس 1394</t>
  </si>
  <si>
    <t>برونای دردار السلام، حکومت افغانستان</t>
  </si>
  <si>
    <t>18 عقرب1385</t>
  </si>
  <si>
    <t>08 میزان 1386</t>
  </si>
  <si>
    <t>10 سنبله 1386</t>
  </si>
  <si>
    <t>01 میزان 1389</t>
  </si>
  <si>
    <t>اعمار تاسیسات صحی درولایت بادغیس</t>
  </si>
  <si>
    <t>مبدأ</t>
  </si>
  <si>
    <t>سال مبدأ</t>
  </si>
  <si>
    <t>سید موسی محسنی</t>
  </si>
  <si>
    <t>نجات محمد حسین خیل</t>
  </si>
  <si>
    <t>تایید آمر اعطا</t>
  </si>
  <si>
    <t>ترتیب کننده گزارش 1:</t>
  </si>
  <si>
    <t>ترتیب کننده گزارش2:</t>
  </si>
  <si>
    <t>تصدیق ریاست مالی/اداری</t>
  </si>
  <si>
    <t>0744210215</t>
  </si>
  <si>
    <t>0785787304</t>
  </si>
  <si>
    <t>ریاست عمومی بودجه</t>
  </si>
  <si>
    <t>0752144679</t>
  </si>
  <si>
    <t>آمر گزارشدهی بودجه ملی</t>
  </si>
  <si>
    <t xml:space="preserve"> محاصل</t>
  </si>
  <si>
    <t xml:space="preserve"> شاخص ها</t>
  </si>
  <si>
    <t>مبدأ محاصل</t>
  </si>
  <si>
    <t xml:space="preserve"> سال مبدأ</t>
  </si>
  <si>
    <t xml:space="preserve">شواهد </t>
  </si>
  <si>
    <t xml:space="preserve"> برنامه ها</t>
  </si>
  <si>
    <t xml:space="preserve"> پیامدها </t>
  </si>
  <si>
    <t>شاخص ها</t>
  </si>
  <si>
    <t xml:space="preserve">مبدأ پیامد </t>
  </si>
  <si>
    <t>پیامد حقیقی</t>
  </si>
  <si>
    <t>شواهد</t>
  </si>
  <si>
    <t>شاخص</t>
  </si>
  <si>
    <t>هدف ربع اول</t>
  </si>
  <si>
    <t>هدف ربع دوم</t>
  </si>
  <si>
    <t>هدف ربع سوم</t>
  </si>
  <si>
    <t>هدف ربع چهارم</t>
  </si>
  <si>
    <t>واحد گزارشدهی بودجه ملی</t>
  </si>
  <si>
    <t>هدف 1397</t>
  </si>
  <si>
    <t>ریاست پلان و ریفورم بودجه ملی، آمریت گزارشدهی بودجه ملی</t>
  </si>
  <si>
    <t>عیسی  اکرمی</t>
  </si>
  <si>
    <t xml:space="preserve">مصطفی  یعقوبی   </t>
  </si>
  <si>
    <t>0794843494</t>
  </si>
  <si>
    <t>0781865401</t>
  </si>
  <si>
    <t>srika.rahimi@mof.gov.af</t>
  </si>
  <si>
    <t>0791041715</t>
  </si>
  <si>
    <t>nejat.mohammad@mof.gov.af</t>
  </si>
  <si>
    <t>bpmu@mof.gov.af</t>
  </si>
  <si>
    <t>دلایل عدم مصرف بودجه مطابق پلان</t>
  </si>
  <si>
    <t>دلایل عدم دستیابی به اهداف پلان شده</t>
  </si>
  <si>
    <t>musamohseni@mof.gov.af</t>
  </si>
  <si>
    <t>eisa.akrami@mof.gov.af</t>
  </si>
  <si>
    <t>کارشناس نظارت و گزارشدهی</t>
  </si>
  <si>
    <t>mustafa.yaqubi2@gmail.com</t>
  </si>
  <si>
    <t>برنامه ها</t>
  </si>
  <si>
    <t xml:space="preserve"> برنامه های فرعی</t>
  </si>
  <si>
    <t xml:space="preserve"> مجموع برنامه اول</t>
  </si>
  <si>
    <t>مجموع برنامه سوم</t>
  </si>
  <si>
    <t xml:space="preserve"> مجموع برنامه چهارم</t>
  </si>
  <si>
    <t xml:space="preserve">  مجموع برنامه ها</t>
  </si>
  <si>
    <t>تفاوت مصارف</t>
  </si>
  <si>
    <t>تفاوت</t>
  </si>
  <si>
    <t>فورم گزارش از محاصل (Output)</t>
  </si>
  <si>
    <t xml:space="preserve"> برنامه های فرعی  </t>
  </si>
  <si>
    <t>فورم گزارش پیامد ها (Outcomes)</t>
  </si>
  <si>
    <t>وزارت مالیه
معینیت مالی
ریاست عمومی بودجه ملی</t>
  </si>
  <si>
    <t xml:space="preserve">وزارت/ اداره </t>
  </si>
  <si>
    <r>
      <rPr>
        <b/>
        <sz val="12"/>
        <rFont val="B Zar"/>
        <charset val="178"/>
      </rPr>
      <t>فورم پیامد ها</t>
    </r>
    <r>
      <rPr>
        <sz val="12"/>
        <rFont val="B Zar"/>
        <charset val="178"/>
      </rPr>
      <t xml:space="preserve">
فورم پیامدها در اخیر سال مالی تکمیل می گردد. در این فورم نام برنامه، پیامدها، شاخصهای پیامد، مبدأ پیامد، سال مبدأ، هدف سال 1397 از پیشنهاد بودجه سال مالی 1397 یا BC2 گرفته می شود. پیامد حقیقی به اساس اسناد و تحقیقاتی که صورت گرفته است، بیان می شود. در ستون شواهد، نام اسنادی که ارقام پیامدهای حقیقی در آن درج است، ذکر می شود. در صورت تفاوت بین پیامد پلان شده و پیامد حقیقی دلایل عدم دستابی به پیامد پلان شده، به صورت مختصر ذکر می شود.</t>
    </r>
  </si>
  <si>
    <r>
      <rPr>
        <b/>
        <sz val="12"/>
        <rFont val="B Zar"/>
        <charset val="178"/>
      </rPr>
      <t>فورم محاصل</t>
    </r>
    <r>
      <rPr>
        <sz val="12"/>
        <rFont val="B Zar"/>
        <charset val="178"/>
      </rPr>
      <t xml:space="preserve">
در فورم محاصل نام برنامه، برنامه فرعی، محاصل، شاخص ها، مبدأ محاصل، سال مبدأ و هدف سال 1387 دقیقاً از پیشنهاد بودجه سال مالی 1397 گرفته می شود. هدف ربع از پلان ربعوار محاصل و محاصل حقیقی (دستاوردهای) از اسناد برناهه ها گرفته می شود. محاصل حقیقی به صورت تجمعی (از اول سال مالی تا اخیر ربع گزارشدهی) می باشد. ستون تفاوت به صورت خود کار محاسبه می شود، در صورتیکه تفاوت دستاورد با پلان ربع بیشتر از 5% باشد به رنگ سرخ مشخص می شود و باید دلایل عدم دستیابی به محاصل پلان شده را در ستون مربوطه به صورت مختصر بیان نمایید.
در ستون شواهد، نام اسنادی درج گردد، که ارقام مربوطه به محاصل حقیقی (دستاوردها) از آن گرفته شده است.</t>
    </r>
  </si>
  <si>
    <r>
      <rPr>
        <b/>
        <sz val="12"/>
        <rFont val="B Zar"/>
        <charset val="178"/>
      </rPr>
      <t>فورم تأئیدی</t>
    </r>
    <r>
      <rPr>
        <sz val="12"/>
        <rFont val="B Zar"/>
        <charset val="178"/>
      </rPr>
      <t xml:space="preserve">
در این فورم مشخصات آمر اعطا، رییس پلان، رییس مالی، رییس یا مدیر برنامه ها و ترتیب کنندگان گزارش درج می شود. شماره تلفن و ایمیل هر یک از اشخاص متذکره ضروری می باشد.</t>
    </r>
  </si>
  <si>
    <r>
      <rPr>
        <b/>
        <sz val="12"/>
        <rFont val="B Zar"/>
        <charset val="178"/>
      </rPr>
      <t>فورم مصارف</t>
    </r>
    <r>
      <rPr>
        <sz val="12"/>
        <rFont val="B Zar"/>
        <charset val="178"/>
      </rPr>
      <t xml:space="preserve">
- فورم مصارف شامل بودجه سال، بودجه ربع، مصارف ربع و دلایل عدم مصرف مطابق پلان به تفکیک برنامه و برنامه فرعی می باشد. تمام ارقام در این فورم به میلیون افغانی می باشد. 
برنامه، نام برنامه از پیشنهاد بودجه (BC2) گرفته می شود.
برنامه فرعی، نام برنامه فرعی هر برنامه نیز از  یشنهاد بودجه (BC2) گرفته می شود.
بودجه 1397، بودجه عادی و انکشافی در ستون مربوطه برای هر برنامه فرعی مطابق به پیشنهاد بودجه (BC2)  درج می گردد.
بودجه ربع، بودجه عادی و انکشافی هر  ربع هر برنامه فرعی مطابق به BC2  و پلان مالی ذکر می شود. 
مصارف ربع، مصارف ربع مطابق سیستم افمیس در هر ربع درج می گردد.
تفاوت مصارف، در این بخش تفاوت مصارف و بودجه ربع به صورت خودکار محاسبه می شود، و در صورتیکه تفاوت منفی باشد، به رنگ صرخ مشخص می گردد.
دلایل عدم مصرف بودجه مطابق پلان، در این بخش در صورتیکه تفاوت مصارف با بودجه ربعوار بیشتر از 5% باشد، باید دلیل آن ذکر شود. دلایل یا مشکلات باید به صورت مختصر بیان شود.</t>
    </r>
  </si>
  <si>
    <t xml:space="preserve"> فورم گزارش اجراآت بودجه ملی از چهار بخش الف-فورم تأییدی، ب- فورم مصارف، پ- فورم محاصل، ت- فورم پیامدها و ث- فورم پلان ربعوار تشکیل شده است.
فورم پلان ربعوار در اول سال تکمیل می گردد و سایر فورمها در هر ربع تجدید می گردد.</t>
  </si>
  <si>
    <r>
      <rPr>
        <b/>
        <sz val="12"/>
        <rFont val="B Zar"/>
        <charset val="178"/>
      </rPr>
      <t>فورم پلان ربعوار</t>
    </r>
    <r>
      <rPr>
        <sz val="12"/>
        <rFont val="B Zar"/>
        <charset val="178"/>
      </rPr>
      <t xml:space="preserve">
در فورم پلان ربعوار نام برنامه، برنامه فرعی، شاخص ها، سال مبدأ، مبدأ محاصل و هدف سال 1397، دقیقا به اساس پیشنهاد بودجه یا BC2 اداره مربوطه در سال مالی 1397 در ج می گردد. هدف سال مالی 1397 با توجه به پلانهای داخلی اداره و پلانهای برنامه ها به چهار ربع تقسیم می شود.</t>
    </r>
  </si>
  <si>
    <t>در اخیر این فورم های آدرسهای ارتباطی اشخاص مرتبط با گزاشدهی اجراآت بودجه ملی در وزارت مالیه درج شده است.</t>
  </si>
  <si>
    <r>
      <t xml:space="preserve">تشریح </t>
    </r>
    <r>
      <rPr>
        <sz val="10"/>
        <rFont val="Calibri"/>
        <family val="2"/>
      </rPr>
      <t>(در صورت نیاز به توضیحات بیشتر  در ین ساحه بنگارید)</t>
    </r>
  </si>
  <si>
    <t>څریکه رحیمی</t>
  </si>
  <si>
    <t xml:space="preserve">تنظیم منابع طبیعی </t>
  </si>
  <si>
    <t xml:space="preserve">تولید و حاصلخیزی زراعتی </t>
  </si>
  <si>
    <t>انکشاف غله جات و نباتات صنعتی</t>
  </si>
  <si>
    <t>انکشاف مالداری</t>
  </si>
  <si>
    <t>انکشاف باغداری</t>
  </si>
  <si>
    <t xml:space="preserve">توسعه میکانیزه زراعتی </t>
  </si>
  <si>
    <t>احیای اقتصاد زراعتی و ارزش افزایی</t>
  </si>
  <si>
    <t>انکشاف مارکیت و ارزش افزایی محصولات زراعتی</t>
  </si>
  <si>
    <t>خدمات مالی برای انکشاف زراعت</t>
  </si>
  <si>
    <t>ایجاد سیستم کنترول و کیفیت و مصئونیت غذایی عوامل تولید و تولیدات زراعتی</t>
  </si>
  <si>
    <t>ریفورم وظرفیت سازی</t>
  </si>
  <si>
    <t xml:space="preserve">مالی واداری  </t>
  </si>
  <si>
    <t>پالیسی/پلانگذاری وارتقای ظرفیت</t>
  </si>
  <si>
    <t>وزارت زراعت ابیاری و مالداری</t>
  </si>
  <si>
    <t xml:space="preserve">مالی و اداری </t>
  </si>
  <si>
    <t>محمد وحید اعتبار</t>
  </si>
  <si>
    <t xml:space="preserve">رئیس مالی و حسابی </t>
  </si>
  <si>
    <t>waheed.etabar@gmail.com</t>
  </si>
  <si>
    <t xml:space="preserve">محمد ظریف بابک </t>
  </si>
  <si>
    <t xml:space="preserve">کارشناس بودجه و راپوردهی </t>
  </si>
  <si>
    <t xml:space="preserve">zarif.babak@gmail.com </t>
  </si>
  <si>
    <t>shakibsharifi@gmail.com</t>
  </si>
  <si>
    <t>مدریریت تغییر (ریفورم وظرفیت سازی)</t>
  </si>
  <si>
    <t>انکشاف و ازدیاد تولید پایدار زعفران در افغانستان</t>
  </si>
  <si>
    <t>تجهیز شدن آمریت های میکانیزه ولایات به ماشین آلات  زراعتی</t>
  </si>
  <si>
    <t>مقدار ګندم بذری  توزیع شده به تن</t>
  </si>
  <si>
    <t xml:space="preserve">تولید زعفران به متریک تن </t>
  </si>
  <si>
    <t>تعداد فارمهای  ترویجی و انکشافی  مالداری  که ایجاد گردید</t>
  </si>
  <si>
    <t>تعداد حیوانات القاح شده به فرد</t>
  </si>
  <si>
    <t>ساحات باغات احداث شده جدید به هکتار</t>
  </si>
  <si>
    <t>تعداد ماشین آلات و وسایل میکانیزه تهیه و خریداری گردید</t>
  </si>
  <si>
    <t>راپور ریاست مالداری وزارت زراعت</t>
  </si>
  <si>
    <t>مقدارتخم بذر ی  اصلاح شده وکودکیمیاوی که توزیع گردید (به تن)</t>
  </si>
  <si>
    <r>
      <rPr>
        <b/>
        <sz val="14"/>
        <rFont val="Times New Roman"/>
        <family val="1"/>
      </rPr>
      <t xml:space="preserve">تشریح </t>
    </r>
    <r>
      <rPr>
        <sz val="14"/>
        <rFont val="Times New Roman"/>
        <family val="1"/>
      </rPr>
      <t>(در صورت نیاز به توضیحات بیشتر  در ین ساحه بنگارید)</t>
    </r>
  </si>
  <si>
    <t>ایجاد ذخیره گاه برای  کچالو، پیاز و پنبه دانه</t>
  </si>
  <si>
    <t xml:space="preserve">ایجاد مراکز پروسس وبسته بندی محصولات زراعتی ومالداری </t>
  </si>
  <si>
    <t xml:space="preserve">احداث باغچه های خانگی هریک در ساحه0/5 الی 1 بسوه </t>
  </si>
  <si>
    <t xml:space="preserve">فراهم آوری قرضه های زراعتی </t>
  </si>
  <si>
    <t>کنترول همه جانبه امراض و آفات نباتی در سطح کشور</t>
  </si>
  <si>
    <t>ایجاد ذخایر استراتیژیک غله جات به ظرفیت 2000، 3000، 5000، 20000 و 50000 متری</t>
  </si>
  <si>
    <t>تعداد  ذخیره گاه برای  کچالو، پیاز و پنبه دانه ایجاد وبهره برداری شده</t>
  </si>
  <si>
    <t xml:space="preserve">تعداد  سردخانه های عصری ایجاد وبه بهر برداری سپرده شده </t>
  </si>
  <si>
    <t>تعداد مراکز پروسس وبسته بندی محصولات زراعتی ایجاد وبهره برداری شده</t>
  </si>
  <si>
    <t>تعداد باغچه های خانگی احداث شده</t>
  </si>
  <si>
    <t>مقدار قرضه شرعی زراعتی توزیع شده به ملیون افغانی</t>
  </si>
  <si>
    <t>ساحات مجادله شده علیه آفات و امراض نباتی به  هکتار</t>
  </si>
  <si>
    <t>پروژه تطبیق کننده</t>
  </si>
  <si>
    <t>ریاست تطبیق کننده</t>
  </si>
  <si>
    <t xml:space="preserve">ریاست ها و پروژه های تطبیق کننده </t>
  </si>
  <si>
    <t xml:space="preserve"> تهیه و توزیع تخم های  بذری و کود های کیمیاوی </t>
  </si>
  <si>
    <t>هدف 1399</t>
  </si>
  <si>
    <t xml:space="preserve">احیا و حفاظت جنگلات طبیعی و تنطیم آبریزه ها </t>
  </si>
  <si>
    <t xml:space="preserve">تنظیم همه جانبه علفچرها </t>
  </si>
  <si>
    <t xml:space="preserve">تثبیت ریگهای روان و جلوگیری از توسعه صحرا </t>
  </si>
  <si>
    <t xml:space="preserve">سروی و پلانگذاری منابع طبیعی </t>
  </si>
  <si>
    <t xml:space="preserve">تنطیم و مراقبت منابع طبیعی به اشتراک مردم </t>
  </si>
  <si>
    <t xml:space="preserve">احیای فارم های تولیدی و تکثیر نهالها جهت سرسبزی و گسترش فضای سبز </t>
  </si>
  <si>
    <t xml:space="preserve">ایجاد قوریه جات خانگی جلغوزه و چهار مغز در سه ولایت شرقی </t>
  </si>
  <si>
    <t xml:space="preserve">ایجاد کمر بند سبز کابل </t>
  </si>
  <si>
    <t xml:space="preserve">توسعه سیستم های آبیاری </t>
  </si>
  <si>
    <t xml:space="preserve">ایجاد و عصری سازی شبکه های آبیاری </t>
  </si>
  <si>
    <t xml:space="preserve">جنگلات احیا و حفاظت شده به هکتار </t>
  </si>
  <si>
    <t xml:space="preserve">تعداد قوریه جات خانگی احداث شده به هکتار </t>
  </si>
  <si>
    <t xml:space="preserve">گسترش فضای سبز در شهر کابل به هکتار </t>
  </si>
  <si>
    <t xml:space="preserve">تعداد شبکه های عصری ایجاد شده </t>
  </si>
  <si>
    <t xml:space="preserve">علفچرهای احداث شده به هکتار </t>
  </si>
  <si>
    <t xml:space="preserve">تکنالوژی معلوماتی توسعه داده شده </t>
  </si>
  <si>
    <t xml:space="preserve">سطح دانش مسلکی کارکنان ارتقا یافته </t>
  </si>
  <si>
    <t xml:space="preserve">پالیسی ها ، استراتیژی ها، قوانین و مقررات طرح گردیده </t>
  </si>
  <si>
    <t xml:space="preserve">تعداد ولایات که تحت پوشش قرار گرفته است </t>
  </si>
  <si>
    <t xml:space="preserve">تعداد کارکنان که در داخل و خارج  به برنامه های آموزشی  معرفی شده اند </t>
  </si>
  <si>
    <t xml:space="preserve">تعداد کارکنانی که در خارج از کشور به بورسیه های تحصیلی اعزام شده اند </t>
  </si>
  <si>
    <t xml:space="preserve">تعداد کارکنانی که به خارج از کشور به بورسیه های کوتاه مدت اعزام شده اند </t>
  </si>
  <si>
    <t xml:space="preserve">تعداد پالیسی های که طرح و منظور شده است </t>
  </si>
  <si>
    <t xml:space="preserve">تعداد اسناد تقنینی طرح گردیده است </t>
  </si>
  <si>
    <t>1398</t>
  </si>
  <si>
    <t xml:space="preserve">ایجاد فارم های تولیدی و تکثیری  به هکتار </t>
  </si>
  <si>
    <t xml:space="preserve">اصلاح نسل حیوانات از طریق تطبیق القاح مصنوعی بالای حیوانات </t>
  </si>
  <si>
    <t xml:space="preserve">ریاست مربوط </t>
  </si>
  <si>
    <t xml:space="preserve">از اینکه زمینه کاری در این بخش مساعد بوده کارمندان بخش مربوط توانستن که از پلان پیشبینی شده بالاتر کار را انجام دهند </t>
  </si>
  <si>
    <t xml:space="preserve">ریاست میکانیزه زراعتی </t>
  </si>
  <si>
    <r>
      <t xml:space="preserve">فورم گزارش مصارف
</t>
    </r>
    <r>
      <rPr>
        <b/>
        <sz val="10"/>
        <rFont val="B Zar"/>
        <charset val="178"/>
      </rPr>
      <t>(ارقام  افغانی)</t>
    </r>
  </si>
  <si>
    <t>بودجه 1399</t>
  </si>
  <si>
    <t>سروی وپلان گذاری منابع طبیعی</t>
  </si>
  <si>
    <t xml:space="preserve">تنظیم ومراقبت منابع طبیعی به اشتراک مردم </t>
  </si>
  <si>
    <t xml:space="preserve">عبدالهادی رفیعی </t>
  </si>
  <si>
    <t>معین مالی واداری</t>
  </si>
  <si>
    <t>1399/5/7</t>
  </si>
  <si>
    <t>رئیس عمومی پلان و هماهنگی برنامه ها</t>
  </si>
  <si>
    <t xml:space="preserve">عارف ولی زاده </t>
  </si>
  <si>
    <t xml:space="preserve">کارشناس برنامه احیای اقتصادی </t>
  </si>
  <si>
    <t>Arif.walizada456@gmail.com</t>
  </si>
  <si>
    <t>0706524740</t>
  </si>
  <si>
    <t>0773653344</t>
  </si>
  <si>
    <t>شکیب شریفی</t>
  </si>
  <si>
    <t>0797602080</t>
  </si>
  <si>
    <t>تصدیق ریاست عمومی پلان وهماهنگی برنامه ها</t>
  </si>
  <si>
    <t>تصدیق  ریاست پلان وبرنامه ها</t>
  </si>
  <si>
    <t>احمد راتب سالاری</t>
  </si>
  <si>
    <t>ریس پلان وبرنامه ها</t>
  </si>
  <si>
    <t>0707744988</t>
  </si>
  <si>
    <t>ساحات احیاء وحفاظت شده جنگلات به هکتار</t>
  </si>
  <si>
    <t xml:space="preserve">ساحات احیاء وحفاظت شده علفچرهای به هکتار </t>
  </si>
  <si>
    <t xml:space="preserve">ساحات تثبیت شده ریگهای روان به هکتار </t>
  </si>
  <si>
    <t xml:space="preserve">احداث فارم های تولیدی و تکثیری منابع طبعی  به هکتار </t>
  </si>
  <si>
    <t xml:space="preserve">ساحات احداث  قوریه جات خانگی به هکتار </t>
  </si>
  <si>
    <t xml:space="preserve"> فارمهای  ترویجی و انکشافی  مالداری  که ایجاد شده به تعداد</t>
  </si>
  <si>
    <t xml:space="preserve">تعداد باغات جدید مثمر احداث شد ه به (هکتار) </t>
  </si>
  <si>
    <t>تعداد ماشین آلات و وسایل میکانیزه تهیه و خریداری گردید به عراده</t>
  </si>
  <si>
    <t>تعداد پالیسی های طرح و منظور شده .</t>
  </si>
  <si>
    <t>کارکنانی که به خارج از کشور به بورسیه های کوتاه مدت اعزام شده اند به تعداد.</t>
  </si>
  <si>
    <t>تعداد اسناد تقنینی طرح ومنظور شده .</t>
  </si>
  <si>
    <t xml:space="preserve">کارکنانی که در خارج از کشور به بورسیه های تحصیلی اعزام شده اند به تعداد </t>
  </si>
  <si>
    <t xml:space="preserve"> کارکنان که در داخل و خارج  به برنامه های آموزشی  معرفی شده اند به تعداد. </t>
  </si>
  <si>
    <t xml:space="preserve">ولایات که تحت پوشش قرار گرفته است به تعداد. </t>
  </si>
  <si>
    <t xml:space="preserve"> باغچه های خانگی احداث شده به تعداد</t>
  </si>
  <si>
    <t>تعداد ذخایر گندم که اعمار وبه بهر برداری سپرده شده به باب</t>
  </si>
  <si>
    <t>تعداد مراکز پروسس وبسته بندی محصولات زراعتی ایجاد وبهره برداری شده به باب</t>
  </si>
  <si>
    <t>تعداد سردخانه های عصری ایجاد وبه بهر برداری سپرده شده  به باب</t>
  </si>
  <si>
    <t xml:space="preserve"> </t>
  </si>
  <si>
    <t xml:space="preserve">رفع حاصل تا اکنون صورت نگرفته و ربع چهارم سال مالی رفع حاصل صورت میگرد </t>
  </si>
  <si>
    <t>11</t>
  </si>
  <si>
    <t>احداث باغات مثمر</t>
  </si>
  <si>
    <t>احداث فارم های مالداری</t>
  </si>
  <si>
    <t>rateb.salari@gmail.com</t>
  </si>
  <si>
    <t>0202922218</t>
  </si>
  <si>
    <t xml:space="preserve"> بودجه ربع سوم</t>
  </si>
  <si>
    <t>مصارف  ربع سوم</t>
  </si>
  <si>
    <t>محاصل حقیقی ربع ربع سوم</t>
  </si>
  <si>
    <t xml:space="preserve"> ساحات ریگهای روان تثبیت شده به هکتار </t>
  </si>
  <si>
    <r>
      <t xml:space="preserve">تشریح </t>
    </r>
    <r>
      <rPr>
        <sz val="10"/>
        <rFont val="B Zar"/>
        <charset val="178"/>
      </rPr>
      <t>(در صورت نیاز به توضیحات بیشتر  در ین ساحه بنگارید)</t>
    </r>
  </si>
  <si>
    <t xml:space="preserve">مجموعه برنامه دوم </t>
  </si>
  <si>
    <t>شیوع ویروس کرونا در ابتدا سال روند کاری را به کندی مواجه ساخته است.</t>
  </si>
  <si>
    <t xml:space="preserve">شیوع ویروس کرونا در ابتدا سال روند تطبیق فعالیت را به کندی مواجه ساخت. </t>
  </si>
  <si>
    <t>شیوع ویروس کرونا در ابتدار سال روند تطبیق فعالیت را به کندی مواجه ساخت.</t>
  </si>
  <si>
    <t>تحت پروسه تدارکات است و شیوع ویروس کروناو همچنان دوباره به اعلان دادن خریداری مرغ روند فعالیت تطبیق را به کندی مواجه ساخته است.</t>
  </si>
  <si>
    <t xml:space="preserve">احداث باغات مثمر در ربع اول و دوم تکمیل گردیده است </t>
  </si>
  <si>
    <t>به نسبت نبود بودجه در پلان سال مالی 1399 شامل نبوده است</t>
  </si>
  <si>
    <t xml:space="preserve"> بودجه پروژه ایجاد ذخایر استراتیژیک غله جات بنابر حکم مقام ریاست جمهوری و موافقه دونر به مبارزه علیه ویروس کرونا انتقال نموده است</t>
  </si>
  <si>
    <t xml:space="preserve">ایجاد باغچه های خانگی طی ربع دوم و سوم تکمیل گردیده است </t>
  </si>
  <si>
    <t>به نسبت شیوع ویروس کرونا  در ابتدای سال پروسه معطل قرار گرفت.</t>
  </si>
  <si>
    <t xml:space="preserve"> تحت پروسه تدارکات ملی  قرار دارد و توزیع تحم های بذری اصلاح شده طی ربع چهارم صورت میگیرد</t>
  </si>
  <si>
    <t xml:space="preserve">به نسبت شیوع ویروس و اینکه توزیع قرضه های زراعتی و مالداری بنابر درخواست و تقاضای دهاقین و مالداران صورت می گیرد تطبیق این فعالیت به دلیل قرنطین و حضور کم رنگ دهاقین مطابق پلان پیشرفت ننموده است. </t>
  </si>
  <si>
    <t>شیوع ویروس کرونا و قرنطین در ابتدای سال  سبب تاخیر در اصلاح و بازنگری اسناد گردید.</t>
  </si>
  <si>
    <t xml:space="preserve">ایجاد سرد خانه های عصری و کمپلکس هریک به ظرفیت 1500 الی 5000 متریک تن </t>
  </si>
  <si>
    <t xml:space="preserve">وزارت زراعت 12 سردخانه 1500 متریک تنه را دبزاین آنرا تکمیل و به اساس حکم مقام عالی ریاست جمهوری  از طریق اداره انکشاف ملی در حال تطبق میباشد </t>
  </si>
  <si>
    <t>صفحۀ تأییدی
گزارش اجراآت بودجه سال مالی 1399</t>
  </si>
  <si>
    <t xml:space="preserve"> پلان ربعوار محاصل سال مالی 1399</t>
  </si>
  <si>
    <t>رهنمود مختصر  فورم گزارشدهی اجراآت بودجه ملی در سال مالی 1399</t>
  </si>
</sst>
</file>

<file path=xl/styles.xml><?xml version="1.0" encoding="utf-8"?>
<styleSheet xmlns="http://schemas.openxmlformats.org/spreadsheetml/2006/main">
  <numFmts count="5">
    <numFmt numFmtId="43" formatCode="_(* #,##0.00_);_(* \(#,##0.00\);_(* &quot;-&quot;??_);_(@_)"/>
    <numFmt numFmtId="164" formatCode="_(* #,##0.0_);_(* \(#,##0.0\);_(* &quot;-&quot;??_);_(@_)"/>
    <numFmt numFmtId="165" formatCode="_(* #,##0_);_(* \(#,##0\);_(* &quot;-&quot;??_);_(@_)"/>
    <numFmt numFmtId="166" formatCode="0_);\(0\)"/>
    <numFmt numFmtId="167" formatCode="0.0%"/>
  </numFmts>
  <fonts count="74">
    <font>
      <sz val="10"/>
      <name val="Calibri"/>
    </font>
    <font>
      <sz val="10"/>
      <name val="Arial"/>
      <family val="2"/>
    </font>
    <font>
      <b/>
      <sz val="10"/>
      <name val="Calibri"/>
      <family val="2"/>
    </font>
    <font>
      <b/>
      <sz val="12"/>
      <name val="Calibri"/>
      <family val="2"/>
    </font>
    <font>
      <sz val="10"/>
      <name val="Calibri"/>
      <family val="2"/>
    </font>
    <font>
      <u/>
      <sz val="13"/>
      <color indexed="12"/>
      <name val="Calibri"/>
      <family val="2"/>
    </font>
    <font>
      <b/>
      <sz val="12"/>
      <color indexed="9"/>
      <name val="Calibri"/>
      <family val="2"/>
    </font>
    <font>
      <sz val="12"/>
      <name val="Calibri"/>
      <family val="2"/>
    </font>
    <font>
      <sz val="10"/>
      <name val="Calibri"/>
      <family val="2"/>
    </font>
    <font>
      <b/>
      <sz val="11"/>
      <name val="Calibri"/>
      <family val="2"/>
    </font>
    <font>
      <sz val="10"/>
      <name val="Arial"/>
      <family val="2"/>
    </font>
    <font>
      <b/>
      <sz val="18"/>
      <name val="Calibri"/>
      <family val="2"/>
    </font>
    <font>
      <b/>
      <sz val="20"/>
      <name val="Calibri"/>
      <family val="2"/>
    </font>
    <font>
      <b/>
      <sz val="16"/>
      <name val="Calibri"/>
      <family val="2"/>
    </font>
    <font>
      <sz val="16"/>
      <name val="Calibri"/>
      <family val="2"/>
    </font>
    <font>
      <b/>
      <sz val="22"/>
      <name val="Calibri"/>
      <family val="2"/>
    </font>
    <font>
      <b/>
      <sz val="14"/>
      <name val="Calibri"/>
      <family val="2"/>
    </font>
    <font>
      <b/>
      <sz val="14"/>
      <color indexed="9"/>
      <name val="Calibri"/>
      <family val="2"/>
    </font>
    <font>
      <sz val="14"/>
      <name val="Calibri"/>
      <family val="2"/>
    </font>
    <font>
      <sz val="14"/>
      <color indexed="9"/>
      <name val="Calibri"/>
      <family val="2"/>
    </font>
    <font>
      <b/>
      <sz val="16"/>
      <color indexed="9"/>
      <name val="Calibri"/>
      <family val="2"/>
    </font>
    <font>
      <b/>
      <sz val="16"/>
      <color indexed="9"/>
      <name val="Calibri"/>
      <family val="2"/>
    </font>
    <font>
      <sz val="16"/>
      <color indexed="9"/>
      <name val="Calibri"/>
      <family val="2"/>
    </font>
    <font>
      <sz val="9"/>
      <name val="Arial"/>
      <family val="2"/>
    </font>
    <font>
      <b/>
      <sz val="12"/>
      <name val="Arial"/>
      <family val="2"/>
    </font>
    <font>
      <sz val="12"/>
      <name val="Arial"/>
      <family val="2"/>
    </font>
    <font>
      <sz val="12"/>
      <color indexed="8"/>
      <name val="Times New Roman"/>
      <family val="1"/>
    </font>
    <font>
      <sz val="13"/>
      <name val="Calibri"/>
      <family val="2"/>
    </font>
    <font>
      <sz val="11"/>
      <color theme="0"/>
      <name val="Calibri"/>
      <family val="2"/>
      <scheme val="minor"/>
    </font>
    <font>
      <sz val="11"/>
      <color rgb="FF9C6500"/>
      <name val="Calibri"/>
      <family val="2"/>
      <scheme val="minor"/>
    </font>
    <font>
      <sz val="10"/>
      <color rgb="FFFF0000"/>
      <name val="Calibri"/>
      <family val="2"/>
    </font>
    <font>
      <b/>
      <sz val="10"/>
      <color rgb="FFFF0000"/>
      <name val="Calibri"/>
      <family val="2"/>
    </font>
    <font>
      <sz val="12"/>
      <color rgb="FFFF0000"/>
      <name val="Calibri"/>
      <family val="2"/>
    </font>
    <font>
      <b/>
      <sz val="12"/>
      <color rgb="FFFF0000"/>
      <name val="Calibri"/>
      <family val="2"/>
    </font>
    <font>
      <b/>
      <sz val="10"/>
      <color theme="0"/>
      <name val="Calibri"/>
      <family val="2"/>
    </font>
    <font>
      <b/>
      <sz val="14"/>
      <color theme="0"/>
      <name val="Calibri"/>
      <family val="2"/>
    </font>
    <font>
      <b/>
      <sz val="12"/>
      <color theme="0"/>
      <name val="Arial"/>
      <family val="2"/>
    </font>
    <font>
      <sz val="10"/>
      <color rgb="FF003366"/>
      <name val="Arial"/>
      <family val="2"/>
    </font>
    <font>
      <sz val="13"/>
      <color theme="1"/>
      <name val="Calibri"/>
      <family val="2"/>
    </font>
    <font>
      <b/>
      <sz val="12"/>
      <color theme="0"/>
      <name val="Calibri"/>
      <family val="2"/>
    </font>
    <font>
      <b/>
      <sz val="12"/>
      <color theme="0"/>
      <name val="B Zar"/>
      <charset val="178"/>
    </font>
    <font>
      <sz val="13"/>
      <color indexed="8"/>
      <name val="B Zar"/>
      <charset val="178"/>
    </font>
    <font>
      <sz val="12"/>
      <color indexed="8"/>
      <name val="B Zar"/>
      <charset val="178"/>
    </font>
    <font>
      <sz val="14"/>
      <color indexed="8"/>
      <name val="Times New Roman"/>
      <family val="1"/>
    </font>
    <font>
      <sz val="12"/>
      <name val="B Zar"/>
      <charset val="178"/>
    </font>
    <font>
      <b/>
      <sz val="12"/>
      <name val="B Zar"/>
      <charset val="178"/>
    </font>
    <font>
      <b/>
      <sz val="14"/>
      <name val="B Zar"/>
      <charset val="178"/>
    </font>
    <font>
      <b/>
      <sz val="13"/>
      <name val="B Zar"/>
      <charset val="178"/>
    </font>
    <font>
      <sz val="14"/>
      <name val="Times New Roman"/>
      <family val="1"/>
    </font>
    <font>
      <sz val="11"/>
      <color rgb="FF9C0006"/>
      <name val="Calibri"/>
      <family val="2"/>
      <scheme val="minor"/>
    </font>
    <font>
      <b/>
      <sz val="14"/>
      <name val="Times New Roman"/>
      <family val="1"/>
    </font>
    <font>
      <b/>
      <sz val="14"/>
      <color theme="0"/>
      <name val="Times New Roman"/>
      <family val="1"/>
    </font>
    <font>
      <sz val="14"/>
      <color theme="0"/>
      <name val="Times New Roman"/>
      <family val="1"/>
    </font>
    <font>
      <sz val="14"/>
      <color rgb="FFFF0000"/>
      <name val="Times New Roman"/>
      <family val="1"/>
    </font>
    <font>
      <b/>
      <sz val="18"/>
      <color theme="0"/>
      <name val="Times New Roman"/>
      <family val="1"/>
    </font>
    <font>
      <sz val="12"/>
      <name val="Times New Roman"/>
      <family val="1"/>
    </font>
    <font>
      <b/>
      <sz val="12"/>
      <name val="Times New Roman"/>
      <family val="1"/>
    </font>
    <font>
      <sz val="14"/>
      <name val="Arial"/>
      <family val="2"/>
    </font>
    <font>
      <sz val="11"/>
      <name val="Arial"/>
      <family val="2"/>
    </font>
    <font>
      <sz val="14"/>
      <color theme="1"/>
      <name val="Arial"/>
      <family val="2"/>
    </font>
    <font>
      <b/>
      <sz val="10"/>
      <name val="B Zar"/>
      <charset val="178"/>
    </font>
    <font>
      <b/>
      <sz val="9"/>
      <name val="B Zar"/>
      <charset val="178"/>
    </font>
    <font>
      <sz val="10"/>
      <name val="B Zar"/>
    </font>
    <font>
      <sz val="10"/>
      <name val="B Zar"/>
      <charset val="178"/>
    </font>
    <font>
      <b/>
      <sz val="10"/>
      <name val="Arial"/>
      <family val="2"/>
    </font>
    <font>
      <b/>
      <sz val="16"/>
      <name val="B Zar"/>
      <charset val="178"/>
    </font>
    <font>
      <b/>
      <sz val="11"/>
      <name val="B Zar"/>
      <charset val="178"/>
    </font>
    <font>
      <b/>
      <sz val="11"/>
      <name val="B Zar"/>
    </font>
    <font>
      <sz val="11"/>
      <color theme="1"/>
      <name val="Arial"/>
      <family val="2"/>
    </font>
    <font>
      <sz val="11"/>
      <name val="Times New Roman"/>
      <family val="1"/>
    </font>
    <font>
      <sz val="10"/>
      <color rgb="FF9C0006"/>
      <name val="Calibri"/>
      <family val="2"/>
      <scheme val="minor"/>
    </font>
    <font>
      <sz val="10"/>
      <color theme="0"/>
      <name val="Calibri"/>
      <family val="2"/>
    </font>
    <font>
      <b/>
      <sz val="10"/>
      <color theme="0"/>
      <name val="B Zar"/>
      <charset val="178"/>
    </font>
    <font>
      <sz val="10"/>
      <color theme="0"/>
      <name val="B Zar"/>
      <charset val="178"/>
    </font>
  </fonts>
  <fills count="22">
    <fill>
      <patternFill patternType="none"/>
    </fill>
    <fill>
      <patternFill patternType="gray125"/>
    </fill>
    <fill>
      <patternFill patternType="solid">
        <fgColor indexed="9"/>
        <bgColor indexed="64"/>
      </patternFill>
    </fill>
    <fill>
      <patternFill patternType="solid">
        <fgColor indexed="17"/>
        <bgColor indexed="64"/>
      </patternFill>
    </fill>
    <fill>
      <patternFill patternType="solid">
        <fgColor indexed="43"/>
        <bgColor indexed="64"/>
      </patternFill>
    </fill>
    <fill>
      <patternFill patternType="solid">
        <fgColor indexed="11"/>
        <bgColor indexed="64"/>
      </patternFill>
    </fill>
    <fill>
      <patternFill patternType="solid">
        <fgColor indexed="57"/>
        <bgColor indexed="64"/>
      </patternFill>
    </fill>
    <fill>
      <patternFill patternType="solid">
        <fgColor theme="4"/>
      </patternFill>
    </fill>
    <fill>
      <patternFill patternType="solid">
        <fgColor theme="6"/>
      </patternFill>
    </fill>
    <fill>
      <patternFill patternType="solid">
        <fgColor rgb="FFFFEB9C"/>
      </patternFill>
    </fill>
    <fill>
      <patternFill patternType="solid">
        <fgColor rgb="FF006600"/>
        <bgColor indexed="64"/>
      </patternFill>
    </fill>
    <fill>
      <patternFill patternType="solid">
        <fgColor theme="0"/>
        <bgColor indexed="64"/>
      </patternFill>
    </fill>
    <fill>
      <patternFill patternType="solid">
        <fgColor theme="8" tint="0.59999389629810485"/>
        <bgColor indexed="31"/>
      </patternFill>
    </fill>
    <fill>
      <patternFill patternType="solid">
        <fgColor theme="8" tint="0.59999389629810485"/>
        <bgColor indexed="64"/>
      </patternFill>
    </fill>
    <fill>
      <patternFill patternType="solid">
        <fgColor rgb="FF339966"/>
        <bgColor indexed="64"/>
      </patternFill>
    </fill>
    <fill>
      <patternFill patternType="solid">
        <fgColor rgb="FF00B050"/>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ABDB77"/>
        <bgColor indexed="64"/>
      </patternFill>
    </fill>
    <fill>
      <patternFill patternType="solid">
        <fgColor rgb="FFFFC7CE"/>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bottom/>
      <diagonal/>
    </border>
  </borders>
  <cellStyleXfs count="11">
    <xf numFmtId="0" fontId="0" fillId="0" borderId="0"/>
    <xf numFmtId="0" fontId="28" fillId="7" borderId="0" applyNumberFormat="0" applyBorder="0" applyAlignment="0" applyProtection="0"/>
    <xf numFmtId="0" fontId="28" fillId="8" borderId="0" applyNumberFormat="0" applyBorder="0" applyAlignment="0" applyProtection="0"/>
    <xf numFmtId="43" fontId="1" fillId="0" borderId="0" applyFill="0" applyBorder="0" applyAlignment="0" applyProtection="0"/>
    <xf numFmtId="43" fontId="10" fillId="0" borderId="0" applyFont="0" applyFill="0" applyBorder="0" applyAlignment="0" applyProtection="0"/>
    <xf numFmtId="0" fontId="5" fillId="0" borderId="0" applyNumberFormat="0" applyFill="0" applyBorder="0" applyAlignment="0" applyProtection="0">
      <alignment vertical="top"/>
      <protection locked="0"/>
    </xf>
    <xf numFmtId="0" fontId="29" fillId="9" borderId="0" applyNumberFormat="0" applyBorder="0" applyAlignment="0" applyProtection="0"/>
    <xf numFmtId="0" fontId="10" fillId="0" borderId="0"/>
    <xf numFmtId="9" fontId="1" fillId="0" borderId="0" applyFill="0" applyBorder="0" applyAlignment="0" applyProtection="0"/>
    <xf numFmtId="0" fontId="49" fillId="21" borderId="0" applyNumberFormat="0" applyBorder="0" applyAlignment="0" applyProtection="0"/>
    <xf numFmtId="0" fontId="4" fillId="0" borderId="0"/>
  </cellStyleXfs>
  <cellXfs count="430">
    <xf numFmtId="0" fontId="0" fillId="0" borderId="0" xfId="0"/>
    <xf numFmtId="0" fontId="0" fillId="0" borderId="0" xfId="0" applyFill="1"/>
    <xf numFmtId="0" fontId="0" fillId="0" borderId="0" xfId="0" applyAlignment="1"/>
    <xf numFmtId="0" fontId="0" fillId="2" borderId="0" xfId="0" applyFill="1"/>
    <xf numFmtId="0" fontId="4" fillId="2" borderId="0" xfId="0" applyFont="1" applyFill="1" applyAlignment="1">
      <alignment horizontal="left" wrapText="1"/>
    </xf>
    <xf numFmtId="0" fontId="4" fillId="2" borderId="0" xfId="0" applyFont="1" applyFill="1"/>
    <xf numFmtId="0" fontId="3" fillId="2" borderId="0" xfId="0" applyFont="1" applyFill="1" applyAlignment="1"/>
    <xf numFmtId="0" fontId="0" fillId="0" borderId="0" xfId="0" applyAlignment="1">
      <alignment wrapText="1"/>
    </xf>
    <xf numFmtId="0" fontId="0" fillId="0" borderId="0" xfId="0" applyFill="1" applyAlignment="1">
      <alignment wrapText="1"/>
    </xf>
    <xf numFmtId="0" fontId="9" fillId="0" borderId="0" xfId="0" applyFont="1"/>
    <xf numFmtId="0" fontId="8" fillId="0" borderId="0" xfId="0" applyFont="1"/>
    <xf numFmtId="0" fontId="30" fillId="0" borderId="0" xfId="0" applyFont="1"/>
    <xf numFmtId="0" fontId="4" fillId="0" borderId="0" xfId="0" applyFont="1"/>
    <xf numFmtId="0" fontId="31" fillId="2" borderId="0" xfId="0" applyFont="1" applyFill="1"/>
    <xf numFmtId="0" fontId="30" fillId="2" borderId="0" xfId="0" applyFont="1" applyFill="1"/>
    <xf numFmtId="0" fontId="4" fillId="2" borderId="0" xfId="0" applyFont="1" applyFill="1" applyAlignment="1">
      <alignment horizontal="right" wrapText="1" readingOrder="2"/>
    </xf>
    <xf numFmtId="0" fontId="3" fillId="2" borderId="0" xfId="0" applyFont="1" applyFill="1" applyAlignment="1">
      <alignment readingOrder="2"/>
    </xf>
    <xf numFmtId="0" fontId="4" fillId="2" borderId="0" xfId="0" applyFont="1" applyFill="1" applyAlignment="1">
      <alignment wrapText="1"/>
    </xf>
    <xf numFmtId="0" fontId="4" fillId="2" borderId="0" xfId="0" applyFont="1" applyFill="1" applyAlignment="1">
      <alignment horizontal="center" wrapText="1" readingOrder="2"/>
    </xf>
    <xf numFmtId="0" fontId="2" fillId="2" borderId="0" xfId="0" applyFont="1" applyFill="1" applyAlignment="1">
      <alignment horizontal="center"/>
    </xf>
    <xf numFmtId="0" fontId="0" fillId="2" borderId="0" xfId="0" applyFill="1" applyAlignment="1">
      <alignment horizontal="center"/>
    </xf>
    <xf numFmtId="0" fontId="0" fillId="0" borderId="0" xfId="0" applyAlignment="1">
      <alignment horizontal="center"/>
    </xf>
    <xf numFmtId="0" fontId="4" fillId="2" borderId="0" xfId="0" applyFont="1" applyFill="1" applyAlignment="1"/>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4" fillId="2" borderId="0" xfId="0" applyFont="1" applyFill="1" applyAlignment="1">
      <alignment horizontal="center"/>
    </xf>
    <xf numFmtId="0" fontId="6" fillId="3" borderId="1" xfId="0" applyFont="1" applyFill="1" applyBorder="1" applyAlignment="1">
      <alignment horizontal="left" vertical="center"/>
    </xf>
    <xf numFmtId="0" fontId="7" fillId="0" borderId="0" xfId="0" applyFont="1"/>
    <xf numFmtId="0" fontId="32" fillId="0" borderId="0" xfId="0" applyFont="1"/>
    <xf numFmtId="0" fontId="7" fillId="0" borderId="0" xfId="0" applyFont="1" applyFill="1"/>
    <xf numFmtId="0" fontId="7" fillId="3" borderId="1" xfId="0" applyFont="1" applyFill="1" applyBorder="1" applyAlignment="1">
      <alignment horizontal="right" vertical="center"/>
    </xf>
    <xf numFmtId="0" fontId="13" fillId="0" borderId="0" xfId="0" applyFont="1"/>
    <xf numFmtId="0" fontId="33" fillId="3" borderId="1" xfId="0" applyFont="1" applyFill="1" applyBorder="1" applyAlignment="1">
      <alignment horizontal="left" vertical="center"/>
    </xf>
    <xf numFmtId="0" fontId="3" fillId="10" borderId="1" xfId="0" applyFont="1" applyFill="1" applyBorder="1" applyAlignment="1">
      <alignment horizontal="left" vertical="top"/>
    </xf>
    <xf numFmtId="43" fontId="10" fillId="4" borderId="1" xfId="3" applyFont="1" applyFill="1" applyBorder="1" applyAlignment="1">
      <alignment horizontal="left" vertical="top" wrapText="1"/>
    </xf>
    <xf numFmtId="0" fontId="34" fillId="0" borderId="0" xfId="0" applyFont="1" applyFill="1"/>
    <xf numFmtId="0" fontId="34" fillId="5" borderId="0" xfId="0" applyFont="1" applyFill="1"/>
    <xf numFmtId="43" fontId="10" fillId="3" borderId="1" xfId="3" applyFont="1" applyFill="1" applyBorder="1" applyAlignment="1">
      <alignment horizontal="left" vertical="top" wrapText="1"/>
    </xf>
    <xf numFmtId="0" fontId="3" fillId="4" borderId="1" xfId="0" applyFont="1" applyFill="1" applyBorder="1" applyAlignment="1">
      <alignment vertical="top" wrapText="1" readingOrder="2"/>
    </xf>
    <xf numFmtId="0" fontId="7" fillId="4" borderId="1" xfId="0" applyFont="1" applyFill="1" applyBorder="1" applyAlignment="1">
      <alignment horizontal="center" vertical="center" wrapText="1" readingOrder="2"/>
    </xf>
    <xf numFmtId="0" fontId="11" fillId="0" borderId="0" xfId="0" applyFont="1"/>
    <xf numFmtId="0" fontId="17" fillId="3" borderId="1" xfId="0" applyFont="1" applyFill="1" applyBorder="1" applyAlignment="1">
      <alignment horizontal="left" vertical="top" wrapText="1"/>
    </xf>
    <xf numFmtId="0" fontId="3" fillId="2" borderId="0" xfId="0" applyFont="1" applyFill="1" applyAlignment="1">
      <alignment horizontal="center" vertical="center" wrapText="1" readingOrder="2"/>
    </xf>
    <xf numFmtId="0" fontId="3" fillId="2" borderId="0" xfId="0" applyFont="1" applyFill="1" applyAlignment="1">
      <alignment horizontal="center" vertical="center" readingOrder="2"/>
    </xf>
    <xf numFmtId="0" fontId="3" fillId="2" borderId="0" xfId="0" applyFont="1" applyFill="1" applyAlignment="1">
      <alignment horizontal="center" readingOrder="2"/>
    </xf>
    <xf numFmtId="0" fontId="3" fillId="2" borderId="0" xfId="0" applyFont="1" applyFill="1" applyAlignment="1">
      <alignment vertical="center" wrapText="1"/>
    </xf>
    <xf numFmtId="0" fontId="7" fillId="2" borderId="0" xfId="0" applyFont="1" applyFill="1" applyAlignment="1">
      <alignment vertical="center" wrapText="1"/>
    </xf>
    <xf numFmtId="0" fontId="7" fillId="2" borderId="0" xfId="0" applyFont="1" applyFill="1" applyAlignment="1">
      <alignment horizontal="center" vertical="center" wrapText="1" readingOrder="2"/>
    </xf>
    <xf numFmtId="0" fontId="3" fillId="2" borderId="0" xfId="0" applyFont="1" applyFill="1" applyAlignment="1">
      <alignment vertical="center" wrapText="1" readingOrder="2"/>
    </xf>
    <xf numFmtId="0" fontId="7" fillId="2" borderId="0" xfId="0" applyFont="1" applyFill="1" applyAlignment="1">
      <alignment vertical="center" wrapText="1" readingOrder="2"/>
    </xf>
    <xf numFmtId="0" fontId="7" fillId="2" borderId="0" xfId="0" applyFont="1" applyFill="1"/>
    <xf numFmtId="0" fontId="7" fillId="2" borderId="0" xfId="0" applyFont="1" applyFill="1" applyAlignment="1">
      <alignment horizontal="center"/>
    </xf>
    <xf numFmtId="0" fontId="3" fillId="2" borderId="0" xfId="0" applyFont="1" applyFill="1" applyAlignment="1">
      <alignment horizontal="right" vertical="center" wrapText="1" readingOrder="2"/>
    </xf>
    <xf numFmtId="0" fontId="17" fillId="3" borderId="1" xfId="0" applyFont="1" applyFill="1" applyBorder="1" applyAlignment="1">
      <alignment horizontal="right" vertical="top" wrapText="1" readingOrder="2"/>
    </xf>
    <xf numFmtId="43" fontId="21" fillId="3" borderId="1" xfId="0" applyNumberFormat="1" applyFont="1" applyFill="1" applyBorder="1" applyAlignment="1">
      <alignment horizontal="right" vertical="top" wrapText="1" readingOrder="2"/>
    </xf>
    <xf numFmtId="0" fontId="21" fillId="6" borderId="1" xfId="0" applyFont="1" applyFill="1" applyBorder="1" applyAlignment="1">
      <alignment horizontal="right" vertical="center" wrapText="1"/>
    </xf>
    <xf numFmtId="0" fontId="21" fillId="6" borderId="1" xfId="0" applyFont="1" applyFill="1" applyBorder="1" applyAlignment="1">
      <alignment horizontal="right" vertical="top" wrapText="1"/>
    </xf>
    <xf numFmtId="0" fontId="17" fillId="3" borderId="1" xfId="0" applyFont="1" applyFill="1" applyBorder="1" applyAlignment="1">
      <alignment horizontal="left" vertical="center"/>
    </xf>
    <xf numFmtId="0" fontId="18" fillId="0" borderId="1" xfId="0" applyFont="1" applyFill="1" applyBorder="1" applyAlignment="1">
      <alignment horizontal="left" vertical="top" wrapText="1"/>
    </xf>
    <xf numFmtId="0" fontId="19" fillId="6" borderId="1" xfId="0" applyFont="1" applyFill="1" applyBorder="1" applyAlignment="1">
      <alignment horizontal="left" vertical="top" wrapText="1"/>
    </xf>
    <xf numFmtId="0" fontId="16" fillId="0" borderId="1" xfId="0" applyFont="1" applyFill="1" applyBorder="1" applyAlignment="1">
      <alignment horizontal="right" vertical="top" wrapText="1"/>
    </xf>
    <xf numFmtId="0" fontId="16" fillId="0" borderId="1" xfId="0" applyFont="1" applyFill="1" applyBorder="1" applyAlignment="1">
      <alignment horizontal="center" vertical="center" wrapText="1"/>
    </xf>
    <xf numFmtId="0" fontId="35" fillId="6" borderId="1" xfId="0" applyFont="1" applyFill="1" applyBorder="1" applyAlignment="1">
      <alignment horizontal="right" vertical="top"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4" fillId="0" borderId="1" xfId="0" applyFont="1" applyFill="1" applyBorder="1" applyAlignment="1">
      <alignment horizontal="right" vertical="top" wrapText="1"/>
    </xf>
    <xf numFmtId="0" fontId="14" fillId="2" borderId="1" xfId="0" applyFont="1" applyFill="1" applyBorder="1" applyAlignment="1">
      <alignment horizontal="left" vertical="top" wrapText="1"/>
    </xf>
    <xf numFmtId="0" fontId="22" fillId="6" borderId="1" xfId="0" applyFont="1" applyFill="1" applyBorder="1" applyAlignment="1">
      <alignment horizontal="left" vertical="top" wrapText="1"/>
    </xf>
    <xf numFmtId="0" fontId="20" fillId="3" borderId="1" xfId="0" applyFont="1" applyFill="1" applyBorder="1" applyAlignment="1">
      <alignment horizontal="left" vertical="top" wrapText="1"/>
    </xf>
    <xf numFmtId="0" fontId="22" fillId="6" borderId="1" xfId="0" applyFont="1" applyFill="1" applyBorder="1" applyAlignment="1">
      <alignment horizontal="right" vertical="top" wrapText="1"/>
    </xf>
    <xf numFmtId="0" fontId="22" fillId="6"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0" xfId="0" applyFont="1" applyAlignment="1">
      <alignment horizontal="center"/>
    </xf>
    <xf numFmtId="0" fontId="6" fillId="3" borderId="0" xfId="0" applyFont="1" applyFill="1" applyBorder="1" applyAlignment="1">
      <alignment horizontal="left" vertical="center"/>
    </xf>
    <xf numFmtId="0" fontId="14" fillId="11" borderId="1" xfId="0" applyFont="1" applyFill="1" applyBorder="1" applyAlignment="1">
      <alignment horizontal="center" vertical="center" wrapText="1"/>
    </xf>
    <xf numFmtId="43" fontId="20" fillId="3" borderId="1" xfId="0" applyNumberFormat="1" applyFont="1" applyFill="1" applyBorder="1" applyAlignment="1">
      <alignment horizontal="right" vertical="top" wrapText="1" readingOrder="2"/>
    </xf>
    <xf numFmtId="0" fontId="14" fillId="11" borderId="1" xfId="0" applyFont="1" applyFill="1" applyBorder="1" applyAlignment="1">
      <alignment horizontal="center" vertical="top" wrapText="1"/>
    </xf>
    <xf numFmtId="165" fontId="36" fillId="6" borderId="1" xfId="3" applyNumberFormat="1" applyFont="1" applyFill="1" applyBorder="1" applyAlignment="1">
      <alignment horizontal="center" vertical="center" wrapText="1"/>
    </xf>
    <xf numFmtId="9" fontId="10" fillId="11" borderId="2" xfId="8" applyFont="1" applyFill="1" applyBorder="1" applyAlignment="1">
      <alignment horizontal="left" vertical="top" wrapText="1"/>
    </xf>
    <xf numFmtId="0" fontId="14" fillId="11" borderId="1" xfId="0" applyFont="1" applyFill="1" applyBorder="1" applyAlignment="1">
      <alignment horizontal="center" vertical="center"/>
    </xf>
    <xf numFmtId="43" fontId="10" fillId="11" borderId="2" xfId="3" applyNumberFormat="1" applyFont="1" applyFill="1" applyBorder="1" applyAlignment="1">
      <alignment horizontal="left" vertical="center" wrapText="1"/>
    </xf>
    <xf numFmtId="43" fontId="10" fillId="11" borderId="1" xfId="3" applyNumberFormat="1" applyFont="1" applyFill="1" applyBorder="1" applyAlignment="1">
      <alignment horizontal="left" vertical="top" wrapText="1"/>
    </xf>
    <xf numFmtId="9" fontId="23" fillId="11" borderId="1" xfId="8" applyFont="1" applyFill="1" applyBorder="1" applyAlignment="1">
      <alignment horizontal="left" vertical="top" wrapText="1"/>
    </xf>
    <xf numFmtId="9" fontId="10" fillId="11" borderId="1" xfId="8" applyNumberFormat="1" applyFont="1" applyFill="1" applyBorder="1" applyAlignment="1">
      <alignment horizontal="left" vertical="top" wrapText="1"/>
    </xf>
    <xf numFmtId="0" fontId="3" fillId="0" borderId="0" xfId="0" applyFont="1" applyFill="1" applyAlignment="1">
      <alignment horizontal="center" vertical="center" wrapText="1" readingOrder="2"/>
    </xf>
    <xf numFmtId="0" fontId="3" fillId="0" borderId="0" xfId="0" applyFont="1" applyFill="1" applyAlignment="1">
      <alignment horizontal="center" vertical="center" readingOrder="2"/>
    </xf>
    <xf numFmtId="0" fontId="2" fillId="2" borderId="0" xfId="0" applyFont="1" applyFill="1" applyBorder="1" applyAlignment="1">
      <alignment vertical="center"/>
    </xf>
    <xf numFmtId="0" fontId="2" fillId="2" borderId="0" xfId="0" applyFont="1" applyFill="1"/>
    <xf numFmtId="0" fontId="2" fillId="0" borderId="0" xfId="0" applyFont="1" applyBorder="1" applyAlignment="1">
      <alignment vertical="center"/>
    </xf>
    <xf numFmtId="0" fontId="2" fillId="2" borderId="0" xfId="0" applyFont="1" applyFill="1" applyAlignment="1">
      <alignment horizontal="right" vertical="center" wrapText="1" readingOrder="2"/>
    </xf>
    <xf numFmtId="0" fontId="2" fillId="2" borderId="0" xfId="0" applyFont="1" applyFill="1" applyAlignment="1">
      <alignment horizontal="right" vertical="center" readingOrder="2"/>
    </xf>
    <xf numFmtId="0" fontId="2" fillId="2" borderId="0" xfId="0" applyFont="1" applyFill="1" applyAlignment="1">
      <alignment horizontal="right" readingOrder="2"/>
    </xf>
    <xf numFmtId="0" fontId="2" fillId="2" borderId="0" xfId="0" applyFont="1" applyFill="1" applyAlignment="1">
      <alignment vertical="center"/>
    </xf>
    <xf numFmtId="0" fontId="2" fillId="0" borderId="0" xfId="0" applyFont="1" applyBorder="1" applyAlignment="1">
      <alignment horizontal="left" vertical="center" wrapText="1"/>
    </xf>
    <xf numFmtId="0" fontId="2" fillId="0" borderId="0" xfId="0" applyFont="1" applyBorder="1"/>
    <xf numFmtId="0" fontId="2" fillId="0" borderId="0" xfId="0" applyFont="1"/>
    <xf numFmtId="0" fontId="2" fillId="0" borderId="0" xfId="0" applyFont="1" applyFill="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xf numFmtId="0" fontId="7" fillId="3" borderId="1" xfId="0" applyFont="1" applyFill="1" applyBorder="1" applyAlignment="1">
      <alignment horizontal="center" vertical="center"/>
    </xf>
    <xf numFmtId="0" fontId="7" fillId="11"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16" fillId="12" borderId="1" xfId="0" applyFont="1" applyFill="1" applyBorder="1" applyAlignment="1">
      <alignment horizontal="center" vertical="center" wrapText="1" readingOrder="2"/>
    </xf>
    <xf numFmtId="0" fontId="37" fillId="11" borderId="1" xfId="0" applyFont="1" applyFill="1" applyBorder="1" applyAlignment="1">
      <alignment horizontal="right" vertical="center" wrapText="1" readingOrder="2"/>
    </xf>
    <xf numFmtId="0" fontId="37" fillId="11" borderId="1" xfId="0" applyFont="1" applyFill="1" applyBorder="1" applyAlignment="1">
      <alignment horizontal="center" vertical="center" wrapText="1"/>
    </xf>
    <xf numFmtId="0" fontId="20" fillId="3" borderId="1" xfId="0" applyFont="1" applyFill="1" applyBorder="1" applyAlignment="1">
      <alignment horizontal="center" vertical="top" wrapText="1"/>
    </xf>
    <xf numFmtId="0" fontId="20" fillId="3" borderId="1" xfId="0" applyFont="1" applyFill="1" applyBorder="1" applyAlignment="1">
      <alignment horizontal="right" vertical="top" wrapText="1"/>
    </xf>
    <xf numFmtId="0" fontId="3" fillId="12"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165" fontId="10" fillId="11" borderId="1" xfId="3" applyNumberFormat="1" applyFont="1" applyFill="1" applyBorder="1" applyAlignment="1">
      <alignment horizontal="left" vertical="top" wrapText="1"/>
    </xf>
    <xf numFmtId="0" fontId="7" fillId="11" borderId="1" xfId="0" applyFont="1" applyFill="1" applyBorder="1" applyAlignment="1">
      <alignment horizontal="center" vertical="center" wrapText="1" readingOrder="2"/>
    </xf>
    <xf numFmtId="165" fontId="10" fillId="11" borderId="1" xfId="3" applyNumberFormat="1" applyFont="1" applyFill="1" applyBorder="1" applyAlignment="1">
      <alignment horizontal="center" vertical="center" wrapText="1"/>
    </xf>
    <xf numFmtId="43" fontId="10" fillId="11" borderId="1" xfId="3" applyNumberFormat="1" applyFont="1" applyFill="1" applyBorder="1" applyAlignment="1">
      <alignment horizontal="center" vertical="center" wrapText="1"/>
    </xf>
    <xf numFmtId="9" fontId="7" fillId="11" borderId="1" xfId="0" applyNumberFormat="1" applyFont="1" applyFill="1" applyBorder="1" applyAlignment="1">
      <alignment horizontal="center" vertical="center" wrapText="1" readingOrder="2"/>
    </xf>
    <xf numFmtId="43" fontId="10" fillId="11" borderId="1" xfId="3" applyFont="1" applyFill="1" applyBorder="1" applyAlignment="1">
      <alignment horizontal="left" vertical="top" wrapText="1"/>
    </xf>
    <xf numFmtId="0" fontId="7" fillId="11" borderId="1" xfId="0" applyNumberFormat="1" applyFont="1" applyFill="1" applyBorder="1" applyAlignment="1">
      <alignment horizontal="center" vertical="center" wrapText="1" readingOrder="2"/>
    </xf>
    <xf numFmtId="165" fontId="10" fillId="11" borderId="1" xfId="3" applyNumberFormat="1" applyFont="1" applyFill="1" applyBorder="1" applyAlignment="1">
      <alignment horizontal="right" vertical="center"/>
    </xf>
    <xf numFmtId="0" fontId="3" fillId="3" borderId="1" xfId="0" applyFont="1" applyFill="1" applyBorder="1" applyAlignment="1">
      <alignment horizontal="left" vertical="top" wrapText="1"/>
    </xf>
    <xf numFmtId="2" fontId="3" fillId="3" borderId="1" xfId="0" applyNumberFormat="1" applyFont="1" applyFill="1" applyBorder="1" applyAlignment="1">
      <alignment horizontal="left" vertical="top" wrapText="1"/>
    </xf>
    <xf numFmtId="43" fontId="10" fillId="11" borderId="1" xfId="3" applyNumberFormat="1" applyFont="1" applyFill="1" applyBorder="1" applyAlignment="1">
      <alignment horizontal="left" vertical="center" wrapText="1"/>
    </xf>
    <xf numFmtId="165" fontId="10" fillId="11" borderId="1" xfId="3" applyNumberFormat="1" applyFont="1" applyFill="1" applyBorder="1" applyAlignment="1">
      <alignment horizontal="left" vertical="center" wrapText="1"/>
    </xf>
    <xf numFmtId="165" fontId="10" fillId="11" borderId="2" xfId="3" applyNumberFormat="1" applyFont="1" applyFill="1" applyBorder="1" applyAlignment="1">
      <alignment horizontal="left" vertical="top" wrapText="1"/>
    </xf>
    <xf numFmtId="2" fontId="10" fillId="11" borderId="1" xfId="3" applyNumberFormat="1" applyFont="1" applyFill="1" applyBorder="1" applyAlignment="1">
      <alignment horizontal="left" vertical="top" wrapText="1"/>
    </xf>
    <xf numFmtId="9" fontId="10" fillId="11" borderId="1" xfId="3" applyNumberFormat="1" applyFont="1" applyFill="1" applyBorder="1" applyAlignment="1">
      <alignment horizontal="left" vertical="top" wrapText="1"/>
    </xf>
    <xf numFmtId="165" fontId="10" fillId="11" borderId="2" xfId="3" applyNumberFormat="1" applyFont="1" applyFill="1" applyBorder="1" applyAlignment="1">
      <alignment horizontal="left" vertical="center" wrapText="1"/>
    </xf>
    <xf numFmtId="165" fontId="10" fillId="0" borderId="1" xfId="3" applyNumberFormat="1" applyFont="1" applyFill="1" applyBorder="1" applyAlignment="1">
      <alignment horizontal="left" vertical="center" wrapText="1"/>
    </xf>
    <xf numFmtId="165" fontId="10" fillId="0" borderId="1" xfId="3" applyNumberFormat="1" applyFont="1" applyBorder="1"/>
    <xf numFmtId="0" fontId="7" fillId="3" borderId="1" xfId="0" applyFont="1" applyFill="1" applyBorder="1" applyAlignment="1">
      <alignment horizontal="left" vertical="top" wrapText="1"/>
    </xf>
    <xf numFmtId="165" fontId="10" fillId="11" borderId="1" xfId="3" applyNumberFormat="1" applyFont="1" applyFill="1" applyBorder="1" applyAlignment="1">
      <alignment horizontal="right"/>
    </xf>
    <xf numFmtId="0" fontId="7"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11" borderId="1" xfId="0" applyFont="1" applyFill="1" applyBorder="1" applyAlignment="1">
      <alignment horizontal="right" vertical="center" wrapText="1" readingOrder="2"/>
    </xf>
    <xf numFmtId="0" fontId="3" fillId="11" borderId="1" xfId="0" applyFont="1" applyFill="1" applyBorder="1" applyAlignment="1">
      <alignment vertical="center" wrapText="1" readingOrder="2"/>
    </xf>
    <xf numFmtId="0" fontId="17" fillId="3" borderId="1" xfId="0" applyFont="1" applyFill="1" applyBorder="1" applyAlignment="1">
      <alignment horizontal="right" vertical="center" wrapText="1" readingOrder="2"/>
    </xf>
    <xf numFmtId="0" fontId="35" fillId="6" borderId="1" xfId="0" applyFont="1" applyFill="1" applyBorder="1" applyAlignment="1">
      <alignment horizontal="right" vertical="center" wrapText="1"/>
    </xf>
    <xf numFmtId="165" fontId="24" fillId="6" borderId="1" xfId="3" applyNumberFormat="1" applyFont="1" applyFill="1" applyBorder="1" applyAlignment="1">
      <alignment horizontal="center" vertical="center" wrapText="1"/>
    </xf>
    <xf numFmtId="43" fontId="25" fillId="3" borderId="1" xfId="3" applyNumberFormat="1" applyFont="1" applyFill="1" applyBorder="1" applyAlignment="1">
      <alignment horizontal="center" vertical="center" wrapText="1"/>
    </xf>
    <xf numFmtId="43" fontId="25" fillId="4" borderId="1" xfId="3" applyNumberFormat="1" applyFont="1" applyFill="1" applyBorder="1" applyAlignment="1">
      <alignment horizontal="center" vertical="center" wrapText="1"/>
    </xf>
    <xf numFmtId="43" fontId="24" fillId="6" borderId="1" xfId="3" applyNumberFormat="1" applyFont="1" applyFill="1" applyBorder="1" applyAlignment="1">
      <alignment horizontal="center" vertical="center" wrapText="1"/>
    </xf>
    <xf numFmtId="165" fontId="36" fillId="6" borderId="1" xfId="3" applyNumberFormat="1" applyFont="1" applyFill="1" applyBorder="1" applyAlignment="1">
      <alignment horizontal="right" vertical="center" wrapText="1"/>
    </xf>
    <xf numFmtId="0" fontId="20" fillId="6" borderId="1" xfId="0" applyFont="1" applyFill="1" applyBorder="1" applyAlignment="1">
      <alignment horizontal="right" vertical="center" wrapText="1"/>
    </xf>
    <xf numFmtId="165" fontId="20" fillId="3" borderId="1" xfId="0" applyNumberFormat="1" applyFont="1" applyFill="1" applyBorder="1" applyAlignment="1">
      <alignment horizontal="center" vertical="top" wrapText="1"/>
    </xf>
    <xf numFmtId="165" fontId="10" fillId="11" borderId="1" xfId="3" applyNumberFormat="1" applyFont="1" applyFill="1" applyBorder="1" applyAlignment="1">
      <alignment horizontal="center" vertical="top" wrapText="1"/>
    </xf>
    <xf numFmtId="165" fontId="24" fillId="14" borderId="1" xfId="3" applyNumberFormat="1" applyFont="1" applyFill="1" applyBorder="1" applyAlignment="1">
      <alignment horizontal="center" vertical="center" wrapText="1"/>
    </xf>
    <xf numFmtId="165" fontId="10" fillId="11" borderId="1" xfId="3" applyNumberFormat="1" applyFont="1" applyFill="1" applyBorder="1" applyAlignment="1">
      <alignment horizontal="right" vertical="center" wrapText="1"/>
    </xf>
    <xf numFmtId="165" fontId="10" fillId="11" borderId="2" xfId="3" applyNumberFormat="1" applyFont="1" applyFill="1" applyBorder="1" applyAlignment="1">
      <alignment horizontal="center" vertical="center" wrapText="1"/>
    </xf>
    <xf numFmtId="164" fontId="10" fillId="11" borderId="1" xfId="3" applyNumberFormat="1" applyFont="1" applyFill="1" applyBorder="1" applyAlignment="1">
      <alignment horizontal="left" vertical="top" wrapText="1"/>
    </xf>
    <xf numFmtId="43" fontId="24" fillId="14" borderId="1" xfId="3" applyNumberFormat="1" applyFont="1" applyFill="1" applyBorder="1" applyAlignment="1">
      <alignment horizontal="center" vertical="center" wrapText="1"/>
    </xf>
    <xf numFmtId="164" fontId="10" fillId="11" borderId="1" xfId="3" applyNumberFormat="1" applyFont="1" applyFill="1" applyBorder="1" applyAlignment="1">
      <alignment horizontal="center" vertical="center" wrapText="1"/>
    </xf>
    <xf numFmtId="164" fontId="10" fillId="4" borderId="1" xfId="3" applyNumberFormat="1" applyFont="1" applyFill="1" applyBorder="1" applyAlignment="1">
      <alignment horizontal="center" vertical="center" wrapText="1"/>
    </xf>
    <xf numFmtId="164" fontId="24" fillId="6" borderId="1" xfId="3" applyNumberFormat="1" applyFont="1" applyFill="1" applyBorder="1" applyAlignment="1">
      <alignment horizontal="center" vertical="center" wrapText="1"/>
    </xf>
    <xf numFmtId="164" fontId="10" fillId="3" borderId="1" xfId="3" applyNumberFormat="1" applyFont="1" applyFill="1" applyBorder="1" applyAlignment="1">
      <alignment horizontal="left" vertical="top" wrapText="1"/>
    </xf>
    <xf numFmtId="164" fontId="25" fillId="3" borderId="1" xfId="3" applyNumberFormat="1" applyFont="1" applyFill="1" applyBorder="1" applyAlignment="1">
      <alignment horizontal="center" vertical="center" wrapText="1"/>
    </xf>
    <xf numFmtId="164" fontId="25" fillId="4" borderId="1" xfId="3" applyNumberFormat="1" applyFont="1" applyFill="1" applyBorder="1" applyAlignment="1">
      <alignment horizontal="center" vertical="center" wrapText="1"/>
    </xf>
    <xf numFmtId="43" fontId="7" fillId="3" borderId="1" xfId="0" applyNumberFormat="1" applyFont="1" applyFill="1" applyBorder="1" applyAlignment="1">
      <alignment horizontal="center" vertical="center" wrapText="1"/>
    </xf>
    <xf numFmtId="43" fontId="7" fillId="0" borderId="1" xfId="0" applyNumberFormat="1" applyFont="1" applyFill="1" applyBorder="1" applyAlignment="1">
      <alignment horizontal="center" vertical="center" wrapText="1"/>
    </xf>
    <xf numFmtId="43" fontId="7" fillId="0" borderId="1" xfId="0" applyNumberFormat="1" applyFont="1" applyBorder="1" applyAlignment="1">
      <alignment horizontal="center" vertical="center"/>
    </xf>
    <xf numFmtId="43" fontId="3" fillId="6" borderId="1" xfId="0" applyNumberFormat="1" applyFont="1" applyFill="1" applyBorder="1" applyAlignment="1">
      <alignment horizontal="center" vertical="center" wrapText="1"/>
    </xf>
    <xf numFmtId="43" fontId="7" fillId="0" borderId="1" xfId="0" applyNumberFormat="1" applyFont="1" applyFill="1" applyBorder="1" applyAlignment="1">
      <alignment horizontal="center" vertical="center"/>
    </xf>
    <xf numFmtId="2" fontId="10" fillId="11" borderId="1" xfId="3" applyNumberFormat="1" applyFont="1" applyFill="1" applyBorder="1" applyAlignment="1">
      <alignment horizontal="left" vertical="center" wrapText="1"/>
    </xf>
    <xf numFmtId="2" fontId="24" fillId="6" borderId="1" xfId="3" applyNumberFormat="1" applyFont="1" applyFill="1" applyBorder="1" applyAlignment="1">
      <alignment horizontal="left" vertical="center" wrapText="1"/>
    </xf>
    <xf numFmtId="0" fontId="7" fillId="0" borderId="0" xfId="0" applyFont="1" applyAlignment="1">
      <alignment horizontal="left"/>
    </xf>
    <xf numFmtId="0" fontId="7" fillId="0" borderId="0" xfId="0" applyFont="1" applyAlignment="1">
      <alignment vertical="center"/>
    </xf>
    <xf numFmtId="0" fontId="7" fillId="0" borderId="0" xfId="0" applyFont="1" applyFill="1" applyAlignment="1">
      <alignment vertical="center"/>
    </xf>
    <xf numFmtId="0" fontId="26" fillId="0" borderId="0" xfId="0" applyFont="1" applyFill="1" applyAlignment="1">
      <alignment vertical="center"/>
    </xf>
    <xf numFmtId="0" fontId="7" fillId="0" borderId="0" xfId="0" applyFont="1" applyFill="1" applyAlignment="1">
      <alignment horizontal="left" vertical="center"/>
    </xf>
    <xf numFmtId="0" fontId="7" fillId="0" borderId="0" xfId="0" applyFont="1" applyFill="1" applyAlignment="1">
      <alignment horizontal="left"/>
    </xf>
    <xf numFmtId="0" fontId="27" fillId="0" borderId="0" xfId="0" applyFont="1" applyAlignment="1">
      <alignment vertical="center"/>
    </xf>
    <xf numFmtId="0" fontId="38" fillId="0" borderId="0" xfId="0" applyFont="1" applyAlignment="1">
      <alignment vertical="center"/>
    </xf>
    <xf numFmtId="0" fontId="38" fillId="0" borderId="0" xfId="0" applyFont="1"/>
    <xf numFmtId="0" fontId="27" fillId="0" borderId="0" xfId="0" applyFont="1"/>
    <xf numFmtId="0" fontId="39" fillId="15" borderId="0" xfId="0" applyFont="1" applyFill="1" applyAlignment="1">
      <alignment vertical="center"/>
    </xf>
    <xf numFmtId="0" fontId="2" fillId="0" borderId="1" xfId="0" applyFont="1" applyBorder="1" applyAlignment="1" applyProtection="1">
      <alignment horizontal="center"/>
      <protection locked="0"/>
    </xf>
    <xf numFmtId="0" fontId="2" fillId="0" borderId="1" xfId="0" applyFont="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0" fontId="3" fillId="13" borderId="5" xfId="0" applyFont="1" applyFill="1" applyBorder="1" applyAlignment="1" applyProtection="1">
      <alignment horizontal="center" vertical="center" wrapText="1" readingOrder="2"/>
    </xf>
    <xf numFmtId="0" fontId="8" fillId="0" borderId="0" xfId="0" applyFont="1" applyProtection="1"/>
    <xf numFmtId="0" fontId="0" fillId="0" borderId="0" xfId="0" applyProtection="1"/>
    <xf numFmtId="0" fontId="30" fillId="0" borderId="0" xfId="0" applyFont="1" applyProtection="1"/>
    <xf numFmtId="0" fontId="0" fillId="0" borderId="0" xfId="0" applyAlignment="1" applyProtection="1"/>
    <xf numFmtId="0" fontId="2" fillId="0" borderId="0" xfId="0" applyFont="1" applyProtection="1"/>
    <xf numFmtId="0" fontId="3" fillId="13" borderId="6" xfId="0" applyFont="1" applyFill="1" applyBorder="1" applyAlignment="1" applyProtection="1">
      <alignment horizontal="center" vertical="center" wrapText="1" readingOrder="2"/>
    </xf>
    <xf numFmtId="0" fontId="3" fillId="13" borderId="17" xfId="0" applyFont="1" applyFill="1" applyBorder="1" applyAlignment="1" applyProtection="1">
      <alignment horizontal="center" vertical="center" wrapText="1" readingOrder="2"/>
    </xf>
    <xf numFmtId="0" fontId="3" fillId="12" borderId="8" xfId="0" applyFont="1" applyFill="1" applyBorder="1" applyAlignment="1" applyProtection="1">
      <alignment horizontal="center" vertical="center" wrapText="1" readingOrder="2"/>
    </xf>
    <xf numFmtId="0" fontId="3" fillId="12" borderId="17" xfId="0" applyFont="1" applyFill="1" applyBorder="1" applyAlignment="1" applyProtection="1">
      <alignment horizontal="center" vertical="center" wrapText="1" readingOrder="2"/>
    </xf>
    <xf numFmtId="0" fontId="3" fillId="13" borderId="3" xfId="0" applyFont="1" applyFill="1" applyBorder="1" applyAlignment="1" applyProtection="1">
      <alignment horizontal="center" vertical="center" wrapText="1" readingOrder="2"/>
    </xf>
    <xf numFmtId="0" fontId="18" fillId="0" borderId="1" xfId="0" applyFont="1" applyFill="1" applyBorder="1" applyAlignment="1" applyProtection="1">
      <alignment horizontal="right" vertical="top" wrapText="1" readingOrder="2"/>
      <protection locked="0"/>
    </xf>
    <xf numFmtId="0" fontId="18" fillId="0" borderId="1" xfId="0" applyFont="1" applyFill="1" applyBorder="1" applyAlignment="1" applyProtection="1">
      <alignment horizontal="right" vertical="center" wrapText="1" readingOrder="2"/>
      <protection locked="0"/>
    </xf>
    <xf numFmtId="0" fontId="18" fillId="0" borderId="1" xfId="0" applyNumberFormat="1" applyFont="1" applyFill="1" applyBorder="1" applyAlignment="1" applyProtection="1">
      <alignment horizontal="center" vertical="center"/>
      <protection locked="0"/>
    </xf>
    <xf numFmtId="9" fontId="18"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0" fontId="36" fillId="0" borderId="1" xfId="0" applyFont="1" applyFill="1" applyBorder="1" applyAlignment="1" applyProtection="1">
      <alignment horizontal="right" vertical="center" wrapText="1" readingOrder="2"/>
      <protection locked="0"/>
    </xf>
    <xf numFmtId="0" fontId="18" fillId="0" borderId="1" xfId="0" applyFont="1" applyFill="1" applyBorder="1" applyAlignment="1" applyProtection="1">
      <alignment vertical="center"/>
      <protection locked="0"/>
    </xf>
    <xf numFmtId="0" fontId="40" fillId="15" borderId="0" xfId="0" applyFont="1" applyFill="1" applyAlignment="1" applyProtection="1">
      <alignment horizontal="center" vertical="center"/>
    </xf>
    <xf numFmtId="0" fontId="44" fillId="0" borderId="0" xfId="0" applyFont="1" applyAlignment="1" applyProtection="1">
      <alignment vertical="top" wrapText="1"/>
    </xf>
    <xf numFmtId="0" fontId="3" fillId="13" borderId="30" xfId="0" applyFont="1" applyFill="1" applyBorder="1" applyAlignment="1" applyProtection="1">
      <alignment horizontal="center" vertical="center" wrapText="1" readingOrder="2"/>
    </xf>
    <xf numFmtId="0" fontId="45" fillId="13" borderId="3" xfId="0" applyFont="1" applyFill="1" applyBorder="1" applyAlignment="1" applyProtection="1">
      <alignment horizontal="center" vertical="center" wrapText="1" readingOrder="2"/>
    </xf>
    <xf numFmtId="43" fontId="1" fillId="0" borderId="1" xfId="3" applyFill="1" applyBorder="1" applyAlignment="1" applyProtection="1">
      <alignment horizontal="center" vertical="center"/>
    </xf>
    <xf numFmtId="0" fontId="41" fillId="0" borderId="1" xfId="6" applyFont="1" applyFill="1" applyBorder="1" applyAlignment="1">
      <alignment horizontal="center" vertical="center"/>
    </xf>
    <xf numFmtId="0" fontId="41" fillId="0" borderId="1" xfId="6" applyFont="1" applyFill="1" applyBorder="1" applyAlignment="1">
      <alignment horizontal="right" vertical="center" wrapText="1"/>
    </xf>
    <xf numFmtId="49" fontId="41" fillId="0" borderId="1" xfId="6" applyNumberFormat="1" applyFont="1" applyFill="1" applyBorder="1" applyAlignment="1">
      <alignment horizontal="center" vertical="center" wrapText="1"/>
    </xf>
    <xf numFmtId="0" fontId="43" fillId="0" borderId="1" xfId="6" applyFont="1" applyFill="1" applyBorder="1" applyAlignment="1">
      <alignment horizontal="center" vertical="center" wrapText="1"/>
    </xf>
    <xf numFmtId="0" fontId="42" fillId="0" borderId="1" xfId="6" applyFont="1" applyFill="1" applyBorder="1" applyAlignment="1">
      <alignment horizontal="right" vertical="center" wrapText="1"/>
    </xf>
    <xf numFmtId="0" fontId="5" fillId="0" borderId="1" xfId="5" applyFill="1" applyBorder="1" applyAlignment="1" applyProtection="1">
      <alignment horizontal="center" vertical="center"/>
      <protection locked="0"/>
    </xf>
    <xf numFmtId="0" fontId="48" fillId="0" borderId="0" xfId="0" applyFont="1" applyFill="1"/>
    <xf numFmtId="0" fontId="48" fillId="0" borderId="0" xfId="10" applyFont="1" applyFill="1"/>
    <xf numFmtId="0" fontId="51" fillId="0" borderId="0" xfId="10" applyFont="1" applyFill="1"/>
    <xf numFmtId="0" fontId="52" fillId="0" borderId="0" xfId="10" applyFont="1" applyFill="1"/>
    <xf numFmtId="0" fontId="48" fillId="0" borderId="0" xfId="10" applyFont="1"/>
    <xf numFmtId="165" fontId="48" fillId="0" borderId="0" xfId="10" applyNumberFormat="1" applyFont="1"/>
    <xf numFmtId="0" fontId="48" fillId="0" borderId="0" xfId="10" applyFont="1" applyAlignment="1"/>
    <xf numFmtId="9" fontId="48" fillId="0" borderId="0" xfId="8" applyFont="1"/>
    <xf numFmtId="0" fontId="50" fillId="12" borderId="1" xfId="0" applyFont="1" applyFill="1" applyBorder="1" applyAlignment="1" applyProtection="1">
      <alignment horizontal="center" vertical="center" wrapText="1" readingOrder="2"/>
    </xf>
    <xf numFmtId="0" fontId="50" fillId="13" borderId="1" xfId="0" applyFont="1" applyFill="1" applyBorder="1" applyAlignment="1" applyProtection="1">
      <alignment vertical="center" wrapText="1" readingOrder="2"/>
    </xf>
    <xf numFmtId="0" fontId="50" fillId="13" borderId="1" xfId="0" applyFont="1" applyFill="1" applyBorder="1" applyAlignment="1" applyProtection="1">
      <alignment horizontal="center" vertical="center" wrapText="1" readingOrder="2"/>
    </xf>
    <xf numFmtId="0" fontId="50" fillId="13" borderId="1" xfId="0" applyNumberFormat="1" applyFont="1" applyFill="1" applyBorder="1" applyAlignment="1" applyProtection="1">
      <alignment horizontal="center" vertical="center" wrapText="1" readingOrder="2"/>
    </xf>
    <xf numFmtId="0" fontId="48" fillId="0" borderId="0" xfId="0" applyFont="1" applyAlignment="1">
      <alignment horizontal="right" readingOrder="2"/>
    </xf>
    <xf numFmtId="0" fontId="48" fillId="0" borderId="0" xfId="0" applyFont="1" applyAlignment="1">
      <alignment vertical="center"/>
    </xf>
    <xf numFmtId="0" fontId="53" fillId="0" borderId="0" xfId="0" applyFont="1" applyAlignment="1">
      <alignment vertical="center"/>
    </xf>
    <xf numFmtId="0" fontId="53" fillId="0" borderId="0" xfId="0" applyFont="1"/>
    <xf numFmtId="0" fontId="48" fillId="0" borderId="0" xfId="0" applyFont="1"/>
    <xf numFmtId="0" fontId="48" fillId="0" borderId="0" xfId="0" applyFont="1" applyAlignment="1"/>
    <xf numFmtId="0" fontId="48" fillId="0" borderId="0" xfId="0" applyNumberFormat="1" applyFont="1"/>
    <xf numFmtId="0" fontId="50" fillId="0" borderId="0" xfId="0" applyFont="1" applyAlignment="1">
      <alignment horizontal="right" readingOrder="2"/>
    </xf>
    <xf numFmtId="49" fontId="56" fillId="12" borderId="1" xfId="3" applyNumberFormat="1" applyFont="1" applyFill="1" applyBorder="1" applyAlignment="1">
      <alignment horizontal="center" vertical="center" wrapText="1" readingOrder="2"/>
    </xf>
    <xf numFmtId="0" fontId="55" fillId="0" borderId="0" xfId="0" applyFont="1" applyAlignment="1">
      <alignment vertical="center"/>
    </xf>
    <xf numFmtId="167" fontId="55" fillId="0" borderId="0" xfId="0" applyNumberFormat="1" applyFont="1" applyFill="1" applyBorder="1" applyAlignment="1">
      <alignment vertical="center"/>
    </xf>
    <xf numFmtId="43" fontId="57" fillId="0" borderId="1" xfId="0" applyNumberFormat="1" applyFont="1" applyFill="1" applyBorder="1" applyAlignment="1" applyProtection="1">
      <alignment horizontal="right" vertical="center" wrapText="1" readingOrder="2"/>
      <protection locked="0"/>
    </xf>
    <xf numFmtId="0" fontId="57" fillId="0" borderId="1" xfId="0" applyNumberFormat="1" applyFont="1" applyFill="1" applyBorder="1" applyAlignment="1" applyProtection="1">
      <alignment horizontal="right" vertical="center" wrapText="1" readingOrder="2"/>
      <protection locked="0"/>
    </xf>
    <xf numFmtId="165" fontId="57" fillId="0" borderId="1" xfId="3" applyNumberFormat="1" applyFont="1" applyFill="1" applyBorder="1" applyAlignment="1" applyProtection="1">
      <alignment horizontal="right" vertical="center"/>
      <protection locked="0"/>
    </xf>
    <xf numFmtId="165" fontId="57" fillId="0" borderId="1" xfId="0" applyNumberFormat="1" applyFont="1" applyFill="1" applyBorder="1" applyAlignment="1" applyProtection="1">
      <alignment vertical="center"/>
      <protection locked="0"/>
    </xf>
    <xf numFmtId="165" fontId="57" fillId="0" borderId="1" xfId="0" applyNumberFormat="1" applyFont="1" applyFill="1" applyBorder="1" applyAlignment="1" applyProtection="1">
      <alignment horizontal="center" vertical="center"/>
      <protection locked="0"/>
    </xf>
    <xf numFmtId="0" fontId="57" fillId="0" borderId="1" xfId="0" applyFont="1" applyFill="1" applyBorder="1" applyAlignment="1" applyProtection="1">
      <alignment horizontal="center" vertical="center" wrapText="1"/>
      <protection locked="0"/>
    </xf>
    <xf numFmtId="166" fontId="57" fillId="0" borderId="1" xfId="0" applyNumberFormat="1" applyFont="1" applyFill="1" applyBorder="1" applyAlignment="1" applyProtection="1">
      <alignment horizontal="right" vertical="center"/>
      <protection locked="0"/>
    </xf>
    <xf numFmtId="165" fontId="57" fillId="0" borderId="1" xfId="3" applyNumberFormat="1" applyFont="1" applyFill="1" applyBorder="1" applyAlignment="1" applyProtection="1">
      <alignment vertical="center"/>
      <protection locked="0"/>
    </xf>
    <xf numFmtId="0" fontId="57" fillId="0" borderId="1" xfId="0" applyNumberFormat="1" applyFont="1" applyFill="1" applyBorder="1" applyAlignment="1" applyProtection="1">
      <alignment horizontal="right" vertical="center"/>
      <protection locked="0"/>
    </xf>
    <xf numFmtId="165" fontId="57" fillId="0" borderId="1" xfId="3" applyNumberFormat="1" applyFont="1" applyFill="1" applyBorder="1" applyAlignment="1" applyProtection="1">
      <alignment horizontal="right" vertical="center" wrapText="1"/>
      <protection locked="0"/>
    </xf>
    <xf numFmtId="0" fontId="57" fillId="0" borderId="1" xfId="0" applyFont="1" applyFill="1" applyBorder="1" applyAlignment="1" applyProtection="1">
      <alignment horizontal="right" vertical="center" wrapText="1"/>
      <protection locked="0"/>
    </xf>
    <xf numFmtId="49" fontId="57" fillId="0" borderId="1" xfId="0" applyNumberFormat="1" applyFont="1" applyFill="1" applyBorder="1" applyAlignment="1" applyProtection="1">
      <alignment horizontal="center" vertical="center" wrapText="1"/>
      <protection locked="0"/>
    </xf>
    <xf numFmtId="166" fontId="57" fillId="0" borderId="1" xfId="0" applyNumberFormat="1" applyFont="1" applyFill="1" applyBorder="1" applyAlignment="1" applyProtection="1">
      <alignment horizontal="center" vertical="center"/>
      <protection locked="0"/>
    </xf>
    <xf numFmtId="165" fontId="57" fillId="0" borderId="1" xfId="4" applyNumberFormat="1" applyFont="1" applyFill="1" applyBorder="1" applyAlignment="1" applyProtection="1">
      <alignment horizontal="center" vertical="center"/>
      <protection locked="0"/>
    </xf>
    <xf numFmtId="165" fontId="57" fillId="0" borderId="1" xfId="3" applyNumberFormat="1" applyFont="1" applyFill="1" applyBorder="1" applyAlignment="1" applyProtection="1">
      <alignment horizontal="center" vertical="center" wrapText="1"/>
      <protection locked="0"/>
    </xf>
    <xf numFmtId="0" fontId="57" fillId="0" borderId="1" xfId="3" applyNumberFormat="1" applyFont="1" applyFill="1" applyBorder="1" applyAlignment="1" applyProtection="1">
      <alignment horizontal="right" vertical="center"/>
      <protection locked="0"/>
    </xf>
    <xf numFmtId="0" fontId="57" fillId="0" borderId="1" xfId="0" applyNumberFormat="1" applyFont="1" applyFill="1" applyBorder="1" applyAlignment="1" applyProtection="1">
      <alignment horizontal="center" vertical="center" wrapText="1" readingOrder="2"/>
      <protection locked="0"/>
    </xf>
    <xf numFmtId="0" fontId="62" fillId="0" borderId="1" xfId="10" applyFont="1" applyFill="1" applyBorder="1" applyAlignment="1" applyProtection="1">
      <alignment horizontal="right" vertical="center" readingOrder="2"/>
      <protection locked="0"/>
    </xf>
    <xf numFmtId="165" fontId="63" fillId="0" borderId="1" xfId="3" applyNumberFormat="1" applyFont="1" applyFill="1" applyBorder="1" applyAlignment="1" applyProtection="1">
      <alignment horizontal="center" vertical="center"/>
      <protection locked="0"/>
    </xf>
    <xf numFmtId="165" fontId="63" fillId="0" borderId="1" xfId="3" applyNumberFormat="1" applyFont="1" applyFill="1" applyBorder="1" applyAlignment="1" applyProtection="1">
      <alignment horizontal="center" vertical="center" wrapText="1"/>
      <protection locked="0"/>
    </xf>
    <xf numFmtId="165" fontId="63" fillId="0" borderId="1" xfId="8" applyNumberFormat="1" applyFont="1" applyFill="1" applyBorder="1" applyAlignment="1" applyProtection="1">
      <alignment horizontal="center" vertical="center"/>
    </xf>
    <xf numFmtId="0" fontId="62" fillId="0" borderId="1" xfId="10" applyFont="1" applyFill="1" applyBorder="1" applyAlignment="1" applyProtection="1">
      <alignment horizontal="right" vertical="center" wrapText="1" readingOrder="2"/>
      <protection locked="0"/>
    </xf>
    <xf numFmtId="0" fontId="2" fillId="20" borderId="3" xfId="10" applyFont="1" applyFill="1" applyBorder="1" applyAlignment="1"/>
    <xf numFmtId="0" fontId="60" fillId="20" borderId="3" xfId="10" applyFont="1" applyFill="1" applyBorder="1" applyAlignment="1" applyProtection="1">
      <alignment horizontal="right" vertical="center" wrapText="1"/>
      <protection locked="0"/>
    </xf>
    <xf numFmtId="165" fontId="60" fillId="20" borderId="3" xfId="3" applyNumberFormat="1" applyFont="1" applyFill="1" applyBorder="1" applyAlignment="1" applyProtection="1">
      <alignment horizontal="center" vertical="center" wrapText="1"/>
    </xf>
    <xf numFmtId="165" fontId="60" fillId="20" borderId="3" xfId="3" applyNumberFormat="1" applyFont="1" applyFill="1" applyBorder="1" applyAlignment="1" applyProtection="1">
      <alignment horizontal="center" vertical="center"/>
    </xf>
    <xf numFmtId="0" fontId="60" fillId="20" borderId="3" xfId="10" applyFont="1" applyFill="1" applyBorder="1" applyAlignment="1" applyProtection="1">
      <alignment horizontal="right" vertical="center"/>
    </xf>
    <xf numFmtId="0" fontId="62" fillId="0" borderId="28" xfId="10" applyFont="1" applyFill="1" applyBorder="1" applyAlignment="1" applyProtection="1">
      <alignment horizontal="right" vertical="center" wrapText="1" readingOrder="2"/>
      <protection locked="0"/>
    </xf>
    <xf numFmtId="165" fontId="63" fillId="0" borderId="28" xfId="3" applyNumberFormat="1" applyFont="1" applyFill="1" applyBorder="1" applyAlignment="1" applyProtection="1">
      <alignment horizontal="center" vertical="center"/>
      <protection locked="0"/>
    </xf>
    <xf numFmtId="165" fontId="63" fillId="0" borderId="28" xfId="3" applyNumberFormat="1" applyFont="1" applyFill="1" applyBorder="1" applyAlignment="1" applyProtection="1">
      <alignment horizontal="center" vertical="center" wrapText="1"/>
      <protection locked="0"/>
    </xf>
    <xf numFmtId="165" fontId="63" fillId="0" borderId="28" xfId="8" applyNumberFormat="1" applyFont="1" applyFill="1" applyBorder="1" applyAlignment="1" applyProtection="1">
      <alignment horizontal="center" vertical="center"/>
    </xf>
    <xf numFmtId="0" fontId="4" fillId="0" borderId="0" xfId="10"/>
    <xf numFmtId="0" fontId="2" fillId="20" borderId="26" xfId="10" applyFont="1" applyFill="1" applyBorder="1" applyAlignment="1">
      <alignment horizontal="center" vertical="center"/>
    </xf>
    <xf numFmtId="0" fontId="2" fillId="20" borderId="26" xfId="10" applyFont="1" applyFill="1" applyBorder="1" applyAlignment="1">
      <alignment horizontal="right" vertical="center"/>
    </xf>
    <xf numFmtId="3" fontId="64" fillId="20" borderId="26" xfId="3" applyNumberFormat="1" applyFont="1" applyFill="1" applyBorder="1" applyAlignment="1">
      <alignment horizontal="center" vertical="center"/>
    </xf>
    <xf numFmtId="165" fontId="60" fillId="20" borderId="26" xfId="3" applyNumberFormat="1" applyFont="1" applyFill="1" applyBorder="1" applyAlignment="1" applyProtection="1">
      <alignment horizontal="center" vertical="center"/>
    </xf>
    <xf numFmtId="0" fontId="62" fillId="0" borderId="4" xfId="10" applyFont="1" applyFill="1" applyBorder="1" applyAlignment="1" applyProtection="1">
      <alignment horizontal="right" vertical="center" wrapText="1" readingOrder="2"/>
      <protection locked="0"/>
    </xf>
    <xf numFmtId="165" fontId="63" fillId="0" borderId="4" xfId="3" applyNumberFormat="1" applyFont="1" applyFill="1" applyBorder="1" applyAlignment="1" applyProtection="1">
      <alignment horizontal="center" vertical="center"/>
    </xf>
    <xf numFmtId="165" fontId="63" fillId="0" borderId="4" xfId="3" applyNumberFormat="1" applyFont="1" applyFill="1" applyBorder="1" applyAlignment="1" applyProtection="1">
      <alignment horizontal="center" vertical="center" wrapText="1"/>
    </xf>
    <xf numFmtId="165" fontId="63" fillId="0" borderId="4" xfId="8" applyNumberFormat="1" applyFont="1" applyFill="1" applyBorder="1" applyAlignment="1" applyProtection="1">
      <alignment horizontal="center" vertical="center"/>
    </xf>
    <xf numFmtId="165" fontId="60" fillId="0" borderId="1" xfId="3" applyNumberFormat="1" applyFont="1" applyFill="1" applyBorder="1" applyAlignment="1" applyProtection="1">
      <alignment horizontal="center" vertical="center"/>
      <protection locked="0"/>
    </xf>
    <xf numFmtId="43" fontId="1" fillId="20" borderId="3" xfId="3" applyFill="1" applyBorder="1" applyAlignment="1">
      <alignment horizontal="center" vertical="center"/>
    </xf>
    <xf numFmtId="0" fontId="2" fillId="20" borderId="3" xfId="10" applyFont="1" applyFill="1" applyBorder="1" applyAlignment="1">
      <alignment horizontal="right" vertical="center"/>
    </xf>
    <xf numFmtId="3" fontId="64" fillId="20" borderId="3" xfId="3" applyNumberFormat="1" applyFont="1" applyFill="1" applyBorder="1" applyAlignment="1">
      <alignment horizontal="center" vertical="center"/>
    </xf>
    <xf numFmtId="165" fontId="63" fillId="0" borderId="1" xfId="3" applyNumberFormat="1" applyFont="1" applyFill="1" applyBorder="1" applyAlignment="1" applyProtection="1">
      <alignment horizontal="right" vertical="center" wrapText="1"/>
      <protection locked="0"/>
    </xf>
    <xf numFmtId="43" fontId="1" fillId="20" borderId="26" xfId="3" applyFill="1" applyBorder="1" applyAlignment="1">
      <alignment horizontal="center" vertical="center"/>
    </xf>
    <xf numFmtId="0" fontId="65" fillId="19" borderId="27" xfId="10" applyFont="1" applyFill="1" applyBorder="1" applyAlignment="1">
      <alignment horizontal="center" vertical="center"/>
    </xf>
    <xf numFmtId="165" fontId="66" fillId="19" borderId="27" xfId="3" applyNumberFormat="1" applyFont="1" applyFill="1" applyBorder="1" applyAlignment="1" applyProtection="1">
      <alignment horizontal="center" vertical="center"/>
      <protection locked="0"/>
    </xf>
    <xf numFmtId="165" fontId="67" fillId="19" borderId="27" xfId="3" applyNumberFormat="1" applyFont="1" applyFill="1" applyBorder="1" applyAlignment="1" applyProtection="1">
      <alignment horizontal="center" vertical="center"/>
    </xf>
    <xf numFmtId="165" fontId="66" fillId="19" borderId="27" xfId="3" applyNumberFormat="1" applyFont="1" applyFill="1" applyBorder="1" applyAlignment="1" applyProtection="1">
      <alignment horizontal="center" vertical="center"/>
    </xf>
    <xf numFmtId="49" fontId="2" fillId="0" borderId="1"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center"/>
      <protection locked="0"/>
    </xf>
    <xf numFmtId="49" fontId="2" fillId="0" borderId="1" xfId="0" applyNumberFormat="1" applyFont="1" applyFill="1" applyBorder="1" applyAlignment="1" applyProtection="1">
      <alignment horizontal="center" vertical="center" wrapText="1"/>
      <protection locked="0"/>
    </xf>
    <xf numFmtId="165" fontId="57" fillId="2" borderId="1" xfId="0" applyNumberFormat="1" applyFont="1" applyFill="1" applyBorder="1" applyAlignment="1" applyProtection="1">
      <alignment horizontal="center" vertical="center" wrapText="1"/>
      <protection locked="0"/>
    </xf>
    <xf numFmtId="0" fontId="48" fillId="0" borderId="0" xfId="0" applyFont="1" applyAlignment="1">
      <alignment horizontal="right"/>
    </xf>
    <xf numFmtId="0" fontId="48" fillId="0" borderId="0" xfId="0" applyFont="1" applyAlignment="1">
      <alignment horizontal="left"/>
    </xf>
    <xf numFmtId="0" fontId="68" fillId="0" borderId="1" xfId="0" applyFont="1" applyFill="1" applyBorder="1" applyAlignment="1">
      <alignment horizontal="right" vertical="center" wrapText="1" readingOrder="1"/>
    </xf>
    <xf numFmtId="9" fontId="58" fillId="0" borderId="1" xfId="8" applyFont="1" applyFill="1" applyBorder="1" applyAlignment="1">
      <alignment horizontal="center" vertical="center" wrapText="1" readingOrder="2"/>
    </xf>
    <xf numFmtId="9" fontId="58" fillId="0" borderId="1" xfId="8" applyNumberFormat="1" applyFont="1" applyFill="1" applyBorder="1" applyAlignment="1">
      <alignment horizontal="center" vertical="center" wrapText="1" readingOrder="2"/>
    </xf>
    <xf numFmtId="0" fontId="68" fillId="0" borderId="1" xfId="0" applyFont="1" applyFill="1" applyBorder="1" applyAlignment="1">
      <alignment horizontal="right" vertical="center" wrapText="1"/>
    </xf>
    <xf numFmtId="0" fontId="58" fillId="0" borderId="1" xfId="0" applyFont="1" applyBorder="1" applyAlignment="1">
      <alignment horizontal="right" vertical="center" wrapText="1"/>
    </xf>
    <xf numFmtId="0" fontId="68" fillId="0" borderId="1" xfId="8" applyNumberFormat="1" applyFont="1" applyFill="1" applyBorder="1" applyAlignment="1">
      <alignment horizontal="right" vertical="center" wrapText="1"/>
    </xf>
    <xf numFmtId="0" fontId="58" fillId="0" borderId="1" xfId="0" applyFont="1" applyFill="1" applyBorder="1" applyAlignment="1" applyProtection="1">
      <alignment horizontal="right" vertical="center" wrapText="1"/>
      <protection locked="0"/>
    </xf>
    <xf numFmtId="0" fontId="58" fillId="0" borderId="1" xfId="0" applyFont="1" applyFill="1" applyBorder="1" applyAlignment="1" applyProtection="1">
      <alignment horizontal="right" vertical="center"/>
      <protection locked="0"/>
    </xf>
    <xf numFmtId="43" fontId="58" fillId="0" borderId="1" xfId="3" applyFont="1" applyFill="1" applyBorder="1" applyAlignment="1" applyProtection="1">
      <alignment horizontal="left" vertical="center" readingOrder="1"/>
      <protection locked="0"/>
    </xf>
    <xf numFmtId="0" fontId="58" fillId="0" borderId="1" xfId="0" applyFont="1" applyFill="1" applyBorder="1" applyAlignment="1" applyProtection="1">
      <alignment horizontal="right" vertical="center" wrapText="1" readingOrder="2"/>
      <protection locked="0"/>
    </xf>
    <xf numFmtId="0" fontId="58" fillId="0" borderId="1" xfId="0" applyNumberFormat="1" applyFont="1" applyFill="1" applyBorder="1" applyAlignment="1" applyProtection="1">
      <alignment horizontal="right" vertical="center" wrapText="1"/>
      <protection locked="0"/>
    </xf>
    <xf numFmtId="167" fontId="58" fillId="0" borderId="1" xfId="0" applyNumberFormat="1" applyFont="1" applyFill="1" applyBorder="1" applyAlignment="1">
      <alignment horizontal="center" vertical="center"/>
    </xf>
    <xf numFmtId="165" fontId="58" fillId="0" borderId="1" xfId="0" applyNumberFormat="1" applyFont="1" applyBorder="1" applyAlignment="1" applyProtection="1">
      <alignment horizontal="right" vertical="center" wrapText="1"/>
      <protection locked="0"/>
    </xf>
    <xf numFmtId="43" fontId="58" fillId="0" borderId="1" xfId="0" applyNumberFormat="1" applyFont="1" applyFill="1" applyBorder="1" applyAlignment="1" applyProtection="1">
      <alignment horizontal="right" vertical="center" wrapText="1" readingOrder="2"/>
      <protection locked="0"/>
    </xf>
    <xf numFmtId="0" fontId="58" fillId="0" borderId="1" xfId="0" applyNumberFormat="1" applyFont="1" applyFill="1" applyBorder="1" applyAlignment="1" applyProtection="1">
      <alignment horizontal="right" vertical="center" wrapText="1" readingOrder="2"/>
      <protection locked="0"/>
    </xf>
    <xf numFmtId="0" fontId="50" fillId="13" borderId="1" xfId="0" applyFont="1" applyFill="1" applyBorder="1" applyAlignment="1" applyProtection="1">
      <alignment horizontal="right" vertical="center" wrapText="1" readingOrder="2"/>
    </xf>
    <xf numFmtId="0" fontId="48" fillId="0" borderId="0" xfId="0" applyFont="1" applyFill="1" applyAlignment="1">
      <alignment horizontal="right"/>
    </xf>
    <xf numFmtId="49" fontId="50" fillId="12" borderId="1" xfId="3" applyNumberFormat="1" applyFont="1" applyFill="1" applyBorder="1" applyAlignment="1">
      <alignment horizontal="center" vertical="center" wrapText="1" readingOrder="2"/>
    </xf>
    <xf numFmtId="37" fontId="57" fillId="0" borderId="1" xfId="0" applyNumberFormat="1" applyFont="1" applyFill="1" applyBorder="1" applyAlignment="1" applyProtection="1">
      <alignment horizontal="right" vertical="center" wrapText="1"/>
      <protection locked="0"/>
    </xf>
    <xf numFmtId="37" fontId="57" fillId="0" borderId="1" xfId="0" applyNumberFormat="1" applyFont="1" applyFill="1" applyBorder="1" applyAlignment="1" applyProtection="1">
      <alignment vertical="center"/>
      <protection locked="0"/>
    </xf>
    <xf numFmtId="0" fontId="57" fillId="0" borderId="1" xfId="0" applyFont="1" applyFill="1" applyBorder="1" applyAlignment="1" applyProtection="1">
      <alignment horizontal="right" vertical="center" wrapText="1" readingOrder="2"/>
      <protection locked="0"/>
    </xf>
    <xf numFmtId="0" fontId="59" fillId="0" borderId="1" xfId="0" applyFont="1" applyFill="1" applyBorder="1" applyAlignment="1" applyProtection="1">
      <alignment horizontal="right" vertical="center" wrapText="1" readingOrder="2"/>
      <protection locked="0"/>
    </xf>
    <xf numFmtId="0" fontId="57" fillId="0" borderId="1" xfId="0" applyFont="1" applyFill="1" applyBorder="1" applyAlignment="1" applyProtection="1">
      <alignment horizontal="center" vertical="center"/>
      <protection locked="0"/>
    </xf>
    <xf numFmtId="165" fontId="57" fillId="0" borderId="1" xfId="0" applyNumberFormat="1" applyFont="1" applyBorder="1" applyAlignment="1" applyProtection="1">
      <alignment horizontal="center" vertical="center" wrapText="1"/>
      <protection locked="0"/>
    </xf>
    <xf numFmtId="165" fontId="57" fillId="0" borderId="1" xfId="0" applyNumberFormat="1" applyFont="1" applyFill="1" applyBorder="1" applyAlignment="1" applyProtection="1">
      <alignment horizontal="center" vertical="center" wrapText="1"/>
      <protection locked="0"/>
    </xf>
    <xf numFmtId="9" fontId="58" fillId="0" borderId="1" xfId="8" applyFont="1" applyFill="1" applyBorder="1" applyAlignment="1" applyProtection="1">
      <alignment horizontal="center" vertical="center"/>
      <protection locked="0"/>
    </xf>
    <xf numFmtId="9" fontId="57" fillId="0" borderId="1" xfId="8" applyFont="1" applyFill="1" applyBorder="1" applyAlignment="1" applyProtection="1">
      <alignment horizontal="center" vertical="center"/>
    </xf>
    <xf numFmtId="9" fontId="1" fillId="13" borderId="1" xfId="8" applyFill="1" applyBorder="1" applyAlignment="1" applyProtection="1">
      <alignment horizontal="center" vertical="center" wrapText="1" readingOrder="2"/>
    </xf>
    <xf numFmtId="9" fontId="1" fillId="0" borderId="0" xfId="8" applyAlignment="1"/>
    <xf numFmtId="0" fontId="48" fillId="0" borderId="0" xfId="0" applyFont="1" applyAlignment="1">
      <alignment horizontal="center"/>
    </xf>
    <xf numFmtId="43" fontId="58" fillId="0" borderId="1" xfId="0" applyNumberFormat="1" applyFont="1" applyFill="1" applyBorder="1" applyAlignment="1" applyProtection="1">
      <alignment horizontal="right" vertical="top" wrapText="1" readingOrder="2"/>
      <protection locked="0"/>
    </xf>
    <xf numFmtId="0" fontId="58" fillId="11" borderId="1" xfId="0" applyFont="1" applyFill="1" applyBorder="1" applyAlignment="1" applyProtection="1">
      <alignment horizontal="right" vertical="center" wrapText="1" readingOrder="2"/>
      <protection locked="0"/>
    </xf>
    <xf numFmtId="9" fontId="58" fillId="0" borderId="1" xfId="8" applyFont="1" applyFill="1" applyBorder="1" applyAlignment="1" applyProtection="1">
      <alignment horizontal="center" vertical="center" wrapText="1"/>
      <protection locked="0"/>
    </xf>
    <xf numFmtId="0" fontId="57" fillId="0" borderId="1" xfId="0" applyNumberFormat="1" applyFont="1" applyFill="1" applyBorder="1" applyAlignment="1" applyProtection="1">
      <alignment vertical="center" wrapText="1" readingOrder="2"/>
      <protection locked="0"/>
    </xf>
    <xf numFmtId="49" fontId="58" fillId="0" borderId="1" xfId="3" applyNumberFormat="1" applyFont="1" applyFill="1" applyBorder="1" applyAlignment="1">
      <alignment horizontal="center" vertical="center" wrapText="1" readingOrder="2"/>
    </xf>
    <xf numFmtId="43" fontId="57" fillId="0" borderId="1" xfId="3" applyFont="1" applyFill="1" applyBorder="1" applyAlignment="1" applyProtection="1">
      <alignment horizontal="center" vertical="center" wrapText="1" readingOrder="2"/>
      <protection locked="0"/>
    </xf>
    <xf numFmtId="49" fontId="61" fillId="13" borderId="1" xfId="3" applyNumberFormat="1" applyFont="1" applyFill="1" applyBorder="1" applyAlignment="1">
      <alignment horizontal="center" vertical="center" wrapText="1" readingOrder="2"/>
    </xf>
    <xf numFmtId="9" fontId="57" fillId="0" borderId="0" xfId="8" applyFont="1" applyFill="1" applyBorder="1" applyAlignment="1" applyProtection="1">
      <alignment horizontal="center" vertical="center"/>
    </xf>
    <xf numFmtId="9" fontId="1" fillId="0" borderId="0" xfId="8" applyBorder="1" applyAlignment="1"/>
    <xf numFmtId="49" fontId="61" fillId="11" borderId="1" xfId="3" applyNumberFormat="1" applyFont="1" applyFill="1" applyBorder="1" applyAlignment="1">
      <alignment horizontal="center" vertical="center" wrapText="1" readingOrder="2"/>
    </xf>
    <xf numFmtId="165" fontId="63" fillId="11" borderId="1" xfId="3" applyNumberFormat="1" applyFont="1" applyFill="1" applyBorder="1" applyAlignment="1" applyProtection="1">
      <alignment horizontal="center" vertical="center" wrapText="1"/>
      <protection locked="0"/>
    </xf>
    <xf numFmtId="165" fontId="63" fillId="11" borderId="1" xfId="3" applyNumberFormat="1" applyFont="1" applyFill="1" applyBorder="1" applyAlignment="1" applyProtection="1">
      <alignment horizontal="center" vertical="center"/>
      <protection locked="0"/>
    </xf>
    <xf numFmtId="0" fontId="49" fillId="11" borderId="1" xfId="9" applyFill="1" applyBorder="1" applyProtection="1">
      <protection locked="0"/>
    </xf>
    <xf numFmtId="165" fontId="63" fillId="11" borderId="28" xfId="3" applyNumberFormat="1" applyFont="1" applyFill="1" applyBorder="1" applyAlignment="1" applyProtection="1">
      <alignment horizontal="center" vertical="center" wrapText="1"/>
      <protection locked="0"/>
    </xf>
    <xf numFmtId="165" fontId="63" fillId="11" borderId="28" xfId="3" applyNumberFormat="1" applyFont="1" applyFill="1" applyBorder="1" applyAlignment="1" applyProtection="1">
      <alignment horizontal="center" vertical="center"/>
      <protection locked="0"/>
    </xf>
    <xf numFmtId="165" fontId="63" fillId="11" borderId="4" xfId="3" applyNumberFormat="1" applyFont="1" applyFill="1" applyBorder="1" applyAlignment="1" applyProtection="1">
      <alignment horizontal="center" vertical="center" wrapText="1"/>
    </xf>
    <xf numFmtId="0" fontId="71" fillId="0" borderId="0" xfId="10" applyFont="1" applyFill="1"/>
    <xf numFmtId="0" fontId="72" fillId="11" borderId="0" xfId="10" applyFont="1" applyFill="1" applyBorder="1" applyAlignment="1" applyProtection="1">
      <alignment horizontal="right" vertical="top" wrapText="1"/>
      <protection locked="0"/>
    </xf>
    <xf numFmtId="43" fontId="63" fillId="11" borderId="0" xfId="3" applyFont="1" applyFill="1" applyBorder="1" applyAlignment="1" applyProtection="1">
      <alignment horizontal="right" vertical="center"/>
      <protection locked="0"/>
    </xf>
    <xf numFmtId="0" fontId="73" fillId="11" borderId="0" xfId="10" applyFont="1" applyFill="1" applyBorder="1" applyAlignment="1" applyProtection="1">
      <alignment horizontal="right" vertical="center"/>
      <protection locked="0"/>
    </xf>
    <xf numFmtId="0" fontId="60" fillId="0" borderId="0" xfId="10" applyFont="1" applyProtection="1"/>
    <xf numFmtId="0" fontId="63" fillId="0" borderId="0" xfId="10" applyFont="1" applyProtection="1">
      <protection locked="0"/>
    </xf>
    <xf numFmtId="0" fontId="63" fillId="11" borderId="0" xfId="10" applyFont="1" applyFill="1" applyProtection="1">
      <protection locked="0"/>
    </xf>
    <xf numFmtId="9" fontId="1" fillId="0" borderId="0" xfId="8" applyAlignment="1" applyProtection="1">
      <protection locked="0"/>
    </xf>
    <xf numFmtId="9" fontId="1" fillId="11" borderId="0" xfId="8" applyFill="1" applyAlignment="1" applyProtection="1">
      <protection locked="0"/>
    </xf>
    <xf numFmtId="0" fontId="63" fillId="0" borderId="0" xfId="10" applyFont="1" applyFill="1" applyProtection="1">
      <protection locked="0"/>
    </xf>
    <xf numFmtId="0" fontId="4" fillId="0" borderId="0" xfId="10" applyFill="1"/>
    <xf numFmtId="0" fontId="63" fillId="0" borderId="0" xfId="10" applyFont="1" applyAlignment="1" applyProtection="1">
      <protection locked="0"/>
    </xf>
    <xf numFmtId="0" fontId="63" fillId="11" borderId="0" xfId="10" applyFont="1" applyFill="1" applyAlignment="1" applyProtection="1">
      <protection locked="0"/>
    </xf>
    <xf numFmtId="9" fontId="57" fillId="0" borderId="1" xfId="8" applyFont="1" applyFill="1" applyBorder="1" applyAlignment="1">
      <alignment horizontal="center" vertical="center" wrapText="1" readingOrder="2"/>
    </xf>
    <xf numFmtId="9" fontId="57" fillId="0" borderId="1" xfId="0" applyNumberFormat="1" applyFont="1" applyFill="1" applyBorder="1" applyAlignment="1" applyProtection="1">
      <alignment horizontal="center" vertical="center" wrapText="1"/>
      <protection locked="0"/>
    </xf>
    <xf numFmtId="9" fontId="57" fillId="0" borderId="1" xfId="8" applyFont="1" applyFill="1" applyBorder="1" applyAlignment="1" applyProtection="1">
      <alignment horizontal="center" vertical="center" wrapText="1"/>
      <protection locked="0"/>
    </xf>
    <xf numFmtId="9" fontId="57" fillId="0" borderId="1" xfId="8" applyFont="1" applyFill="1" applyBorder="1" applyAlignment="1" applyProtection="1">
      <alignment horizontal="center" vertical="center"/>
      <protection locked="0"/>
    </xf>
    <xf numFmtId="1" fontId="57" fillId="0" borderId="1" xfId="0" applyNumberFormat="1" applyFont="1" applyFill="1" applyBorder="1" applyAlignment="1" applyProtection="1">
      <alignment horizontal="center" vertical="center"/>
      <protection locked="0"/>
    </xf>
    <xf numFmtId="0" fontId="57" fillId="0" borderId="1" xfId="0" applyNumberFormat="1" applyFont="1" applyFill="1" applyBorder="1" applyAlignment="1" applyProtection="1">
      <alignment horizontal="center" vertical="center"/>
      <protection locked="0"/>
    </xf>
    <xf numFmtId="0" fontId="57" fillId="0" borderId="1" xfId="3" applyNumberFormat="1" applyFont="1" applyFill="1" applyBorder="1" applyAlignment="1" applyProtection="1">
      <alignment horizontal="center" vertical="center"/>
      <protection locked="0"/>
    </xf>
    <xf numFmtId="9" fontId="57" fillId="0" borderId="1" xfId="8" applyFont="1" applyFill="1" applyBorder="1" applyAlignment="1" applyProtection="1">
      <alignment horizontal="right" vertical="center"/>
      <protection locked="0"/>
    </xf>
    <xf numFmtId="9" fontId="57" fillId="0" borderId="1" xfId="8" applyFont="1" applyFill="1" applyBorder="1" applyAlignment="1" applyProtection="1">
      <alignment horizontal="center" vertical="center" wrapText="1" readingOrder="2"/>
      <protection locked="0"/>
    </xf>
    <xf numFmtId="9" fontId="57" fillId="0" borderId="1" xfId="8" applyNumberFormat="1" applyFont="1" applyFill="1" applyBorder="1" applyAlignment="1">
      <alignment horizontal="center" vertical="center" wrapText="1" readingOrder="2"/>
    </xf>
    <xf numFmtId="0" fontId="39" fillId="15" borderId="0" xfId="0" applyFont="1" applyFill="1" applyAlignment="1">
      <alignment horizontal="center" vertical="center" wrapText="1"/>
    </xf>
    <xf numFmtId="0" fontId="39" fillId="15" borderId="0" xfId="0" applyFont="1" applyFill="1" applyAlignment="1">
      <alignment horizontal="center" vertical="center"/>
    </xf>
    <xf numFmtId="0" fontId="58" fillId="11" borderId="1" xfId="0" applyFont="1" applyFill="1" applyBorder="1" applyAlignment="1" applyProtection="1">
      <alignment horizontal="right" vertical="center" wrapText="1" readingOrder="2"/>
      <protection locked="0"/>
    </xf>
    <xf numFmtId="0" fontId="58" fillId="0" borderId="1" xfId="0" applyFont="1" applyFill="1" applyBorder="1" applyAlignment="1">
      <alignment horizontal="center" vertical="center" wrapText="1"/>
    </xf>
    <xf numFmtId="0" fontId="69" fillId="0" borderId="1" xfId="0" applyFont="1" applyFill="1" applyBorder="1" applyAlignment="1">
      <alignment horizontal="center" vertical="center" wrapText="1"/>
    </xf>
    <xf numFmtId="0" fontId="54" fillId="15" borderId="1" xfId="0" applyFont="1" applyFill="1" applyBorder="1" applyAlignment="1">
      <alignment horizontal="center" vertical="center" readingOrder="2"/>
    </xf>
    <xf numFmtId="0" fontId="58" fillId="0" borderId="1" xfId="0" applyFont="1" applyBorder="1" applyAlignment="1">
      <alignment horizontal="right" vertical="center" wrapText="1"/>
    </xf>
    <xf numFmtId="0" fontId="4" fillId="0" borderId="29" xfId="10" applyFill="1" applyBorder="1" applyAlignment="1">
      <alignment horizontal="center" vertical="center" wrapText="1"/>
    </xf>
    <xf numFmtId="0" fontId="4" fillId="0" borderId="18" xfId="10" applyFill="1" applyBorder="1" applyAlignment="1">
      <alignment horizontal="center" vertical="center" wrapText="1"/>
    </xf>
    <xf numFmtId="0" fontId="48" fillId="0" borderId="10" xfId="10" applyFont="1" applyFill="1" applyBorder="1" applyAlignment="1">
      <alignment horizontal="center"/>
    </xf>
    <xf numFmtId="0" fontId="48" fillId="0" borderId="11" xfId="10" applyFont="1" applyFill="1" applyBorder="1" applyAlignment="1">
      <alignment horizontal="center"/>
    </xf>
    <xf numFmtId="0" fontId="48" fillId="0" borderId="12" xfId="10" applyFont="1" applyFill="1" applyBorder="1" applyAlignment="1">
      <alignment horizontal="center"/>
    </xf>
    <xf numFmtId="0" fontId="48" fillId="0" borderId="13" xfId="10" applyFont="1" applyFill="1" applyBorder="1" applyAlignment="1">
      <alignment horizontal="center"/>
    </xf>
    <xf numFmtId="0" fontId="48" fillId="0" borderId="0" xfId="10" applyFont="1" applyFill="1" applyBorder="1" applyAlignment="1">
      <alignment horizontal="center"/>
    </xf>
    <xf numFmtId="0" fontId="48" fillId="0" borderId="14" xfId="10" applyFont="1" applyFill="1" applyBorder="1" applyAlignment="1">
      <alignment horizontal="center"/>
    </xf>
    <xf numFmtId="0" fontId="48" fillId="0" borderId="15" xfId="10" applyFont="1" applyFill="1" applyBorder="1" applyAlignment="1">
      <alignment horizontal="center"/>
    </xf>
    <xf numFmtId="0" fontId="48" fillId="0" borderId="7" xfId="10" applyFont="1" applyFill="1" applyBorder="1" applyAlignment="1">
      <alignment horizontal="center"/>
    </xf>
    <xf numFmtId="0" fontId="48" fillId="0" borderId="16" xfId="10" applyFont="1" applyFill="1" applyBorder="1" applyAlignment="1">
      <alignment horizontal="center"/>
    </xf>
    <xf numFmtId="0" fontId="4" fillId="0" borderId="3" xfId="10" applyFill="1" applyBorder="1" applyAlignment="1">
      <alignment horizontal="center" vertical="center" wrapText="1"/>
    </xf>
    <xf numFmtId="0" fontId="63" fillId="0" borderId="29" xfId="10" applyFont="1" applyFill="1" applyBorder="1" applyAlignment="1" applyProtection="1">
      <alignment horizontal="right" vertical="center" wrapText="1"/>
      <protection locked="0"/>
    </xf>
    <xf numFmtId="0" fontId="63" fillId="0" borderId="18" xfId="10" applyFont="1" applyFill="1" applyBorder="1" applyAlignment="1" applyProtection="1">
      <alignment horizontal="right" vertical="center" wrapText="1"/>
      <protection locked="0"/>
    </xf>
    <xf numFmtId="0" fontId="63" fillId="0" borderId="4" xfId="10" applyFont="1" applyFill="1" applyBorder="1" applyAlignment="1" applyProtection="1">
      <alignment horizontal="right" vertical="center" wrapText="1"/>
      <protection locked="0"/>
    </xf>
    <xf numFmtId="0" fontId="70" fillId="11" borderId="3" xfId="9" applyFont="1" applyFill="1" applyBorder="1" applyAlignment="1" applyProtection="1">
      <alignment horizontal="right" vertical="center" wrapText="1"/>
      <protection locked="0"/>
    </xf>
    <xf numFmtId="0" fontId="70" fillId="11" borderId="4" xfId="9" applyFont="1" applyFill="1" applyBorder="1" applyAlignment="1" applyProtection="1">
      <alignment horizontal="right" vertical="center" wrapText="1"/>
      <protection locked="0"/>
    </xf>
    <xf numFmtId="0" fontId="45" fillId="15" borderId="1" xfId="10" applyFont="1" applyFill="1" applyBorder="1" applyAlignment="1">
      <alignment horizontal="center" vertical="center" wrapText="1" readingOrder="2"/>
    </xf>
    <xf numFmtId="49" fontId="61" fillId="12" borderId="1" xfId="3" applyNumberFormat="1" applyFont="1" applyFill="1" applyBorder="1" applyAlignment="1">
      <alignment horizontal="center" vertical="center" wrapText="1" readingOrder="2"/>
    </xf>
    <xf numFmtId="49" fontId="61" fillId="13" borderId="1" xfId="3" applyNumberFormat="1" applyFont="1" applyFill="1" applyBorder="1" applyAlignment="1">
      <alignment horizontal="center" vertical="center" wrapText="1" readingOrder="2"/>
    </xf>
    <xf numFmtId="43" fontId="57" fillId="0" borderId="1" xfId="0" applyNumberFormat="1" applyFont="1" applyFill="1" applyBorder="1" applyAlignment="1" applyProtection="1">
      <alignment horizontal="center" vertical="center" wrapText="1" readingOrder="2"/>
      <protection locked="0"/>
    </xf>
    <xf numFmtId="0" fontId="57" fillId="0" borderId="1" xfId="0" applyFont="1" applyBorder="1" applyAlignment="1">
      <alignment horizontal="center" vertical="center" wrapText="1"/>
    </xf>
    <xf numFmtId="0" fontId="57" fillId="0" borderId="1" xfId="0" applyFont="1" applyFill="1" applyBorder="1" applyAlignment="1">
      <alignment horizontal="center" vertical="center" wrapText="1"/>
    </xf>
    <xf numFmtId="165" fontId="57" fillId="0" borderId="1" xfId="0" applyNumberFormat="1" applyFont="1" applyBorder="1" applyAlignment="1" applyProtection="1">
      <alignment horizontal="center" vertical="center" wrapText="1"/>
      <protection locked="0"/>
    </xf>
    <xf numFmtId="0" fontId="51" fillId="15" borderId="1" xfId="0" applyFont="1" applyFill="1" applyBorder="1" applyAlignment="1" applyProtection="1">
      <alignment horizontal="center" vertical="center" readingOrder="2"/>
    </xf>
    <xf numFmtId="0" fontId="57" fillId="0" borderId="1" xfId="0" applyFont="1" applyFill="1" applyBorder="1" applyAlignment="1">
      <alignment horizontal="center" vertical="center"/>
    </xf>
    <xf numFmtId="165" fontId="57" fillId="2" borderId="1" xfId="0" applyNumberFormat="1" applyFont="1" applyFill="1" applyBorder="1" applyAlignment="1" applyProtection="1">
      <alignment horizontal="center" vertical="center" wrapText="1"/>
      <protection locked="0"/>
    </xf>
    <xf numFmtId="0" fontId="8" fillId="0" borderId="10" xfId="0" applyFont="1" applyBorder="1" applyAlignment="1" applyProtection="1">
      <alignment horizontal="center"/>
      <protection locked="0"/>
    </xf>
    <xf numFmtId="0" fontId="8" fillId="0" borderId="11" xfId="0" applyFont="1" applyBorder="1" applyAlignment="1" applyProtection="1">
      <alignment horizontal="center"/>
      <protection locked="0"/>
    </xf>
    <xf numFmtId="0" fontId="8" fillId="0" borderId="12"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8" fillId="0" borderId="14" xfId="0" applyFont="1" applyBorder="1" applyAlignment="1" applyProtection="1">
      <alignment horizontal="center"/>
      <protection locked="0"/>
    </xf>
    <xf numFmtId="0" fontId="8" fillId="0" borderId="15"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8" fillId="0" borderId="16" xfId="0" applyFont="1" applyBorder="1" applyAlignment="1" applyProtection="1">
      <alignment horizontal="center"/>
      <protection locked="0"/>
    </xf>
    <xf numFmtId="0" fontId="35" fillId="15" borderId="0" xfId="0" applyFont="1" applyFill="1" applyBorder="1" applyAlignment="1" applyProtection="1">
      <alignment horizontal="center" vertical="center" readingOrder="2"/>
    </xf>
    <xf numFmtId="0" fontId="16" fillId="12" borderId="1" xfId="0" applyFont="1" applyFill="1" applyBorder="1" applyAlignment="1">
      <alignment horizontal="center" vertical="center" wrapText="1" readingOrder="2"/>
    </xf>
    <xf numFmtId="0" fontId="16" fillId="12" borderId="3" xfId="0" applyFont="1" applyFill="1" applyBorder="1" applyAlignment="1">
      <alignment horizontal="center" vertical="center" wrapText="1" readingOrder="2"/>
    </xf>
    <xf numFmtId="0" fontId="16" fillId="12" borderId="4" xfId="0" applyFont="1" applyFill="1" applyBorder="1" applyAlignment="1">
      <alignment horizontal="center" vertical="center" wrapText="1" readingOrder="2"/>
    </xf>
    <xf numFmtId="0" fontId="15" fillId="0" borderId="0" xfId="0" applyFont="1" applyAlignment="1">
      <alignment horizontal="center"/>
    </xf>
    <xf numFmtId="0" fontId="16" fillId="12" borderId="18" xfId="0" applyFont="1" applyFill="1" applyBorder="1" applyAlignment="1">
      <alignment horizontal="center" vertical="center" wrapText="1" readingOrder="2"/>
    </xf>
    <xf numFmtId="0" fontId="16" fillId="12" borderId="19" xfId="0" applyFont="1" applyFill="1" applyBorder="1" applyAlignment="1">
      <alignment horizontal="center" vertical="center" wrapText="1" readingOrder="2"/>
    </xf>
    <xf numFmtId="0" fontId="16" fillId="12" borderId="20" xfId="0" applyFont="1" applyFill="1" applyBorder="1" applyAlignment="1">
      <alignment horizontal="center" vertical="center" wrapText="1" readingOrder="2"/>
    </xf>
    <xf numFmtId="0" fontId="16" fillId="12" borderId="21" xfId="0" applyFont="1" applyFill="1" applyBorder="1" applyAlignment="1">
      <alignment horizontal="center" vertical="center" wrapText="1" readingOrder="2"/>
    </xf>
    <xf numFmtId="0" fontId="16" fillId="12" borderId="22" xfId="0" applyFont="1" applyFill="1" applyBorder="1" applyAlignment="1">
      <alignment horizontal="center" vertical="center" wrapText="1" readingOrder="2"/>
    </xf>
    <xf numFmtId="0" fontId="16" fillId="12" borderId="23" xfId="0" applyFont="1" applyFill="1" applyBorder="1" applyAlignment="1">
      <alignment horizontal="center" vertical="center" wrapText="1" readingOrder="2"/>
    </xf>
    <xf numFmtId="0" fontId="16" fillId="12" borderId="24" xfId="0" applyFont="1" applyFill="1" applyBorder="1" applyAlignment="1">
      <alignment horizontal="center" vertical="center" wrapText="1" readingOrder="2"/>
    </xf>
    <xf numFmtId="0" fontId="12" fillId="0" borderId="0" xfId="0" applyFont="1" applyAlignment="1">
      <alignment horizontal="center"/>
    </xf>
    <xf numFmtId="0" fontId="3" fillId="12" borderId="1" xfId="0" applyFont="1" applyFill="1" applyBorder="1" applyAlignment="1">
      <alignment horizontal="center" vertical="center" wrapText="1" readingOrder="2"/>
    </xf>
    <xf numFmtId="0" fontId="3" fillId="12" borderId="1" xfId="0" applyFont="1" applyFill="1" applyBorder="1" applyAlignment="1">
      <alignment horizontal="center" vertical="center" wrapText="1"/>
    </xf>
    <xf numFmtId="0" fontId="3" fillId="16" borderId="1" xfId="0" applyFont="1" applyFill="1" applyBorder="1" applyAlignment="1">
      <alignment horizontal="center" vertical="top" wrapText="1"/>
    </xf>
    <xf numFmtId="0" fontId="3" fillId="17" borderId="1" xfId="0" applyFont="1" applyFill="1" applyBorder="1" applyAlignment="1">
      <alignment horizontal="center" vertical="top" wrapText="1"/>
    </xf>
    <xf numFmtId="0" fontId="3" fillId="18" borderId="1" xfId="0" applyFont="1" applyFill="1" applyBorder="1" applyAlignment="1">
      <alignment horizontal="center" vertical="top" wrapText="1"/>
    </xf>
    <xf numFmtId="0" fontId="46" fillId="7" borderId="6" xfId="1" applyFont="1" applyBorder="1" applyAlignment="1">
      <alignment horizontal="center" vertical="center" wrapText="1"/>
    </xf>
    <xf numFmtId="0" fontId="46" fillId="7" borderId="25" xfId="1" applyFont="1" applyBorder="1" applyAlignment="1">
      <alignment horizontal="center" vertical="center"/>
    </xf>
    <xf numFmtId="0" fontId="46" fillId="7" borderId="9" xfId="1" applyFont="1" applyBorder="1" applyAlignment="1">
      <alignment horizontal="center" vertical="center"/>
    </xf>
    <xf numFmtId="0" fontId="47" fillId="8" borderId="6" xfId="2" applyFont="1" applyBorder="1" applyAlignment="1">
      <alignment horizontal="right" vertical="center"/>
    </xf>
    <xf numFmtId="0" fontId="47" fillId="8" borderId="25" xfId="2" applyFont="1" applyBorder="1" applyAlignment="1">
      <alignment horizontal="right" vertical="center"/>
    </xf>
    <xf numFmtId="0" fontId="47" fillId="8" borderId="9" xfId="2" applyFont="1" applyBorder="1" applyAlignment="1">
      <alignment horizontal="right" vertical="center"/>
    </xf>
  </cellXfs>
  <cellStyles count="11">
    <cellStyle name="Accent1" xfId="1" builtinId="29"/>
    <cellStyle name="Accent3" xfId="2" builtinId="37"/>
    <cellStyle name="Bad" xfId="9" builtinId="27"/>
    <cellStyle name="Comma" xfId="3" builtinId="3"/>
    <cellStyle name="Comma 2 10" xfId="4"/>
    <cellStyle name="Hyperlink" xfId="5" builtinId="8"/>
    <cellStyle name="Neutral" xfId="6" builtinId="28"/>
    <cellStyle name="Normal" xfId="0" builtinId="0"/>
    <cellStyle name="Normal 2" xfId="10"/>
    <cellStyle name="Normal 3" xfId="7"/>
    <cellStyle name="Percent" xfId="8" builtinId="5"/>
  </cellStyles>
  <dxfs count="6">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BDB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waheed.etabar@gmail.com" TargetMode="External"/><Relationship Id="rId2" Type="http://schemas.openxmlformats.org/officeDocument/2006/relationships/hyperlink" Target="mailto:Arif.walizada456@gmail.com" TargetMode="External"/><Relationship Id="rId1" Type="http://schemas.openxmlformats.org/officeDocument/2006/relationships/hyperlink" Target="mailto:shakibsharifi@gmail.com" TargetMode="External"/><Relationship Id="rId6" Type="http://schemas.openxmlformats.org/officeDocument/2006/relationships/printerSettings" Target="../printerSettings/printerSettings2.bin"/><Relationship Id="rId5" Type="http://schemas.openxmlformats.org/officeDocument/2006/relationships/hyperlink" Target="mailto:zarif.babak@gmail.com" TargetMode="External"/><Relationship Id="rId4" Type="http://schemas.openxmlformats.org/officeDocument/2006/relationships/hyperlink" Target="mailto:rateb.salari@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mustafa.yaqubi2@gmail.com" TargetMode="External"/></Relationships>
</file>

<file path=xl/worksheets/sheet1.xml><?xml version="1.0" encoding="utf-8"?>
<worksheet xmlns="http://schemas.openxmlformats.org/spreadsheetml/2006/main" xmlns:r="http://schemas.openxmlformats.org/officeDocument/2006/relationships">
  <sheetPr codeName="Sheet1">
    <tabColor theme="9"/>
  </sheetPr>
  <dimension ref="A1:H15"/>
  <sheetViews>
    <sheetView rightToLeft="1" tabSelected="1" workbookViewId="0"/>
  </sheetViews>
  <sheetFormatPr defaultRowHeight="12.75"/>
  <cols>
    <col min="1" max="1" width="159.42578125" customWidth="1"/>
  </cols>
  <sheetData>
    <row r="1" spans="1:8" ht="15.75">
      <c r="A1" s="204" t="s">
        <v>386</v>
      </c>
      <c r="B1" s="176"/>
      <c r="C1" s="176"/>
      <c r="D1" s="176"/>
      <c r="E1" s="176"/>
      <c r="F1" s="176"/>
      <c r="G1" s="176"/>
      <c r="H1" s="176"/>
    </row>
    <row r="2" spans="1:8" ht="30">
      <c r="A2" s="205" t="s">
        <v>233</v>
      </c>
    </row>
    <row r="3" spans="1:8" ht="30.75">
      <c r="A3" s="205" t="s">
        <v>231</v>
      </c>
    </row>
    <row r="4" spans="1:8" ht="70.5" customHeight="1">
      <c r="A4" s="205" t="s">
        <v>234</v>
      </c>
    </row>
    <row r="5" spans="1:8" ht="197.25" customHeight="1">
      <c r="A5" s="205" t="s">
        <v>232</v>
      </c>
    </row>
    <row r="6" spans="1:8" ht="117" customHeight="1">
      <c r="A6" s="205" t="s">
        <v>230</v>
      </c>
    </row>
    <row r="7" spans="1:8" ht="99" customHeight="1">
      <c r="A7" s="205" t="s">
        <v>229</v>
      </c>
    </row>
    <row r="8" spans="1:8" ht="21.75" customHeight="1">
      <c r="A8" s="205" t="s">
        <v>235</v>
      </c>
    </row>
    <row r="9" spans="1:8" ht="12.75" customHeight="1">
      <c r="A9" s="205"/>
    </row>
    <row r="10" spans="1:8" ht="12.75" customHeight="1">
      <c r="A10" s="205"/>
    </row>
    <row r="11" spans="1:8" ht="12.75" customHeight="1">
      <c r="A11" s="205"/>
    </row>
    <row r="12" spans="1:8" ht="12.75" customHeight="1">
      <c r="A12" s="205"/>
    </row>
    <row r="13" spans="1:8" ht="12.75" customHeight="1">
      <c r="A13" s="205"/>
    </row>
    <row r="14" spans="1:8" ht="18.75" customHeight="1">
      <c r="A14" s="205"/>
    </row>
    <row r="15" spans="1:8">
      <c r="A15" s="12"/>
    </row>
  </sheetData>
  <sheetProtection formatCells="0" selectLockedCells="1"/>
  <pageMargins left="0.7" right="0.7" top="0.75" bottom="0.75" header="0.3" footer="0.3"/>
  <pageSetup scale="73" orientation="portrait" r:id="rId1"/>
</worksheet>
</file>

<file path=xl/worksheets/sheet2.xml><?xml version="1.0" encoding="utf-8"?>
<worksheet xmlns="http://schemas.openxmlformats.org/spreadsheetml/2006/main" xmlns:r="http://schemas.openxmlformats.org/officeDocument/2006/relationships">
  <sheetPr>
    <tabColor theme="8"/>
  </sheetPr>
  <dimension ref="A1:J25"/>
  <sheetViews>
    <sheetView rightToLeft="1" view="pageBreakPreview" zoomScaleSheetLayoutView="100" workbookViewId="0">
      <selection sqref="A1:J1"/>
    </sheetView>
  </sheetViews>
  <sheetFormatPr defaultColWidth="11.42578125" defaultRowHeight="12.75"/>
  <cols>
    <col min="1" max="1" width="30" style="5" customWidth="1"/>
    <col min="2" max="2" width="3.42578125" style="5" customWidth="1"/>
    <col min="3" max="3" width="33.28515625" style="12" customWidth="1"/>
    <col min="4" max="4" width="6.28515625" style="5" customWidth="1"/>
    <col min="5" max="5" width="34.42578125" style="5" customWidth="1"/>
    <col min="6" max="6" width="4.7109375" style="5" customWidth="1"/>
    <col min="7" max="7" width="38.85546875" style="12" customWidth="1"/>
    <col min="8" max="8" width="5.85546875" style="5" customWidth="1"/>
    <col min="9" max="9" width="28.28515625" style="12" customWidth="1"/>
    <col min="10" max="10" width="3.7109375" style="3" customWidth="1"/>
  </cols>
  <sheetData>
    <row r="1" spans="1:10" s="3" customFormat="1" ht="31.5" customHeight="1">
      <c r="A1" s="363" t="s">
        <v>384</v>
      </c>
      <c r="B1" s="364"/>
      <c r="C1" s="364"/>
      <c r="D1" s="364"/>
      <c r="E1" s="364"/>
      <c r="F1" s="364"/>
      <c r="G1" s="364"/>
      <c r="H1" s="364"/>
      <c r="I1" s="364"/>
      <c r="J1" s="364"/>
    </row>
    <row r="2" spans="1:10" s="3" customFormat="1">
      <c r="A2" s="17"/>
      <c r="B2" s="22"/>
      <c r="C2" s="22"/>
      <c r="D2" s="22"/>
      <c r="E2" s="22"/>
      <c r="F2" s="22"/>
      <c r="G2" s="5"/>
      <c r="H2" s="5"/>
      <c r="I2" s="5"/>
    </row>
    <row r="3" spans="1:10" ht="29.1" customHeight="1">
      <c r="A3" s="45" t="s">
        <v>228</v>
      </c>
      <c r="B3" s="22"/>
      <c r="C3" s="181" t="s">
        <v>251</v>
      </c>
      <c r="D3" s="87"/>
      <c r="E3" s="87"/>
      <c r="F3" s="87"/>
      <c r="G3" s="87"/>
      <c r="H3" s="88"/>
      <c r="I3" s="88"/>
    </row>
    <row r="4" spans="1:10" ht="15.95" customHeight="1">
      <c r="A4" s="46"/>
      <c r="B4" s="22"/>
      <c r="C4" s="89"/>
      <c r="D4" s="87"/>
      <c r="E4" s="87"/>
      <c r="F4" s="87"/>
      <c r="G4" s="87"/>
      <c r="H4" s="88"/>
      <c r="I4" s="88"/>
    </row>
    <row r="5" spans="1:10" ht="29.1" customHeight="1">
      <c r="A5" s="45" t="s">
        <v>17</v>
      </c>
      <c r="B5" s="22"/>
      <c r="C5" s="181" t="s">
        <v>13</v>
      </c>
      <c r="D5" s="87"/>
      <c r="E5" s="89"/>
      <c r="F5" s="87"/>
      <c r="G5" s="87"/>
      <c r="H5" s="88"/>
      <c r="I5" s="88"/>
    </row>
    <row r="6" spans="1:10" s="3" customFormat="1" ht="12.75" customHeight="1">
      <c r="A6" s="16"/>
      <c r="B6" s="15"/>
      <c r="C6" s="90"/>
      <c r="D6" s="91"/>
      <c r="E6" s="91"/>
      <c r="F6" s="91"/>
      <c r="G6" s="91"/>
      <c r="H6" s="92"/>
      <c r="I6" s="92"/>
    </row>
    <row r="7" spans="1:10" s="20" customFormat="1" ht="16.5" customHeight="1">
      <c r="A7" s="47"/>
      <c r="B7" s="18"/>
      <c r="C7" s="42" t="s">
        <v>18</v>
      </c>
      <c r="D7" s="43"/>
      <c r="E7" s="43" t="s">
        <v>19</v>
      </c>
      <c r="F7" s="43"/>
      <c r="G7" s="43" t="s">
        <v>20</v>
      </c>
      <c r="H7" s="44"/>
      <c r="I7" s="44" t="s">
        <v>21</v>
      </c>
      <c r="J7" s="19"/>
    </row>
    <row r="8" spans="1:10" ht="29.1" customHeight="1">
      <c r="A8" s="48" t="s">
        <v>174</v>
      </c>
      <c r="B8" s="4"/>
      <c r="C8" s="180" t="s">
        <v>323</v>
      </c>
      <c r="D8" s="93"/>
      <c r="E8" s="184" t="s">
        <v>324</v>
      </c>
      <c r="F8" s="24"/>
      <c r="G8" s="181"/>
      <c r="H8" s="19"/>
      <c r="I8" s="177" t="s">
        <v>325</v>
      </c>
    </row>
    <row r="9" spans="1:10" ht="14.1" customHeight="1">
      <c r="A9" s="49"/>
      <c r="B9" s="4"/>
      <c r="C9" s="94"/>
      <c r="D9" s="93"/>
      <c r="E9" s="93"/>
      <c r="F9" s="93"/>
      <c r="G9" s="89"/>
      <c r="H9" s="88"/>
      <c r="I9" s="95"/>
    </row>
    <row r="10" spans="1:10" s="14" customFormat="1" ht="15.75">
      <c r="A10" s="46"/>
      <c r="B10" s="4"/>
      <c r="C10" s="23" t="s">
        <v>15</v>
      </c>
      <c r="D10" s="24"/>
      <c r="E10" s="24" t="s">
        <v>23</v>
      </c>
      <c r="F10" s="24"/>
      <c r="G10" s="24" t="s">
        <v>16</v>
      </c>
      <c r="H10" s="19"/>
      <c r="I10" s="19" t="s">
        <v>24</v>
      </c>
      <c r="J10" s="13"/>
    </row>
    <row r="11" spans="1:10" s="11" customFormat="1" ht="32.25" customHeight="1">
      <c r="A11" s="45" t="s">
        <v>177</v>
      </c>
      <c r="B11" s="4"/>
      <c r="C11" s="183" t="s">
        <v>253</v>
      </c>
      <c r="D11" s="97"/>
      <c r="E11" s="182" t="s">
        <v>254</v>
      </c>
      <c r="F11" s="97"/>
      <c r="G11" s="214" t="s">
        <v>255</v>
      </c>
      <c r="H11" s="19"/>
      <c r="I11" s="288" t="s">
        <v>333</v>
      </c>
      <c r="J11" s="14"/>
    </row>
    <row r="12" spans="1:10" s="11" customFormat="1" ht="14.1" customHeight="1">
      <c r="A12" s="45"/>
      <c r="B12" s="4"/>
      <c r="C12" s="98"/>
      <c r="D12" s="99"/>
      <c r="E12" s="99"/>
      <c r="F12" s="99"/>
      <c r="G12" s="100"/>
      <c r="H12" s="88"/>
      <c r="I12" s="95"/>
      <c r="J12" s="14"/>
    </row>
    <row r="13" spans="1:10" s="11" customFormat="1" ht="30.75" customHeight="1">
      <c r="A13" s="45" t="s">
        <v>334</v>
      </c>
      <c r="B13" s="4"/>
      <c r="C13" s="183" t="s">
        <v>332</v>
      </c>
      <c r="D13" s="97"/>
      <c r="E13" s="182" t="s">
        <v>326</v>
      </c>
      <c r="F13" s="97"/>
      <c r="G13" s="214" t="s">
        <v>259</v>
      </c>
      <c r="H13" s="19"/>
      <c r="I13" s="288" t="s">
        <v>330</v>
      </c>
      <c r="J13" s="14"/>
    </row>
    <row r="14" spans="1:10" ht="15" customHeight="1">
      <c r="A14" s="6"/>
      <c r="C14" s="101"/>
      <c r="D14" s="101"/>
      <c r="E14" s="101"/>
      <c r="F14" s="101"/>
      <c r="G14" s="101"/>
      <c r="H14" s="88"/>
      <c r="I14" s="96"/>
    </row>
    <row r="15" spans="1:10" s="11" customFormat="1" ht="27.75" customHeight="1">
      <c r="A15" s="45" t="s">
        <v>335</v>
      </c>
      <c r="B15" s="4"/>
      <c r="C15" s="183" t="s">
        <v>336</v>
      </c>
      <c r="D15" s="99"/>
      <c r="E15" s="182" t="s">
        <v>337</v>
      </c>
      <c r="F15" s="97"/>
      <c r="G15" s="214" t="s">
        <v>362</v>
      </c>
      <c r="H15" s="19"/>
      <c r="I15" s="289" t="s">
        <v>338</v>
      </c>
      <c r="J15" s="14"/>
    </row>
    <row r="16" spans="1:10" ht="15.75">
      <c r="A16" s="6"/>
      <c r="C16" s="101"/>
      <c r="D16" s="101"/>
      <c r="E16" s="101"/>
      <c r="F16" s="101"/>
      <c r="G16" s="101"/>
      <c r="H16" s="88"/>
      <c r="I16" s="96"/>
    </row>
    <row r="17" spans="1:10" ht="15.75">
      <c r="A17" s="6" t="s">
        <v>25</v>
      </c>
      <c r="C17" s="101"/>
      <c r="D17" s="101"/>
      <c r="E17" s="101"/>
      <c r="F17" s="101"/>
      <c r="G17" s="101"/>
      <c r="H17" s="88"/>
      <c r="I17" s="96"/>
    </row>
    <row r="18" spans="1:10" s="11" customFormat="1" ht="29.1" customHeight="1">
      <c r="A18" s="48" t="s">
        <v>175</v>
      </c>
      <c r="B18" s="4"/>
      <c r="C18" s="183" t="s">
        <v>256</v>
      </c>
      <c r="D18" s="97"/>
      <c r="E18" s="182" t="s">
        <v>257</v>
      </c>
      <c r="G18" s="214" t="s">
        <v>258</v>
      </c>
      <c r="I18" s="290" t="s">
        <v>363</v>
      </c>
      <c r="J18" s="14"/>
    </row>
    <row r="19" spans="1:10" ht="15.75">
      <c r="A19" s="6"/>
      <c r="C19" s="101"/>
      <c r="D19" s="101"/>
      <c r="E19" s="101"/>
      <c r="F19" s="101"/>
      <c r="G19" s="101"/>
      <c r="H19" s="88"/>
      <c r="I19" s="96"/>
    </row>
    <row r="20" spans="1:10" s="11" customFormat="1" ht="29.1" customHeight="1">
      <c r="A20" s="45" t="s">
        <v>176</v>
      </c>
      <c r="B20" s="4"/>
      <c r="C20" s="183" t="s">
        <v>327</v>
      </c>
      <c r="D20" s="97"/>
      <c r="E20" s="182" t="s">
        <v>328</v>
      </c>
      <c r="F20" s="97"/>
      <c r="G20" s="214" t="s">
        <v>329</v>
      </c>
      <c r="H20" s="19"/>
      <c r="I20" s="290" t="s">
        <v>331</v>
      </c>
      <c r="J20" s="14"/>
    </row>
    <row r="21" spans="1:10" ht="8.25" customHeight="1">
      <c r="A21" s="50"/>
      <c r="C21" s="101"/>
      <c r="D21" s="101"/>
      <c r="E21" s="101"/>
      <c r="F21" s="101"/>
      <c r="G21" s="101"/>
      <c r="H21" s="88"/>
      <c r="I21" s="96"/>
    </row>
    <row r="22" spans="1:10" ht="3" customHeight="1">
      <c r="A22" s="50"/>
      <c r="C22" s="101"/>
      <c r="D22" s="101"/>
      <c r="E22" s="101"/>
      <c r="F22" s="101"/>
      <c r="G22" s="101"/>
      <c r="H22" s="88"/>
      <c r="I22" s="96"/>
    </row>
    <row r="23" spans="1:10" ht="9.75" customHeight="1">
      <c r="A23" s="50"/>
      <c r="C23" s="101"/>
      <c r="D23" s="101"/>
      <c r="E23" s="101"/>
      <c r="F23" s="101"/>
      <c r="G23" s="101"/>
      <c r="H23" s="88"/>
      <c r="I23" s="96"/>
    </row>
    <row r="24" spans="1:10" s="21" customFormat="1" ht="15.75">
      <c r="A24" s="51"/>
      <c r="B24" s="25"/>
      <c r="C24" s="85" t="s">
        <v>18</v>
      </c>
      <c r="D24" s="86"/>
      <c r="E24" s="86" t="s">
        <v>19</v>
      </c>
      <c r="F24" s="86"/>
      <c r="G24" s="86" t="s">
        <v>20</v>
      </c>
      <c r="H24" s="44"/>
      <c r="I24" s="44" t="s">
        <v>21</v>
      </c>
      <c r="J24" s="20"/>
    </row>
    <row r="25" spans="1:10" ht="62.25" customHeight="1">
      <c r="A25" s="52" t="s">
        <v>22</v>
      </c>
      <c r="B25" s="4"/>
      <c r="C25" s="180"/>
      <c r="D25" s="93"/>
      <c r="E25" s="179"/>
      <c r="F25" s="93"/>
      <c r="G25" s="178"/>
      <c r="H25" s="88"/>
      <c r="I25" s="177"/>
    </row>
  </sheetData>
  <mergeCells count="1">
    <mergeCell ref="A1:J1"/>
  </mergeCells>
  <hyperlinks>
    <hyperlink ref="G13" r:id="rId1"/>
    <hyperlink ref="G20" r:id="rId2"/>
    <hyperlink ref="G11" r:id="rId3"/>
    <hyperlink ref="G15" r:id="rId4"/>
    <hyperlink ref="G18" r:id="rId5"/>
  </hyperlinks>
  <pageMargins left="0.75" right="0.75" top="1" bottom="1" header="0.5" footer="0.5"/>
  <pageSetup paperSize="10" scale="75" orientation="landscape" horizontalDpi="4294967292" verticalDpi="4294967292" r:id="rId6"/>
  <headerFooter alignWithMargins="0"/>
</worksheet>
</file>

<file path=xl/worksheets/sheet3.xml><?xml version="1.0" encoding="utf-8"?>
<worksheet xmlns="http://schemas.openxmlformats.org/spreadsheetml/2006/main" xmlns:r="http://schemas.openxmlformats.org/officeDocument/2006/relationships">
  <sheetPr>
    <tabColor theme="7"/>
    <pageSetUpPr fitToPage="1"/>
  </sheetPr>
  <dimension ref="A1:M28"/>
  <sheetViews>
    <sheetView rightToLeft="1" workbookViewId="0">
      <pane xSplit="2" ySplit="2" topLeftCell="C3" activePane="bottomRight" state="frozen"/>
      <selection pane="topRight" activeCell="C1" sqref="C1"/>
      <selection pane="bottomLeft" activeCell="A3" sqref="A3"/>
      <selection pane="bottomRight" activeCell="F9" sqref="F9"/>
    </sheetView>
  </sheetViews>
  <sheetFormatPr defaultColWidth="9.140625" defaultRowHeight="45" customHeight="1"/>
  <cols>
    <col min="1" max="1" width="16.5703125" style="231" customWidth="1"/>
    <col min="2" max="2" width="24.42578125" style="292" customWidth="1"/>
    <col min="3" max="3" width="30.5703125" style="292" customWidth="1"/>
    <col min="4" max="4" width="12.7109375" style="293" customWidth="1"/>
    <col min="5" max="5" width="18.85546875" style="293" customWidth="1"/>
    <col min="6" max="6" width="14.7109375" style="293" customWidth="1"/>
    <col min="7" max="7" width="12.140625" style="231" customWidth="1"/>
    <col min="8" max="8" width="12.7109375" style="231" customWidth="1"/>
    <col min="9" max="9" width="13.28515625" style="231" customWidth="1"/>
    <col min="10" max="10" width="15" style="232" customWidth="1"/>
    <col min="11" max="16384" width="9.140625" style="231"/>
  </cols>
  <sheetData>
    <row r="1" spans="1:13" ht="45" customHeight="1">
      <c r="A1" s="368" t="s">
        <v>385</v>
      </c>
      <c r="B1" s="368"/>
      <c r="C1" s="368"/>
      <c r="D1" s="368"/>
      <c r="E1" s="368"/>
      <c r="F1" s="368"/>
      <c r="G1" s="368"/>
      <c r="H1" s="368"/>
      <c r="I1" s="368"/>
      <c r="J1" s="368"/>
    </row>
    <row r="2" spans="1:13" s="236" customFormat="1" ht="45" customHeight="1">
      <c r="A2" s="235" t="s">
        <v>216</v>
      </c>
      <c r="B2" s="235" t="s">
        <v>217</v>
      </c>
      <c r="C2" s="235" t="s">
        <v>194</v>
      </c>
      <c r="D2" s="235" t="s">
        <v>171</v>
      </c>
      <c r="E2" s="235" t="s">
        <v>170</v>
      </c>
      <c r="F2" s="235" t="s">
        <v>288</v>
      </c>
      <c r="G2" s="235" t="s">
        <v>195</v>
      </c>
      <c r="H2" s="235" t="s">
        <v>196</v>
      </c>
      <c r="I2" s="235" t="s">
        <v>197</v>
      </c>
      <c r="J2" s="235" t="s">
        <v>198</v>
      </c>
    </row>
    <row r="3" spans="1:13" s="236" customFormat="1" ht="45" customHeight="1">
      <c r="A3" s="366" t="s">
        <v>238</v>
      </c>
      <c r="B3" s="369" t="s">
        <v>292</v>
      </c>
      <c r="C3" s="294" t="s">
        <v>339</v>
      </c>
      <c r="D3" s="328" t="s">
        <v>313</v>
      </c>
      <c r="E3" s="302">
        <v>12115</v>
      </c>
      <c r="F3" s="302">
        <v>100</v>
      </c>
      <c r="G3" s="295">
        <v>0.05</v>
      </c>
      <c r="H3" s="295">
        <v>0.5</v>
      </c>
      <c r="I3" s="295">
        <v>0.3</v>
      </c>
      <c r="J3" s="296">
        <v>0.15</v>
      </c>
    </row>
    <row r="4" spans="1:13" s="236" customFormat="1" ht="33" customHeight="1">
      <c r="A4" s="366"/>
      <c r="B4" s="369"/>
      <c r="C4" s="294" t="s">
        <v>340</v>
      </c>
      <c r="D4" s="328" t="s">
        <v>313</v>
      </c>
      <c r="E4" s="302">
        <v>3479</v>
      </c>
      <c r="F4" s="302">
        <v>2400</v>
      </c>
      <c r="G4" s="296">
        <v>0.05</v>
      </c>
      <c r="H4" s="295">
        <v>0.4</v>
      </c>
      <c r="I4" s="295">
        <v>0.4</v>
      </c>
      <c r="J4" s="295">
        <v>0.15</v>
      </c>
    </row>
    <row r="5" spans="1:13" s="215" customFormat="1" ht="41.25" customHeight="1">
      <c r="A5" s="366"/>
      <c r="B5" s="369"/>
      <c r="C5" s="294" t="s">
        <v>341</v>
      </c>
      <c r="D5" s="328" t="s">
        <v>313</v>
      </c>
      <c r="E5" s="302">
        <v>1285</v>
      </c>
      <c r="F5" s="302">
        <v>1264</v>
      </c>
      <c r="G5" s="296">
        <v>0.05</v>
      </c>
      <c r="H5" s="295">
        <v>0.5</v>
      </c>
      <c r="I5" s="295">
        <v>0.3</v>
      </c>
      <c r="J5" s="295">
        <v>0.15</v>
      </c>
    </row>
    <row r="6" spans="1:13" s="215" customFormat="1" ht="42" customHeight="1">
      <c r="A6" s="366"/>
      <c r="B6" s="369" t="s">
        <v>293</v>
      </c>
      <c r="C6" s="294" t="s">
        <v>342</v>
      </c>
      <c r="D6" s="328" t="s">
        <v>313</v>
      </c>
      <c r="E6" s="302">
        <v>589</v>
      </c>
      <c r="F6" s="302">
        <v>233</v>
      </c>
      <c r="G6" s="296">
        <v>0.05</v>
      </c>
      <c r="H6" s="295">
        <v>0.35</v>
      </c>
      <c r="I6" s="295">
        <v>0.35</v>
      </c>
      <c r="J6" s="295">
        <v>0.25</v>
      </c>
    </row>
    <row r="7" spans="1:13" s="215" customFormat="1" ht="42" customHeight="1">
      <c r="A7" s="366"/>
      <c r="B7" s="369"/>
      <c r="C7" s="294" t="s">
        <v>343</v>
      </c>
      <c r="D7" s="328" t="s">
        <v>313</v>
      </c>
      <c r="E7" s="302">
        <v>8070</v>
      </c>
      <c r="F7" s="302">
        <v>444</v>
      </c>
      <c r="G7" s="296">
        <v>0.05</v>
      </c>
      <c r="H7" s="295">
        <v>0.5</v>
      </c>
      <c r="I7" s="295">
        <v>0.3</v>
      </c>
      <c r="J7" s="295">
        <v>0.15</v>
      </c>
    </row>
    <row r="8" spans="1:13" s="215" customFormat="1" ht="33.75" customHeight="1">
      <c r="A8" s="366"/>
      <c r="B8" s="369"/>
      <c r="C8" s="297" t="s">
        <v>301</v>
      </c>
      <c r="D8" s="328" t="s">
        <v>313</v>
      </c>
      <c r="E8" s="302">
        <v>1768</v>
      </c>
      <c r="F8" s="302">
        <v>740</v>
      </c>
      <c r="G8" s="296">
        <v>0.1</v>
      </c>
      <c r="H8" s="295">
        <v>0.6</v>
      </c>
      <c r="I8" s="295">
        <v>0.2</v>
      </c>
      <c r="J8" s="295">
        <v>0.1</v>
      </c>
    </row>
    <row r="9" spans="1:13" s="215" customFormat="1" ht="30.75" customHeight="1">
      <c r="A9" s="366"/>
      <c r="B9" s="298" t="s">
        <v>297</v>
      </c>
      <c r="C9" s="299" t="s">
        <v>302</v>
      </c>
      <c r="D9" s="328" t="s">
        <v>313</v>
      </c>
      <c r="E9" s="302">
        <v>655</v>
      </c>
      <c r="F9" s="302">
        <v>121</v>
      </c>
      <c r="G9" s="296">
        <v>0.05</v>
      </c>
      <c r="H9" s="295">
        <v>0.35</v>
      </c>
      <c r="I9" s="295">
        <v>0.4</v>
      </c>
      <c r="J9" s="295">
        <v>0.2</v>
      </c>
    </row>
    <row r="10" spans="1:13" s="215" customFormat="1" ht="31.5" customHeight="1">
      <c r="A10" s="367" t="s">
        <v>239</v>
      </c>
      <c r="B10" s="365" t="s">
        <v>240</v>
      </c>
      <c r="C10" s="300" t="s">
        <v>270</v>
      </c>
      <c r="D10" s="328" t="s">
        <v>313</v>
      </c>
      <c r="E10" s="302">
        <v>306253</v>
      </c>
      <c r="F10" s="302">
        <v>8587</v>
      </c>
      <c r="G10" s="319">
        <v>0.05</v>
      </c>
      <c r="H10" s="319">
        <v>0.05</v>
      </c>
      <c r="I10" s="319">
        <v>0.6</v>
      </c>
      <c r="J10" s="319">
        <v>0.3</v>
      </c>
    </row>
    <row r="11" spans="1:13" s="215" customFormat="1" ht="32.25" customHeight="1">
      <c r="A11" s="367"/>
      <c r="B11" s="365"/>
      <c r="C11" s="301" t="s">
        <v>264</v>
      </c>
      <c r="D11" s="328">
        <v>1398</v>
      </c>
      <c r="E11" s="302">
        <v>19</v>
      </c>
      <c r="F11" s="302">
        <v>21</v>
      </c>
      <c r="G11" s="319">
        <v>0</v>
      </c>
      <c r="H11" s="319">
        <v>0</v>
      </c>
      <c r="I11" s="319">
        <v>0</v>
      </c>
      <c r="J11" s="319">
        <v>1</v>
      </c>
    </row>
    <row r="12" spans="1:13" s="215" customFormat="1" ht="29.25" customHeight="1">
      <c r="A12" s="367"/>
      <c r="B12" s="365" t="s">
        <v>241</v>
      </c>
      <c r="C12" s="300" t="s">
        <v>344</v>
      </c>
      <c r="D12" s="328">
        <v>1398</v>
      </c>
      <c r="E12" s="302">
        <v>22798</v>
      </c>
      <c r="F12" s="302">
        <v>4722</v>
      </c>
      <c r="G12" s="319">
        <v>0.05</v>
      </c>
      <c r="H12" s="319">
        <v>0.4</v>
      </c>
      <c r="I12" s="319">
        <v>0.4</v>
      </c>
      <c r="J12" s="319">
        <v>0.15</v>
      </c>
    </row>
    <row r="13" spans="1:13" s="215" customFormat="1" ht="27.75" customHeight="1">
      <c r="A13" s="367"/>
      <c r="B13" s="365"/>
      <c r="C13" s="301" t="s">
        <v>266</v>
      </c>
      <c r="D13" s="328">
        <v>1398</v>
      </c>
      <c r="E13" s="302">
        <v>306450</v>
      </c>
      <c r="F13" s="302">
        <v>300000</v>
      </c>
      <c r="G13" s="319">
        <v>0.2</v>
      </c>
      <c r="H13" s="319">
        <v>0.3</v>
      </c>
      <c r="I13" s="319">
        <v>0.3</v>
      </c>
      <c r="J13" s="319">
        <v>0.2</v>
      </c>
    </row>
    <row r="14" spans="1:13" s="215" customFormat="1" ht="31.5" customHeight="1">
      <c r="A14" s="367"/>
      <c r="B14" s="303" t="s">
        <v>242</v>
      </c>
      <c r="C14" s="300" t="s">
        <v>345</v>
      </c>
      <c r="D14" s="328">
        <v>1398</v>
      </c>
      <c r="E14" s="302">
        <v>19164</v>
      </c>
      <c r="F14" s="302">
        <v>4771</v>
      </c>
      <c r="G14" s="319">
        <v>0.2</v>
      </c>
      <c r="H14" s="319">
        <v>0.6</v>
      </c>
      <c r="I14" s="319">
        <v>0.1</v>
      </c>
      <c r="J14" s="319">
        <v>0.1</v>
      </c>
    </row>
    <row r="15" spans="1:13" s="215" customFormat="1" ht="40.9" customHeight="1">
      <c r="A15" s="367"/>
      <c r="B15" s="303" t="s">
        <v>243</v>
      </c>
      <c r="C15" s="300" t="s">
        <v>346</v>
      </c>
      <c r="D15" s="328">
        <v>1398</v>
      </c>
      <c r="E15" s="302">
        <v>3186</v>
      </c>
      <c r="F15" s="302">
        <v>0</v>
      </c>
      <c r="G15" s="319">
        <v>0</v>
      </c>
      <c r="H15" s="319">
        <v>0</v>
      </c>
      <c r="I15" s="319">
        <v>0</v>
      </c>
      <c r="J15" s="319">
        <v>0</v>
      </c>
    </row>
    <row r="16" spans="1:13" s="215" customFormat="1" ht="39" customHeight="1">
      <c r="A16" s="367" t="s">
        <v>244</v>
      </c>
      <c r="B16" s="365" t="s">
        <v>245</v>
      </c>
      <c r="C16" s="300" t="s">
        <v>278</v>
      </c>
      <c r="D16" s="328">
        <v>1398</v>
      </c>
      <c r="E16" s="302">
        <v>3129</v>
      </c>
      <c r="F16" s="302">
        <v>11000</v>
      </c>
      <c r="G16" s="319">
        <v>0.05</v>
      </c>
      <c r="H16" s="319">
        <v>0.1</v>
      </c>
      <c r="I16" s="319">
        <v>0.55000000000000004</v>
      </c>
      <c r="J16" s="319">
        <v>0.3</v>
      </c>
      <c r="K16" s="237"/>
      <c r="L16" s="237"/>
      <c r="M16" s="237"/>
    </row>
    <row r="17" spans="1:10" s="215" customFormat="1" ht="34.5" customHeight="1">
      <c r="A17" s="367"/>
      <c r="B17" s="365"/>
      <c r="C17" s="324" t="s">
        <v>356</v>
      </c>
      <c r="D17" s="328">
        <v>1398</v>
      </c>
      <c r="E17" s="302">
        <v>0</v>
      </c>
      <c r="F17" s="302">
        <v>12</v>
      </c>
      <c r="G17" s="319">
        <v>0</v>
      </c>
      <c r="H17" s="319">
        <v>0</v>
      </c>
      <c r="I17" s="319">
        <v>0</v>
      </c>
      <c r="J17" s="319">
        <v>0</v>
      </c>
    </row>
    <row r="18" spans="1:10" s="215" customFormat="1" ht="43.5" customHeight="1">
      <c r="A18" s="367"/>
      <c r="B18" s="365"/>
      <c r="C18" s="304" t="s">
        <v>355</v>
      </c>
      <c r="D18" s="328">
        <v>1398</v>
      </c>
      <c r="E18" s="302">
        <v>78</v>
      </c>
      <c r="F18" s="302">
        <v>3</v>
      </c>
      <c r="G18" s="326">
        <v>0.05</v>
      </c>
      <c r="H18" s="326">
        <v>0.4</v>
      </c>
      <c r="I18" s="326">
        <v>0.4</v>
      </c>
      <c r="J18" s="326">
        <v>0.15</v>
      </c>
    </row>
    <row r="19" spans="1:10" s="215" customFormat="1" ht="41.45" customHeight="1">
      <c r="A19" s="367"/>
      <c r="B19" s="365"/>
      <c r="C19" s="324" t="s">
        <v>354</v>
      </c>
      <c r="D19" s="328">
        <v>1391</v>
      </c>
      <c r="E19" s="302">
        <v>13</v>
      </c>
      <c r="F19" s="302">
        <v>5</v>
      </c>
      <c r="G19" s="305">
        <v>0.05</v>
      </c>
      <c r="H19" s="305">
        <v>0.15</v>
      </c>
      <c r="I19" s="305">
        <v>0.15</v>
      </c>
      <c r="J19" s="305">
        <v>0.15</v>
      </c>
    </row>
    <row r="20" spans="1:10" s="215" customFormat="1" ht="33.75" customHeight="1">
      <c r="A20" s="367"/>
      <c r="B20" s="365"/>
      <c r="C20" s="304" t="s">
        <v>353</v>
      </c>
      <c r="D20" s="328">
        <v>1398</v>
      </c>
      <c r="E20" s="302">
        <v>148380</v>
      </c>
      <c r="F20" s="302">
        <v>1290</v>
      </c>
      <c r="G20" s="319">
        <v>0.05</v>
      </c>
      <c r="H20" s="319">
        <v>0.4</v>
      </c>
      <c r="I20" s="319">
        <v>0.4</v>
      </c>
      <c r="J20" s="319">
        <v>0.15</v>
      </c>
    </row>
    <row r="21" spans="1:10" s="215" customFormat="1" ht="56.25" customHeight="1">
      <c r="A21" s="367"/>
      <c r="B21" s="306" t="s">
        <v>246</v>
      </c>
      <c r="C21" s="304" t="s">
        <v>282</v>
      </c>
      <c r="D21" s="328">
        <v>1398</v>
      </c>
      <c r="E21" s="302">
        <v>802</v>
      </c>
      <c r="F21" s="302">
        <v>140</v>
      </c>
      <c r="G21" s="319">
        <v>0.1</v>
      </c>
      <c r="H21" s="319">
        <v>0.3</v>
      </c>
      <c r="I21" s="319">
        <v>0.4</v>
      </c>
      <c r="J21" s="319">
        <v>0.2</v>
      </c>
    </row>
    <row r="22" spans="1:10" s="215" customFormat="1" ht="45" customHeight="1">
      <c r="A22" s="367"/>
      <c r="B22" s="306" t="s">
        <v>247</v>
      </c>
      <c r="C22" s="304" t="s">
        <v>283</v>
      </c>
      <c r="D22" s="328">
        <v>1398</v>
      </c>
      <c r="E22" s="302">
        <v>1648134</v>
      </c>
      <c r="F22" s="302">
        <v>150000</v>
      </c>
      <c r="G22" s="319">
        <v>0.25</v>
      </c>
      <c r="H22" s="319">
        <v>0.3</v>
      </c>
      <c r="I22" s="319">
        <v>0.3</v>
      </c>
      <c r="J22" s="319">
        <v>0.15</v>
      </c>
    </row>
    <row r="23" spans="1:10" s="215" customFormat="1" ht="37.5" customHeight="1">
      <c r="A23" s="366" t="s">
        <v>248</v>
      </c>
      <c r="B23" s="325" t="s">
        <v>249</v>
      </c>
      <c r="C23" s="307" t="s">
        <v>352</v>
      </c>
      <c r="D23" s="328">
        <v>1398</v>
      </c>
      <c r="E23" s="302">
        <v>11</v>
      </c>
      <c r="F23" s="302">
        <v>7</v>
      </c>
      <c r="G23" s="319">
        <v>0.25</v>
      </c>
      <c r="H23" s="319">
        <v>0.25</v>
      </c>
      <c r="I23" s="319">
        <v>0.25</v>
      </c>
      <c r="J23" s="319">
        <v>0.25</v>
      </c>
    </row>
    <row r="24" spans="1:10" s="215" customFormat="1" ht="39" customHeight="1">
      <c r="A24" s="366"/>
      <c r="B24" s="365" t="s">
        <v>250</v>
      </c>
      <c r="C24" s="307" t="s">
        <v>351</v>
      </c>
      <c r="D24" s="328">
        <v>1398</v>
      </c>
      <c r="E24" s="302">
        <v>4062</v>
      </c>
      <c r="F24" s="302">
        <v>1533</v>
      </c>
      <c r="G24" s="296">
        <v>0.25</v>
      </c>
      <c r="H24" s="295">
        <v>0.25</v>
      </c>
      <c r="I24" s="295">
        <v>0.25</v>
      </c>
      <c r="J24" s="295">
        <v>0.25</v>
      </c>
    </row>
    <row r="25" spans="1:10" s="215" customFormat="1" ht="45" customHeight="1">
      <c r="A25" s="366"/>
      <c r="B25" s="365"/>
      <c r="C25" s="307" t="s">
        <v>350</v>
      </c>
      <c r="D25" s="328">
        <v>1398</v>
      </c>
      <c r="E25" s="302">
        <v>359</v>
      </c>
      <c r="F25" s="302">
        <v>250</v>
      </c>
      <c r="G25" s="296">
        <v>0.25</v>
      </c>
      <c r="H25" s="296">
        <v>0.25</v>
      </c>
      <c r="I25" s="295">
        <v>0.25</v>
      </c>
      <c r="J25" s="295">
        <v>0.25</v>
      </c>
    </row>
    <row r="26" spans="1:10" s="215" customFormat="1" ht="50.45" customHeight="1">
      <c r="A26" s="366"/>
      <c r="B26" s="365"/>
      <c r="C26" s="307" t="s">
        <v>348</v>
      </c>
      <c r="D26" s="328">
        <v>1398</v>
      </c>
      <c r="E26" s="302">
        <v>943</v>
      </c>
      <c r="F26" s="302">
        <v>320</v>
      </c>
      <c r="G26" s="296">
        <v>0.25</v>
      </c>
      <c r="H26" s="296">
        <v>0.25</v>
      </c>
      <c r="I26" s="295">
        <v>0.25</v>
      </c>
      <c r="J26" s="295">
        <v>0.25</v>
      </c>
    </row>
    <row r="27" spans="1:10" s="215" customFormat="1" ht="30.75" customHeight="1">
      <c r="A27" s="366"/>
      <c r="B27" s="365"/>
      <c r="C27" s="307" t="s">
        <v>347</v>
      </c>
      <c r="D27" s="328">
        <v>1398</v>
      </c>
      <c r="E27" s="302">
        <v>12</v>
      </c>
      <c r="F27" s="302">
        <v>4</v>
      </c>
      <c r="G27" s="295">
        <v>0.25</v>
      </c>
      <c r="H27" s="295">
        <v>0.25</v>
      </c>
      <c r="I27" s="295">
        <v>0.25</v>
      </c>
      <c r="J27" s="295">
        <v>0.25</v>
      </c>
    </row>
    <row r="28" spans="1:10" ht="32.25" customHeight="1">
      <c r="A28" s="366"/>
      <c r="B28" s="365"/>
      <c r="C28" s="308" t="s">
        <v>349</v>
      </c>
      <c r="D28" s="328">
        <v>1398</v>
      </c>
      <c r="E28" s="302">
        <v>68</v>
      </c>
      <c r="F28" s="302">
        <v>12</v>
      </c>
      <c r="G28" s="295">
        <v>0.3</v>
      </c>
      <c r="H28" s="295">
        <v>0.3</v>
      </c>
      <c r="I28" s="295">
        <v>0.25</v>
      </c>
      <c r="J28" s="295">
        <v>0.15</v>
      </c>
    </row>
  </sheetData>
  <sheetProtection formatCells="0" formatColumns="0" formatRows="0" insertRows="0" deleteRows="0"/>
  <mergeCells count="11">
    <mergeCell ref="B24:B28"/>
    <mergeCell ref="A23:A28"/>
    <mergeCell ref="A10:A15"/>
    <mergeCell ref="A16:A22"/>
    <mergeCell ref="A1:J1"/>
    <mergeCell ref="B10:B11"/>
    <mergeCell ref="B12:B13"/>
    <mergeCell ref="B16:B20"/>
    <mergeCell ref="A3:A9"/>
    <mergeCell ref="B3:B5"/>
    <mergeCell ref="B6:B8"/>
  </mergeCells>
  <pageMargins left="0.7" right="0.7" top="0.75" bottom="0.75" header="0.3" footer="0.3"/>
  <pageSetup scale="80" fitToHeight="0" orientation="landscape" r:id="rId1"/>
  <ignoredErrors>
    <ignoredError sqref="D3:D10 D11:D28" numberStoredAsText="1"/>
  </ignoredErrors>
</worksheet>
</file>

<file path=xl/worksheets/sheet4.xml><?xml version="1.0" encoding="utf-8"?>
<worksheet xmlns="http://schemas.openxmlformats.org/spreadsheetml/2006/main" xmlns:r="http://schemas.openxmlformats.org/officeDocument/2006/relationships">
  <sheetPr>
    <tabColor theme="6"/>
    <pageSetUpPr fitToPage="1"/>
  </sheetPr>
  <dimension ref="A1:K34"/>
  <sheetViews>
    <sheetView rightToLeft="1" zoomScale="80" zoomScaleNormal="80" workbookViewId="0">
      <selection activeCell="F8" sqref="F8"/>
    </sheetView>
  </sheetViews>
  <sheetFormatPr defaultColWidth="22.28515625" defaultRowHeight="18.75"/>
  <cols>
    <col min="1" max="1" width="22.28515625" style="216"/>
    <col min="2" max="2" width="24.5703125" style="219" customWidth="1"/>
    <col min="3" max="6" width="22.28515625" style="219"/>
    <col min="7" max="8" width="22.28515625" style="221"/>
    <col min="9" max="10" width="22.28515625" style="219"/>
    <col min="11" max="11" width="44.28515625" style="216" customWidth="1"/>
    <col min="12" max="16384" width="22.28515625" style="216"/>
  </cols>
  <sheetData>
    <row r="1" spans="1:11" ht="42" customHeight="1">
      <c r="A1" s="387" t="s">
        <v>319</v>
      </c>
      <c r="B1" s="387"/>
      <c r="C1" s="387"/>
      <c r="D1" s="387"/>
      <c r="E1" s="387"/>
      <c r="F1" s="387"/>
      <c r="G1" s="387"/>
      <c r="H1" s="387"/>
      <c r="I1" s="387"/>
      <c r="J1" s="387"/>
      <c r="K1" s="387"/>
    </row>
    <row r="2" spans="1:11" ht="20.25" customHeight="1">
      <c r="A2" s="388" t="s">
        <v>216</v>
      </c>
      <c r="B2" s="388" t="s">
        <v>217</v>
      </c>
      <c r="C2" s="389" t="s">
        <v>320</v>
      </c>
      <c r="D2" s="389"/>
      <c r="E2" s="389" t="s">
        <v>364</v>
      </c>
      <c r="F2" s="389"/>
      <c r="G2" s="389" t="s">
        <v>365</v>
      </c>
      <c r="H2" s="389"/>
      <c r="I2" s="389" t="s">
        <v>222</v>
      </c>
      <c r="J2" s="389"/>
      <c r="K2" s="389" t="s">
        <v>210</v>
      </c>
    </row>
    <row r="3" spans="1:11" ht="21.75" customHeight="1">
      <c r="A3" s="388"/>
      <c r="B3" s="388"/>
      <c r="C3" s="330" t="s">
        <v>9</v>
      </c>
      <c r="D3" s="330" t="s">
        <v>10</v>
      </c>
      <c r="E3" s="330" t="s">
        <v>9</v>
      </c>
      <c r="F3" s="333" t="s">
        <v>10</v>
      </c>
      <c r="G3" s="330" t="s">
        <v>9</v>
      </c>
      <c r="H3" s="333" t="s">
        <v>10</v>
      </c>
      <c r="I3" s="330" t="s">
        <v>9</v>
      </c>
      <c r="J3" s="330" t="s">
        <v>10</v>
      </c>
      <c r="K3" s="389"/>
    </row>
    <row r="4" spans="1:11" ht="38.25" customHeight="1">
      <c r="A4" s="381" t="s">
        <v>238</v>
      </c>
      <c r="B4" s="255" t="s">
        <v>321</v>
      </c>
      <c r="C4" s="256">
        <v>121693509</v>
      </c>
      <c r="D4" s="256"/>
      <c r="E4" s="256">
        <v>93402267</v>
      </c>
      <c r="F4" s="334"/>
      <c r="G4" s="256">
        <v>78473241</v>
      </c>
      <c r="H4" s="335"/>
      <c r="I4" s="258">
        <f t="shared" ref="I4:J6" si="0">G4-E4</f>
        <v>-14929026</v>
      </c>
      <c r="J4" s="258">
        <f t="shared" si="0"/>
        <v>0</v>
      </c>
      <c r="K4" s="336"/>
    </row>
    <row r="5" spans="1:11" ht="50.25" customHeight="1">
      <c r="A5" s="371"/>
      <c r="B5" s="259" t="s">
        <v>322</v>
      </c>
      <c r="C5" s="256"/>
      <c r="D5" s="257">
        <f>12224048+150000000+61000000+35000000+108750000</f>
        <v>366974048</v>
      </c>
      <c r="E5" s="257"/>
      <c r="F5" s="334">
        <f>12224048+149364000+56500000+34310669+108168000</f>
        <v>360566717</v>
      </c>
      <c r="G5" s="256"/>
      <c r="H5" s="335">
        <f>12224048+117257350+40361962+31226202+100720722</f>
        <v>301790284</v>
      </c>
      <c r="I5" s="258">
        <f t="shared" si="0"/>
        <v>0</v>
      </c>
      <c r="J5" s="258">
        <f t="shared" si="0"/>
        <v>-58776433</v>
      </c>
      <c r="K5" s="385"/>
    </row>
    <row r="6" spans="1:11" ht="50.25" customHeight="1">
      <c r="A6" s="371"/>
      <c r="B6" s="255" t="s">
        <v>297</v>
      </c>
      <c r="C6" s="256"/>
      <c r="D6" s="257">
        <f>210552000+43000000+483600000+204600000+251250000+34000000+77000000</f>
        <v>1304002000</v>
      </c>
      <c r="E6" s="257"/>
      <c r="F6" s="334">
        <f>210552000+43000000+338703581+432560188+197666725+251250000+34000000+40540500</f>
        <v>1548272994</v>
      </c>
      <c r="G6" s="256"/>
      <c r="H6" s="335">
        <f>80751373+37025952+301047537+135417542+93702128+78991509+3176259+20156896</f>
        <v>750269196</v>
      </c>
      <c r="I6" s="258">
        <f t="shared" si="0"/>
        <v>0</v>
      </c>
      <c r="J6" s="258">
        <f t="shared" si="0"/>
        <v>-798003798</v>
      </c>
      <c r="K6" s="386"/>
    </row>
    <row r="7" spans="1:11" s="217" customFormat="1" ht="22.5" customHeight="1" thickBot="1">
      <c r="A7" s="260"/>
      <c r="B7" s="261" t="s">
        <v>218</v>
      </c>
      <c r="C7" s="262">
        <f>SUM(C4:C6)</f>
        <v>121693509</v>
      </c>
      <c r="D7" s="262">
        <f t="shared" ref="D7:J7" si="1">SUM(D4:D6)</f>
        <v>1670976048</v>
      </c>
      <c r="E7" s="262">
        <f>SUM(E4:E6)</f>
        <v>93402267</v>
      </c>
      <c r="F7" s="262">
        <f>SUM(F4:F6)</f>
        <v>1908839711</v>
      </c>
      <c r="G7" s="263">
        <f>SUM(G4:G6)</f>
        <v>78473241</v>
      </c>
      <c r="H7" s="262">
        <f>SUM(H4:H6)</f>
        <v>1052059480</v>
      </c>
      <c r="I7" s="263">
        <f t="shared" si="1"/>
        <v>-14929026</v>
      </c>
      <c r="J7" s="263">
        <f t="shared" si="1"/>
        <v>-856780231</v>
      </c>
      <c r="K7" s="264"/>
    </row>
    <row r="8" spans="1:11" ht="50.25" customHeight="1" thickTop="1" thickBot="1">
      <c r="A8" s="370" t="s">
        <v>239</v>
      </c>
      <c r="B8" s="265" t="s">
        <v>240</v>
      </c>
      <c r="C8" s="266">
        <v>360101409</v>
      </c>
      <c r="D8" s="267">
        <f>150000000+80000000+78000000</f>
        <v>308000000</v>
      </c>
      <c r="E8" s="266">
        <v>276860587</v>
      </c>
      <c r="F8" s="337">
        <f>148956996+79082666+78000000</f>
        <v>306039662</v>
      </c>
      <c r="G8" s="266">
        <v>250868139</v>
      </c>
      <c r="H8" s="338">
        <f>100573771+49108763+25373470</f>
        <v>175056004</v>
      </c>
      <c r="I8" s="268">
        <f>G8-E8</f>
        <v>-25992448</v>
      </c>
      <c r="J8" s="268">
        <f>H8-F8</f>
        <v>-130983658</v>
      </c>
      <c r="K8" s="382"/>
    </row>
    <row r="9" spans="1:11" ht="50.25" customHeight="1" thickTop="1">
      <c r="A9" s="371"/>
      <c r="B9" s="259" t="s">
        <v>241</v>
      </c>
      <c r="C9" s="256"/>
      <c r="D9" s="257">
        <f>280000000+1897200000+15000000</f>
        <v>2192200000</v>
      </c>
      <c r="E9" s="269"/>
      <c r="F9" s="334">
        <f>278800000+1864742000+15000000</f>
        <v>2158542000</v>
      </c>
      <c r="G9" s="256"/>
      <c r="H9" s="335">
        <f>151794367+1064252821+5108800</f>
        <v>1221155988</v>
      </c>
      <c r="I9" s="258">
        <f>IFERROR(G9/C9,0)</f>
        <v>0</v>
      </c>
      <c r="J9" s="268">
        <f>H9-F9</f>
        <v>-937386012</v>
      </c>
      <c r="K9" s="383"/>
    </row>
    <row r="10" spans="1:11" ht="50.25" customHeight="1">
      <c r="A10" s="371"/>
      <c r="B10" s="259" t="s">
        <v>242</v>
      </c>
      <c r="C10" s="256"/>
      <c r="D10" s="257">
        <f>48679200+709866238+180000000</f>
        <v>938545438</v>
      </c>
      <c r="E10" s="257"/>
      <c r="F10" s="334">
        <f>48679200+683137015+177908664</f>
        <v>909724879</v>
      </c>
      <c r="G10" s="256"/>
      <c r="H10" s="335">
        <f>25178945+173337888.62+29593445</f>
        <v>228110278.62</v>
      </c>
      <c r="I10" s="258">
        <f>IFERROR(G10/C10,0)</f>
        <v>0</v>
      </c>
      <c r="J10" s="258">
        <f>H10-F10</f>
        <v>-681614600.38</v>
      </c>
      <c r="K10" s="383"/>
    </row>
    <row r="11" spans="1:11" ht="50.25" customHeight="1">
      <c r="A11" s="371"/>
      <c r="B11" s="259" t="s">
        <v>243</v>
      </c>
      <c r="C11" s="256"/>
      <c r="D11" s="257"/>
      <c r="E11" s="257"/>
      <c r="F11" s="334"/>
      <c r="G11" s="256"/>
      <c r="H11" s="335"/>
      <c r="I11" s="258">
        <f>IFERROR(G11/C11,0)</f>
        <v>0</v>
      </c>
      <c r="J11" s="258">
        <f>IFERROR(H11/D11,0)</f>
        <v>0</v>
      </c>
      <c r="K11" s="384"/>
    </row>
    <row r="12" spans="1:11" s="217" customFormat="1" ht="24" customHeight="1" thickBot="1">
      <c r="A12" s="270"/>
      <c r="B12" s="271" t="s">
        <v>369</v>
      </c>
      <c r="C12" s="272">
        <f t="shared" ref="C12:H12" si="2">SUM(C8:C11)</f>
        <v>360101409</v>
      </c>
      <c r="D12" s="272">
        <f t="shared" si="2"/>
        <v>3438745438</v>
      </c>
      <c r="E12" s="272">
        <f t="shared" si="2"/>
        <v>276860587</v>
      </c>
      <c r="F12" s="272">
        <f t="shared" si="2"/>
        <v>3374306541</v>
      </c>
      <c r="G12" s="272">
        <f t="shared" si="2"/>
        <v>250868139</v>
      </c>
      <c r="H12" s="272">
        <f t="shared" si="2"/>
        <v>1624322270.6199999</v>
      </c>
      <c r="I12" s="273">
        <f t="shared" ref="I12" si="3">SUM(I8:I11)</f>
        <v>-25992448</v>
      </c>
      <c r="J12" s="273">
        <f>SUM(J8:J11)</f>
        <v>-1749984270.3800001</v>
      </c>
      <c r="K12" s="270"/>
    </row>
    <row r="13" spans="1:11" ht="51" customHeight="1" thickTop="1">
      <c r="A13" s="370" t="s">
        <v>244</v>
      </c>
      <c r="B13" s="274" t="s">
        <v>245</v>
      </c>
      <c r="C13" s="275">
        <v>169710050</v>
      </c>
      <c r="D13" s="276">
        <f>853160000+136320800+30000000+5856644699</f>
        <v>6876125499</v>
      </c>
      <c r="E13" s="276">
        <v>130617862</v>
      </c>
      <c r="F13" s="339">
        <f>843307578+132826799+29480001+5775618239</f>
        <v>6781232617</v>
      </c>
      <c r="G13" s="275">
        <v>113964983</v>
      </c>
      <c r="H13" s="339">
        <f>171028476+10967852+2054108+2743746576</f>
        <v>2927797012</v>
      </c>
      <c r="I13" s="277">
        <f>G13-E13</f>
        <v>-16652879</v>
      </c>
      <c r="J13" s="277">
        <f>H13-F13</f>
        <v>-3853435605</v>
      </c>
      <c r="K13" s="382"/>
    </row>
    <row r="14" spans="1:11" ht="41.25" customHeight="1">
      <c r="A14" s="371"/>
      <c r="B14" s="259" t="s">
        <v>246</v>
      </c>
      <c r="C14" s="278"/>
      <c r="D14" s="257">
        <f>972366000+50000000+3000000</f>
        <v>1025366000</v>
      </c>
      <c r="E14" s="257"/>
      <c r="F14" s="334">
        <f>972366000+49322681+3000000</f>
        <v>1024688681</v>
      </c>
      <c r="G14" s="256"/>
      <c r="H14" s="335">
        <f>207390440+11114158</f>
        <v>218504598</v>
      </c>
      <c r="I14" s="258"/>
      <c r="J14" s="258">
        <f>H14-F14</f>
        <v>-806184083</v>
      </c>
      <c r="K14" s="383"/>
    </row>
    <row r="15" spans="1:11" ht="38.25" customHeight="1">
      <c r="A15" s="371"/>
      <c r="B15" s="259" t="s">
        <v>247</v>
      </c>
      <c r="C15" s="256"/>
      <c r="D15" s="257">
        <f>60000000+152000000+350000000+515220000</f>
        <v>1077220000</v>
      </c>
      <c r="E15" s="257"/>
      <c r="F15" s="334">
        <f>60000000+152000000+503039232</f>
        <v>715039232</v>
      </c>
      <c r="G15" s="256"/>
      <c r="H15" s="335">
        <f>29668200+99940888.53+18746163</f>
        <v>148355251.53</v>
      </c>
      <c r="I15" s="258">
        <f>IFERROR(G15/C15,0)</f>
        <v>0</v>
      </c>
      <c r="J15" s="258">
        <f>H15-F15</f>
        <v>-566683980.47000003</v>
      </c>
      <c r="K15" s="384"/>
    </row>
    <row r="16" spans="1:11" s="217" customFormat="1" ht="16.5" customHeight="1" thickBot="1">
      <c r="A16" s="279"/>
      <c r="B16" s="280" t="s">
        <v>219</v>
      </c>
      <c r="C16" s="281">
        <f t="shared" ref="C16:J16" si="4">SUM(C13:C15)</f>
        <v>169710050</v>
      </c>
      <c r="D16" s="281">
        <f t="shared" si="4"/>
        <v>8978711499</v>
      </c>
      <c r="E16" s="281">
        <f t="shared" si="4"/>
        <v>130617862</v>
      </c>
      <c r="F16" s="281">
        <f>SUM(F13:F15)</f>
        <v>8520960530</v>
      </c>
      <c r="G16" s="281">
        <f t="shared" si="4"/>
        <v>113964983</v>
      </c>
      <c r="H16" s="281">
        <f>SUM(H13:H15)</f>
        <v>3294656861.5300002</v>
      </c>
      <c r="I16" s="263">
        <f t="shared" si="4"/>
        <v>-16652879</v>
      </c>
      <c r="J16" s="263">
        <f t="shared" si="4"/>
        <v>-5226303668.4700003</v>
      </c>
      <c r="K16" s="279"/>
    </row>
    <row r="17" spans="1:11" s="217" customFormat="1" ht="26.25" customHeight="1" thickTop="1">
      <c r="A17" s="370" t="s">
        <v>248</v>
      </c>
      <c r="B17" s="265" t="s">
        <v>252</v>
      </c>
      <c r="C17" s="266">
        <v>613032858</v>
      </c>
      <c r="D17" s="266"/>
      <c r="E17" s="266">
        <v>470902335</v>
      </c>
      <c r="F17" s="338"/>
      <c r="G17" s="266">
        <v>444152494</v>
      </c>
      <c r="H17" s="338"/>
      <c r="I17" s="268">
        <f>G17-E17</f>
        <v>-26749841</v>
      </c>
      <c r="J17" s="268">
        <f>IFERROR(H17/D17,0)</f>
        <v>0</v>
      </c>
      <c r="K17" s="282"/>
    </row>
    <row r="18" spans="1:11" s="217" customFormat="1" ht="84.75" customHeight="1">
      <c r="A18" s="371"/>
      <c r="B18" s="259" t="s">
        <v>250</v>
      </c>
      <c r="C18" s="256"/>
      <c r="D18" s="256">
        <f>50000000+10000000</f>
        <v>60000000</v>
      </c>
      <c r="E18" s="256"/>
      <c r="F18" s="335">
        <f>47610002+9868999</f>
        <v>57479001</v>
      </c>
      <c r="G18" s="256"/>
      <c r="H18" s="335">
        <f>13602549+4537265</f>
        <v>18139814</v>
      </c>
      <c r="I18" s="258">
        <f>IFERROR(G18/C18,0)</f>
        <v>0</v>
      </c>
      <c r="J18" s="258">
        <f>H18-F18</f>
        <v>-39339187</v>
      </c>
      <c r="K18" s="282"/>
    </row>
    <row r="19" spans="1:11" s="217" customFormat="1" ht="23.25" customHeight="1" thickBot="1">
      <c r="A19" s="283"/>
      <c r="B19" s="271" t="s">
        <v>220</v>
      </c>
      <c r="C19" s="272">
        <f t="shared" ref="C19:J19" si="5">SUM(C17:C18)</f>
        <v>613032858</v>
      </c>
      <c r="D19" s="272">
        <f t="shared" si="5"/>
        <v>60000000</v>
      </c>
      <c r="E19" s="272">
        <f t="shared" si="5"/>
        <v>470902335</v>
      </c>
      <c r="F19" s="272">
        <f t="shared" si="5"/>
        <v>57479001</v>
      </c>
      <c r="G19" s="272">
        <f t="shared" si="5"/>
        <v>444152494</v>
      </c>
      <c r="H19" s="272">
        <f t="shared" si="5"/>
        <v>18139814</v>
      </c>
      <c r="I19" s="273">
        <f t="shared" si="5"/>
        <v>-26749841</v>
      </c>
      <c r="J19" s="273">
        <f t="shared" si="5"/>
        <v>-39339187</v>
      </c>
      <c r="K19" s="283"/>
    </row>
    <row r="20" spans="1:11" s="217" customFormat="1" ht="18.75" customHeight="1" thickTop="1" thickBot="1">
      <c r="A20" s="284"/>
      <c r="B20" s="285" t="s">
        <v>221</v>
      </c>
      <c r="C20" s="286">
        <f>C7+C12+C16+C19</f>
        <v>1264537826</v>
      </c>
      <c r="D20" s="286">
        <f>D19+D16+D12+D7</f>
        <v>14148432985</v>
      </c>
      <c r="E20" s="286">
        <f t="shared" ref="E20:I20" si="6">E7+E12+E16+E19</f>
        <v>971783051</v>
      </c>
      <c r="F20" s="286">
        <f t="shared" si="6"/>
        <v>13861585783</v>
      </c>
      <c r="G20" s="286">
        <f t="shared" si="6"/>
        <v>887458857</v>
      </c>
      <c r="H20" s="286">
        <f t="shared" si="6"/>
        <v>5989178426.1499996</v>
      </c>
      <c r="I20" s="286">
        <f t="shared" si="6"/>
        <v>-84324194</v>
      </c>
      <c r="J20" s="286">
        <f>J7+J12+J16+J19</f>
        <v>-7872407356.8500004</v>
      </c>
      <c r="K20" s="287"/>
    </row>
    <row r="21" spans="1:11" s="218" customFormat="1" ht="6.75" customHeight="1" thickTop="1">
      <c r="A21" s="340"/>
      <c r="B21" s="341"/>
      <c r="C21" s="342"/>
      <c r="D21" s="342"/>
      <c r="E21" s="342"/>
      <c r="F21" s="342"/>
      <c r="G21" s="343"/>
      <c r="H21" s="343"/>
      <c r="I21" s="343"/>
      <c r="J21" s="343"/>
      <c r="K21" s="343"/>
    </row>
    <row r="22" spans="1:11">
      <c r="A22" s="344" t="s">
        <v>368</v>
      </c>
      <c r="B22" s="269"/>
      <c r="C22" s="345"/>
      <c r="D22" s="345"/>
      <c r="E22" s="345"/>
      <c r="F22" s="346"/>
      <c r="G22" s="347"/>
      <c r="H22" s="348"/>
      <c r="I22" s="345"/>
      <c r="J22" s="345"/>
      <c r="K22" s="349"/>
    </row>
    <row r="23" spans="1:11" ht="5.25" customHeight="1" thickBot="1">
      <c r="A23" s="350"/>
      <c r="B23" s="345"/>
      <c r="C23" s="345"/>
      <c r="D23" s="345"/>
      <c r="E23" s="345"/>
      <c r="F23" s="346"/>
      <c r="G23" s="351"/>
      <c r="H23" s="352"/>
      <c r="I23" s="345"/>
      <c r="J23" s="345"/>
      <c r="K23" s="349"/>
    </row>
    <row r="24" spans="1:11" ht="10.5" customHeight="1">
      <c r="A24" s="372"/>
      <c r="B24" s="373"/>
      <c r="C24" s="373"/>
      <c r="D24" s="373"/>
      <c r="E24" s="373"/>
      <c r="F24" s="373"/>
      <c r="G24" s="373"/>
      <c r="H24" s="373"/>
      <c r="I24" s="373"/>
      <c r="J24" s="373"/>
      <c r="K24" s="374"/>
    </row>
    <row r="25" spans="1:11" ht="10.5" customHeight="1">
      <c r="A25" s="375"/>
      <c r="B25" s="376"/>
      <c r="C25" s="376"/>
      <c r="D25" s="376"/>
      <c r="E25" s="376"/>
      <c r="F25" s="376"/>
      <c r="G25" s="376"/>
      <c r="H25" s="376"/>
      <c r="I25" s="376"/>
      <c r="J25" s="376"/>
      <c r="K25" s="377"/>
    </row>
    <row r="26" spans="1:11" ht="10.5" customHeight="1">
      <c r="A26" s="375"/>
      <c r="B26" s="376"/>
      <c r="C26" s="376"/>
      <c r="D26" s="376"/>
      <c r="E26" s="376"/>
      <c r="F26" s="376"/>
      <c r="G26" s="376"/>
      <c r="H26" s="376"/>
      <c r="I26" s="376"/>
      <c r="J26" s="376"/>
      <c r="K26" s="377"/>
    </row>
    <row r="27" spans="1:11" ht="10.5" customHeight="1">
      <c r="A27" s="375"/>
      <c r="B27" s="376"/>
      <c r="C27" s="376"/>
      <c r="D27" s="376"/>
      <c r="E27" s="376"/>
      <c r="F27" s="376"/>
      <c r="G27" s="376"/>
      <c r="H27" s="376"/>
      <c r="I27" s="376"/>
      <c r="J27" s="376"/>
      <c r="K27" s="377"/>
    </row>
    <row r="28" spans="1:11" ht="10.5" customHeight="1" thickBot="1">
      <c r="A28" s="378"/>
      <c r="B28" s="379"/>
      <c r="C28" s="379"/>
      <c r="D28" s="379"/>
      <c r="E28" s="379"/>
      <c r="F28" s="379"/>
      <c r="G28" s="379"/>
      <c r="H28" s="379"/>
      <c r="I28" s="379"/>
      <c r="J28" s="379"/>
      <c r="K28" s="380"/>
    </row>
    <row r="30" spans="1:11">
      <c r="C30" s="220"/>
    </row>
    <row r="31" spans="1:11">
      <c r="F31" s="222"/>
    </row>
    <row r="32" spans="1:11">
      <c r="D32" s="220"/>
    </row>
    <row r="34" spans="2:10">
      <c r="B34" s="216"/>
      <c r="C34" s="216"/>
      <c r="D34" s="220"/>
      <c r="E34" s="216"/>
      <c r="F34" s="216"/>
      <c r="G34" s="216"/>
      <c r="H34" s="216"/>
      <c r="I34" s="216"/>
      <c r="J34" s="216"/>
    </row>
  </sheetData>
  <sheetProtection formatCells="0" formatColumns="0" formatRows="0" insertRows="0" deleteRows="0"/>
  <mergeCells count="16">
    <mergeCell ref="A1:K1"/>
    <mergeCell ref="A2:A3"/>
    <mergeCell ref="B2:B3"/>
    <mergeCell ref="C2:D2"/>
    <mergeCell ref="E2:F2"/>
    <mergeCell ref="G2:H2"/>
    <mergeCell ref="I2:J2"/>
    <mergeCell ref="K2:K3"/>
    <mergeCell ref="A17:A18"/>
    <mergeCell ref="A24:K28"/>
    <mergeCell ref="A4:A6"/>
    <mergeCell ref="A8:A11"/>
    <mergeCell ref="A13:A15"/>
    <mergeCell ref="K13:K15"/>
    <mergeCell ref="K5:K6"/>
    <mergeCell ref="K8:K11"/>
  </mergeCells>
  <conditionalFormatting sqref="I4:J19">
    <cfRule type="cellIs" dxfId="5" priority="4" operator="lessThan">
      <formula>0</formula>
    </cfRule>
  </conditionalFormatting>
  <conditionalFormatting sqref="I4:J19">
    <cfRule type="cellIs" dxfId="4" priority="3" operator="lessThan">
      <formula>0</formula>
    </cfRule>
  </conditionalFormatting>
  <conditionalFormatting sqref="I4:J19">
    <cfRule type="cellIs" dxfId="3" priority="2" operator="lessThan">
      <formula>0</formula>
    </cfRule>
  </conditionalFormatting>
  <conditionalFormatting sqref="I4:J19">
    <cfRule type="cellIs" dxfId="2" priority="1" operator="lessThan">
      <formula>0</formula>
    </cfRule>
  </conditionalFormatting>
  <pageMargins left="0.7" right="0.7" top="0.75" bottom="0.75" header="0.3" footer="0.3"/>
  <pageSetup scale="62" fitToHeight="0" orientation="landscape" r:id="rId1"/>
</worksheet>
</file>

<file path=xl/worksheets/sheet5.xml><?xml version="1.0" encoding="utf-8"?>
<worksheet xmlns="http://schemas.openxmlformats.org/spreadsheetml/2006/main" xmlns:r="http://schemas.openxmlformats.org/officeDocument/2006/relationships">
  <sheetPr codeName="Sheet4">
    <tabColor theme="5"/>
    <pageSetUpPr fitToPage="1"/>
  </sheetPr>
  <dimension ref="A1:L60"/>
  <sheetViews>
    <sheetView rightToLeft="1" view="pageBreakPreview" zoomScale="60" zoomScaleNormal="60" workbookViewId="0">
      <pane ySplit="2" topLeftCell="A3" activePane="bottomLeft" state="frozen"/>
      <selection activeCell="C1" sqref="C1"/>
      <selection pane="bottomLeft" sqref="A1:L1"/>
    </sheetView>
  </sheetViews>
  <sheetFormatPr defaultColWidth="11.42578125" defaultRowHeight="18.75"/>
  <cols>
    <col min="1" max="1" width="15.5703125" style="215" customWidth="1"/>
    <col min="2" max="2" width="32" style="231" customWidth="1"/>
    <col min="3" max="3" width="41.7109375" style="228" customWidth="1"/>
    <col min="4" max="4" width="41.5703125" style="228" customWidth="1"/>
    <col min="5" max="5" width="15.7109375" style="229" customWidth="1"/>
    <col min="6" max="6" width="13.85546875" style="230" customWidth="1"/>
    <col min="7" max="7" width="15" style="230" customWidth="1"/>
    <col min="8" max="8" width="15.85546875" style="323" customWidth="1"/>
    <col min="9" max="9" width="30.28515625" style="232" customWidth="1"/>
    <col min="10" max="10" width="12.42578125" style="322" customWidth="1"/>
    <col min="11" max="11" width="14.85546875" style="233" customWidth="1"/>
    <col min="12" max="12" width="71.140625" style="310" customWidth="1"/>
    <col min="13" max="16384" width="11.42578125" style="215"/>
  </cols>
  <sheetData>
    <row r="1" spans="1:12" ht="47.25" customHeight="1">
      <c r="A1" s="394" t="s">
        <v>224</v>
      </c>
      <c r="B1" s="394"/>
      <c r="C1" s="394"/>
      <c r="D1" s="394"/>
      <c r="E1" s="394"/>
      <c r="F1" s="394"/>
      <c r="G1" s="394"/>
      <c r="H1" s="394"/>
      <c r="I1" s="394"/>
      <c r="J1" s="394"/>
      <c r="K1" s="394"/>
      <c r="L1" s="394"/>
    </row>
    <row r="2" spans="1:12" ht="45.75" customHeight="1">
      <c r="A2" s="311" t="s">
        <v>216</v>
      </c>
      <c r="B2" s="223" t="s">
        <v>225</v>
      </c>
      <c r="C2" s="223" t="s">
        <v>183</v>
      </c>
      <c r="D2" s="223" t="s">
        <v>184</v>
      </c>
      <c r="E2" s="224" t="s">
        <v>185</v>
      </c>
      <c r="F2" s="225" t="s">
        <v>186</v>
      </c>
      <c r="G2" s="225" t="s">
        <v>288</v>
      </c>
      <c r="H2" s="225" t="s">
        <v>197</v>
      </c>
      <c r="I2" s="225" t="s">
        <v>366</v>
      </c>
      <c r="J2" s="321" t="s">
        <v>223</v>
      </c>
      <c r="K2" s="226" t="s">
        <v>187</v>
      </c>
      <c r="L2" s="309" t="s">
        <v>211</v>
      </c>
    </row>
    <row r="3" spans="1:12" ht="48.75" customHeight="1">
      <c r="A3" s="395" t="s">
        <v>238</v>
      </c>
      <c r="B3" s="391" t="s">
        <v>292</v>
      </c>
      <c r="C3" s="312" t="s">
        <v>289</v>
      </c>
      <c r="D3" s="313" t="s">
        <v>299</v>
      </c>
      <c r="E3" s="313">
        <v>12115</v>
      </c>
      <c r="F3" s="313">
        <v>1398</v>
      </c>
      <c r="G3" s="313">
        <v>100</v>
      </c>
      <c r="H3" s="353">
        <v>0.3</v>
      </c>
      <c r="I3" s="354">
        <v>0.3</v>
      </c>
      <c r="J3" s="320">
        <v>0</v>
      </c>
      <c r="K3" s="243" t="s">
        <v>284</v>
      </c>
      <c r="L3" s="248" t="s">
        <v>357</v>
      </c>
    </row>
    <row r="4" spans="1:12" ht="48.75" customHeight="1">
      <c r="A4" s="395"/>
      <c r="B4" s="391"/>
      <c r="C4" s="313" t="s">
        <v>290</v>
      </c>
      <c r="D4" s="313" t="s">
        <v>303</v>
      </c>
      <c r="E4" s="313">
        <v>3479</v>
      </c>
      <c r="F4" s="313">
        <v>1398</v>
      </c>
      <c r="G4" s="313">
        <v>2400</v>
      </c>
      <c r="H4" s="353">
        <v>0.4</v>
      </c>
      <c r="I4" s="354">
        <v>0.4</v>
      </c>
      <c r="J4" s="320">
        <v>0</v>
      </c>
      <c r="K4" s="243" t="s">
        <v>284</v>
      </c>
      <c r="L4" s="248" t="s">
        <v>357</v>
      </c>
    </row>
    <row r="5" spans="1:12" ht="48.75" customHeight="1">
      <c r="A5" s="395"/>
      <c r="B5" s="391"/>
      <c r="C5" s="312" t="s">
        <v>291</v>
      </c>
      <c r="D5" s="313" t="s">
        <v>367</v>
      </c>
      <c r="E5" s="313">
        <v>1285</v>
      </c>
      <c r="F5" s="313">
        <v>1398</v>
      </c>
      <c r="G5" s="313">
        <v>1264</v>
      </c>
      <c r="H5" s="353">
        <v>0.3</v>
      </c>
      <c r="I5" s="354">
        <v>0.1</v>
      </c>
      <c r="J5" s="320">
        <v>-0.2</v>
      </c>
      <c r="K5" s="243" t="s">
        <v>284</v>
      </c>
      <c r="L5" s="248" t="s">
        <v>371</v>
      </c>
    </row>
    <row r="6" spans="1:12" ht="48.75" customHeight="1">
      <c r="A6" s="395"/>
      <c r="B6" s="396" t="s">
        <v>293</v>
      </c>
      <c r="C6" s="312" t="s">
        <v>294</v>
      </c>
      <c r="D6" s="313" t="s">
        <v>314</v>
      </c>
      <c r="E6" s="313">
        <v>589</v>
      </c>
      <c r="F6" s="313">
        <v>1398</v>
      </c>
      <c r="G6" s="313">
        <v>233</v>
      </c>
      <c r="H6" s="353">
        <v>0.35</v>
      </c>
      <c r="I6" s="355">
        <v>0.35</v>
      </c>
      <c r="J6" s="320">
        <v>0</v>
      </c>
      <c r="K6" s="243" t="s">
        <v>284</v>
      </c>
      <c r="L6" s="248" t="s">
        <v>317</v>
      </c>
    </row>
    <row r="7" spans="1:12" ht="48.75" customHeight="1">
      <c r="A7" s="395"/>
      <c r="B7" s="396"/>
      <c r="C7" s="312" t="s">
        <v>295</v>
      </c>
      <c r="D7" s="313" t="s">
        <v>300</v>
      </c>
      <c r="E7" s="313">
        <v>8070</v>
      </c>
      <c r="F7" s="313">
        <v>1398</v>
      </c>
      <c r="G7" s="313">
        <v>444</v>
      </c>
      <c r="H7" s="353">
        <v>0.3</v>
      </c>
      <c r="I7" s="354">
        <v>0.3</v>
      </c>
      <c r="J7" s="320">
        <v>0</v>
      </c>
      <c r="K7" s="243" t="s">
        <v>284</v>
      </c>
      <c r="L7" s="248" t="s">
        <v>357</v>
      </c>
    </row>
    <row r="8" spans="1:12" ht="68.25" customHeight="1">
      <c r="A8" s="395"/>
      <c r="B8" s="396"/>
      <c r="C8" s="313" t="s">
        <v>296</v>
      </c>
      <c r="D8" s="313" t="s">
        <v>301</v>
      </c>
      <c r="E8" s="313">
        <v>1768</v>
      </c>
      <c r="F8" s="313">
        <v>1398</v>
      </c>
      <c r="G8" s="313">
        <v>740</v>
      </c>
      <c r="H8" s="353">
        <v>0.2</v>
      </c>
      <c r="I8" s="354">
        <v>0.25</v>
      </c>
      <c r="J8" s="320">
        <v>0.05</v>
      </c>
      <c r="K8" s="243" t="s">
        <v>284</v>
      </c>
      <c r="L8" s="248" t="s">
        <v>317</v>
      </c>
    </row>
    <row r="9" spans="1:12" ht="74.45" customHeight="1">
      <c r="A9" s="395"/>
      <c r="B9" s="291" t="s">
        <v>297</v>
      </c>
      <c r="C9" s="313" t="s">
        <v>298</v>
      </c>
      <c r="D9" s="313" t="s">
        <v>302</v>
      </c>
      <c r="E9" s="313">
        <v>655</v>
      </c>
      <c r="F9" s="313">
        <v>1398</v>
      </c>
      <c r="G9" s="313">
        <v>121</v>
      </c>
      <c r="H9" s="356">
        <v>0.4</v>
      </c>
      <c r="I9" s="356">
        <v>0.45</v>
      </c>
      <c r="J9" s="320">
        <v>0.05</v>
      </c>
      <c r="K9" s="243" t="s">
        <v>284</v>
      </c>
      <c r="L9" s="248" t="s">
        <v>317</v>
      </c>
    </row>
    <row r="10" spans="1:12" ht="78" customHeight="1">
      <c r="A10" s="392" t="s">
        <v>239</v>
      </c>
      <c r="B10" s="396" t="s">
        <v>240</v>
      </c>
      <c r="C10" s="239" t="s">
        <v>287</v>
      </c>
      <c r="D10" s="239" t="s">
        <v>263</v>
      </c>
      <c r="E10" s="329">
        <v>306253</v>
      </c>
      <c r="F10" s="244">
        <v>1398</v>
      </c>
      <c r="G10" s="240">
        <v>8587</v>
      </c>
      <c r="H10" s="356">
        <v>0.6</v>
      </c>
      <c r="I10" s="356">
        <v>0.15</v>
      </c>
      <c r="J10" s="320">
        <v>-0.45</v>
      </c>
      <c r="K10" s="243" t="s">
        <v>284</v>
      </c>
      <c r="L10" s="314" t="s">
        <v>379</v>
      </c>
    </row>
    <row r="11" spans="1:12" ht="70.900000000000006" customHeight="1">
      <c r="A11" s="392"/>
      <c r="B11" s="396"/>
      <c r="C11" s="315" t="s">
        <v>261</v>
      </c>
      <c r="D11" s="239" t="s">
        <v>264</v>
      </c>
      <c r="E11" s="316">
        <v>19</v>
      </c>
      <c r="F11" s="244">
        <v>1398</v>
      </c>
      <c r="G11" s="240">
        <v>21</v>
      </c>
      <c r="H11" s="357">
        <v>0</v>
      </c>
      <c r="I11" s="358">
        <v>0</v>
      </c>
      <c r="J11" s="320">
        <v>0</v>
      </c>
      <c r="K11" s="243" t="s">
        <v>284</v>
      </c>
      <c r="L11" s="314" t="s">
        <v>358</v>
      </c>
    </row>
    <row r="12" spans="1:12" ht="73.150000000000006" customHeight="1">
      <c r="A12" s="392"/>
      <c r="B12" s="396" t="s">
        <v>241</v>
      </c>
      <c r="C12" s="239" t="s">
        <v>361</v>
      </c>
      <c r="D12" s="239" t="s">
        <v>265</v>
      </c>
      <c r="E12" s="245">
        <v>22798</v>
      </c>
      <c r="F12" s="244">
        <v>1398</v>
      </c>
      <c r="G12" s="240">
        <v>4722</v>
      </c>
      <c r="H12" s="356">
        <v>0.4</v>
      </c>
      <c r="I12" s="356">
        <v>0</v>
      </c>
      <c r="J12" s="320">
        <v>-0.4</v>
      </c>
      <c r="K12" s="243" t="s">
        <v>284</v>
      </c>
      <c r="L12" s="248" t="s">
        <v>373</v>
      </c>
    </row>
    <row r="13" spans="1:12" ht="80.25" customHeight="1">
      <c r="A13" s="392"/>
      <c r="B13" s="396"/>
      <c r="C13" s="239" t="s">
        <v>315</v>
      </c>
      <c r="D13" s="239" t="s">
        <v>266</v>
      </c>
      <c r="E13" s="241">
        <v>306450</v>
      </c>
      <c r="F13" s="244">
        <v>1398</v>
      </c>
      <c r="G13" s="240">
        <v>300000</v>
      </c>
      <c r="H13" s="356">
        <v>0.3</v>
      </c>
      <c r="I13" s="356">
        <v>0.3</v>
      </c>
      <c r="J13" s="320">
        <v>0</v>
      </c>
      <c r="K13" s="243" t="s">
        <v>269</v>
      </c>
      <c r="L13" s="248"/>
    </row>
    <row r="14" spans="1:12" ht="75.75" customHeight="1">
      <c r="A14" s="392"/>
      <c r="B14" s="291" t="s">
        <v>242</v>
      </c>
      <c r="C14" s="239" t="s">
        <v>360</v>
      </c>
      <c r="D14" s="239" t="s">
        <v>267</v>
      </c>
      <c r="E14" s="245">
        <v>19164</v>
      </c>
      <c r="F14" s="246">
        <v>1398</v>
      </c>
      <c r="G14" s="240">
        <v>4771</v>
      </c>
      <c r="H14" s="356">
        <v>0.1</v>
      </c>
      <c r="I14" s="356">
        <v>0.1</v>
      </c>
      <c r="J14" s="320">
        <v>0.1</v>
      </c>
      <c r="K14" s="247" t="s">
        <v>284</v>
      </c>
      <c r="L14" s="240" t="s">
        <v>374</v>
      </c>
    </row>
    <row r="15" spans="1:12" ht="79.5" customHeight="1">
      <c r="A15" s="392"/>
      <c r="B15" s="240" t="s">
        <v>243</v>
      </c>
      <c r="C15" s="247" t="s">
        <v>262</v>
      </c>
      <c r="D15" s="247" t="s">
        <v>268</v>
      </c>
      <c r="E15" s="240">
        <v>3186</v>
      </c>
      <c r="F15" s="240">
        <v>1398</v>
      </c>
      <c r="G15" s="253">
        <v>0</v>
      </c>
      <c r="H15" s="359">
        <v>0</v>
      </c>
      <c r="I15" s="359">
        <v>0</v>
      </c>
      <c r="J15" s="320">
        <v>0</v>
      </c>
      <c r="K15" s="252" t="s">
        <v>318</v>
      </c>
      <c r="L15" s="240" t="s">
        <v>375</v>
      </c>
    </row>
    <row r="16" spans="1:12" ht="62.45" customHeight="1">
      <c r="A16" s="392" t="s">
        <v>244</v>
      </c>
      <c r="B16" s="393" t="s">
        <v>245</v>
      </c>
      <c r="C16" s="239" t="s">
        <v>272</v>
      </c>
      <c r="D16" s="239" t="s">
        <v>278</v>
      </c>
      <c r="E16" s="327">
        <v>3129</v>
      </c>
      <c r="F16" s="327">
        <v>1398</v>
      </c>
      <c r="G16" s="327">
        <v>11000</v>
      </c>
      <c r="H16" s="360">
        <v>0.55000000000000004</v>
      </c>
      <c r="I16" s="356">
        <v>0.55000000000000004</v>
      </c>
      <c r="J16" s="320">
        <v>0</v>
      </c>
      <c r="K16" s="247" t="s">
        <v>284</v>
      </c>
      <c r="L16" s="247" t="s">
        <v>357</v>
      </c>
    </row>
    <row r="17" spans="1:12" ht="68.25" customHeight="1">
      <c r="A17" s="392"/>
      <c r="B17" s="393"/>
      <c r="C17" s="239" t="s">
        <v>382</v>
      </c>
      <c r="D17" s="239" t="s">
        <v>279</v>
      </c>
      <c r="E17" s="254">
        <v>0</v>
      </c>
      <c r="F17" s="254">
        <v>1395</v>
      </c>
      <c r="G17" s="239">
        <v>12</v>
      </c>
      <c r="H17" s="359">
        <v>0</v>
      </c>
      <c r="I17" s="359">
        <v>0</v>
      </c>
      <c r="J17" s="320">
        <v>0</v>
      </c>
      <c r="K17" s="247" t="s">
        <v>285</v>
      </c>
      <c r="L17" s="247" t="s">
        <v>383</v>
      </c>
    </row>
    <row r="18" spans="1:12" ht="55.5" customHeight="1">
      <c r="A18" s="392"/>
      <c r="B18" s="393"/>
      <c r="C18" s="239" t="s">
        <v>273</v>
      </c>
      <c r="D18" s="239" t="s">
        <v>280</v>
      </c>
      <c r="E18" s="254">
        <v>78</v>
      </c>
      <c r="F18" s="254">
        <v>1398</v>
      </c>
      <c r="G18" s="239">
        <v>3</v>
      </c>
      <c r="H18" s="356">
        <v>0.4</v>
      </c>
      <c r="I18" s="356">
        <v>0.05</v>
      </c>
      <c r="J18" s="320">
        <v>-0.35</v>
      </c>
      <c r="K18" s="243" t="s">
        <v>284</v>
      </c>
      <c r="L18" s="240" t="s">
        <v>370</v>
      </c>
    </row>
    <row r="19" spans="1:12" ht="81" customHeight="1">
      <c r="A19" s="392"/>
      <c r="B19" s="393"/>
      <c r="C19" s="239" t="s">
        <v>277</v>
      </c>
      <c r="D19" s="239" t="s">
        <v>354</v>
      </c>
      <c r="E19" s="254">
        <v>13</v>
      </c>
      <c r="F19" s="254">
        <v>1391</v>
      </c>
      <c r="G19" s="239">
        <v>5</v>
      </c>
      <c r="H19" s="361">
        <v>0.15</v>
      </c>
      <c r="I19" s="356">
        <v>0</v>
      </c>
      <c r="J19" s="320">
        <v>-0.15</v>
      </c>
      <c r="K19" s="239" t="s">
        <v>284</v>
      </c>
      <c r="L19" s="239" t="s">
        <v>376</v>
      </c>
    </row>
    <row r="20" spans="1:12" ht="63" customHeight="1">
      <c r="A20" s="392"/>
      <c r="B20" s="393"/>
      <c r="C20" s="239" t="s">
        <v>274</v>
      </c>
      <c r="D20" s="245" t="s">
        <v>281</v>
      </c>
      <c r="E20" s="254">
        <v>148380</v>
      </c>
      <c r="F20" s="245">
        <v>1398</v>
      </c>
      <c r="G20" s="239">
        <v>1290</v>
      </c>
      <c r="H20" s="356">
        <v>0.4</v>
      </c>
      <c r="I20" s="356">
        <v>0.55000000000000004</v>
      </c>
      <c r="J20" s="320">
        <v>0.15</v>
      </c>
      <c r="K20" s="243" t="s">
        <v>286</v>
      </c>
      <c r="L20" s="239" t="s">
        <v>377</v>
      </c>
    </row>
    <row r="21" spans="1:12" ht="39" hidden="1" customHeight="1">
      <c r="A21" s="392"/>
      <c r="B21" s="393"/>
      <c r="C21" s="238"/>
      <c r="D21" s="238"/>
      <c r="E21" s="241"/>
      <c r="F21" s="316">
        <v>1391</v>
      </c>
      <c r="G21" s="242">
        <v>5</v>
      </c>
      <c r="H21" s="242">
        <v>0</v>
      </c>
      <c r="I21" s="242">
        <v>0</v>
      </c>
      <c r="J21" s="320"/>
      <c r="K21" s="243" t="s">
        <v>284</v>
      </c>
      <c r="L21" s="248"/>
    </row>
    <row r="22" spans="1:12" ht="29.25" hidden="1" customHeight="1">
      <c r="A22" s="392"/>
      <c r="B22" s="393"/>
      <c r="C22" s="238"/>
      <c r="D22" s="238"/>
      <c r="E22" s="241"/>
      <c r="F22" s="316">
        <v>1394</v>
      </c>
      <c r="G22" s="242">
        <v>19474</v>
      </c>
      <c r="H22" s="242"/>
      <c r="I22" s="251">
        <v>19474</v>
      </c>
      <c r="J22" s="320"/>
      <c r="K22" s="243" t="s">
        <v>286</v>
      </c>
      <c r="L22" s="248"/>
    </row>
    <row r="23" spans="1:12" ht="82.5" customHeight="1">
      <c r="A23" s="392"/>
      <c r="B23" s="317" t="s">
        <v>246</v>
      </c>
      <c r="C23" s="239" t="s">
        <v>275</v>
      </c>
      <c r="D23" s="239" t="s">
        <v>282</v>
      </c>
      <c r="E23" s="254">
        <v>802</v>
      </c>
      <c r="F23" s="254">
        <v>1398</v>
      </c>
      <c r="G23" s="239">
        <v>148</v>
      </c>
      <c r="H23" s="361">
        <v>0.4</v>
      </c>
      <c r="I23" s="361">
        <v>0.15</v>
      </c>
      <c r="J23" s="320">
        <v>-0.25</v>
      </c>
      <c r="K23" s="239" t="s">
        <v>284</v>
      </c>
      <c r="L23" s="239" t="s">
        <v>380</v>
      </c>
    </row>
    <row r="24" spans="1:12" ht="72" customHeight="1">
      <c r="A24" s="392"/>
      <c r="B24" s="317" t="s">
        <v>247</v>
      </c>
      <c r="C24" s="238" t="s">
        <v>276</v>
      </c>
      <c r="D24" s="238" t="s">
        <v>283</v>
      </c>
      <c r="E24" s="242">
        <v>1648134</v>
      </c>
      <c r="F24" s="250">
        <v>1399</v>
      </c>
      <c r="G24" s="251">
        <v>150000</v>
      </c>
      <c r="H24" s="356">
        <v>0.3</v>
      </c>
      <c r="I24" s="356">
        <v>0.3</v>
      </c>
      <c r="J24" s="356">
        <v>0.3</v>
      </c>
      <c r="K24" s="243" t="s">
        <v>285</v>
      </c>
      <c r="L24" s="239"/>
    </row>
    <row r="25" spans="1:12" ht="63" customHeight="1">
      <c r="A25" s="392" t="s">
        <v>260</v>
      </c>
      <c r="B25" s="318" t="s">
        <v>252</v>
      </c>
      <c r="C25" s="238" t="s">
        <v>304</v>
      </c>
      <c r="D25" s="238" t="s">
        <v>307</v>
      </c>
      <c r="E25" s="249" t="s">
        <v>359</v>
      </c>
      <c r="F25" s="250">
        <v>1398</v>
      </c>
      <c r="G25" s="251">
        <v>7</v>
      </c>
      <c r="H25" s="362">
        <v>0.25</v>
      </c>
      <c r="I25" s="353">
        <v>0.2</v>
      </c>
      <c r="J25" s="320">
        <v>-0.05</v>
      </c>
      <c r="K25" s="243" t="s">
        <v>285</v>
      </c>
      <c r="L25" s="239" t="s">
        <v>372</v>
      </c>
    </row>
    <row r="26" spans="1:12" ht="72" customHeight="1">
      <c r="A26" s="392"/>
      <c r="B26" s="393" t="s">
        <v>250</v>
      </c>
      <c r="C26" s="390" t="s">
        <v>305</v>
      </c>
      <c r="D26" s="238" t="s">
        <v>308</v>
      </c>
      <c r="E26" s="242">
        <v>4062</v>
      </c>
      <c r="F26" s="250">
        <v>1398</v>
      </c>
      <c r="G26" s="242">
        <v>1533</v>
      </c>
      <c r="H26" s="353">
        <v>0.25</v>
      </c>
      <c r="I26" s="353">
        <v>0</v>
      </c>
      <c r="J26" s="320">
        <v>-0.25</v>
      </c>
      <c r="K26" s="243" t="s">
        <v>316</v>
      </c>
      <c r="L26" s="248" t="s">
        <v>378</v>
      </c>
    </row>
    <row r="27" spans="1:12" ht="51.75" customHeight="1">
      <c r="A27" s="392"/>
      <c r="B27" s="393"/>
      <c r="C27" s="390"/>
      <c r="D27" s="238" t="s">
        <v>309</v>
      </c>
      <c r="E27" s="242">
        <v>359</v>
      </c>
      <c r="F27" s="250">
        <v>1398</v>
      </c>
      <c r="G27" s="242">
        <v>250</v>
      </c>
      <c r="H27" s="353">
        <v>0.25</v>
      </c>
      <c r="I27" s="353">
        <v>0</v>
      </c>
      <c r="J27" s="320">
        <v>-0.25</v>
      </c>
      <c r="K27" s="243" t="s">
        <v>316</v>
      </c>
      <c r="L27" s="248" t="s">
        <v>378</v>
      </c>
    </row>
    <row r="28" spans="1:12" ht="64.5" customHeight="1">
      <c r="A28" s="392"/>
      <c r="B28" s="393"/>
      <c r="C28" s="390"/>
      <c r="D28" s="238" t="s">
        <v>310</v>
      </c>
      <c r="E28" s="242">
        <v>943</v>
      </c>
      <c r="F28" s="250">
        <v>1398</v>
      </c>
      <c r="G28" s="242">
        <v>320</v>
      </c>
      <c r="H28" s="353">
        <v>0.25</v>
      </c>
      <c r="I28" s="353">
        <v>0</v>
      </c>
      <c r="J28" s="320">
        <v>-0.25</v>
      </c>
      <c r="K28" s="243" t="s">
        <v>316</v>
      </c>
      <c r="L28" s="248" t="s">
        <v>378</v>
      </c>
    </row>
    <row r="29" spans="1:12" ht="64.5" customHeight="1">
      <c r="A29" s="392"/>
      <c r="B29" s="393"/>
      <c r="C29" s="390" t="s">
        <v>306</v>
      </c>
      <c r="D29" s="238" t="s">
        <v>311</v>
      </c>
      <c r="E29" s="242">
        <v>12</v>
      </c>
      <c r="F29" s="250">
        <v>1398</v>
      </c>
      <c r="G29" s="242">
        <v>4</v>
      </c>
      <c r="H29" s="356">
        <v>0.25</v>
      </c>
      <c r="I29" s="356">
        <v>0</v>
      </c>
      <c r="J29" s="320">
        <v>-0.25</v>
      </c>
      <c r="K29" s="243" t="s">
        <v>316</v>
      </c>
      <c r="L29" s="248" t="s">
        <v>381</v>
      </c>
    </row>
    <row r="30" spans="1:12" ht="62.25" customHeight="1">
      <c r="A30" s="392"/>
      <c r="B30" s="393"/>
      <c r="C30" s="390"/>
      <c r="D30" s="239" t="s">
        <v>312</v>
      </c>
      <c r="E30" s="242">
        <v>68</v>
      </c>
      <c r="F30" s="250">
        <v>1398</v>
      </c>
      <c r="G30" s="242">
        <v>12</v>
      </c>
      <c r="H30" s="356">
        <v>0.25</v>
      </c>
      <c r="I30" s="356">
        <v>0.1</v>
      </c>
      <c r="J30" s="320">
        <v>-0.15</v>
      </c>
      <c r="K30" s="243" t="s">
        <v>316</v>
      </c>
      <c r="L30" s="248" t="s">
        <v>381</v>
      </c>
    </row>
    <row r="31" spans="1:12">
      <c r="B31" s="227"/>
      <c r="J31" s="331"/>
    </row>
    <row r="32" spans="1:12">
      <c r="A32" s="215" t="s">
        <v>271</v>
      </c>
      <c r="B32" s="227"/>
      <c r="J32" s="331"/>
    </row>
    <row r="33" spans="2:10">
      <c r="B33" s="227"/>
      <c r="J33" s="331"/>
    </row>
    <row r="34" spans="2:10">
      <c r="B34" s="227"/>
      <c r="J34" s="331"/>
    </row>
    <row r="35" spans="2:10">
      <c r="B35" s="227"/>
      <c r="J35" s="331"/>
    </row>
    <row r="36" spans="2:10">
      <c r="B36" s="227"/>
      <c r="J36" s="331"/>
    </row>
    <row r="37" spans="2:10">
      <c r="B37" s="227"/>
      <c r="J37" s="331"/>
    </row>
    <row r="38" spans="2:10">
      <c r="B38" s="227"/>
      <c r="J38" s="331"/>
    </row>
    <row r="39" spans="2:10">
      <c r="B39" s="227"/>
      <c r="J39" s="331"/>
    </row>
    <row r="40" spans="2:10">
      <c r="B40" s="227"/>
      <c r="J40" s="331"/>
    </row>
    <row r="41" spans="2:10" ht="9.75" customHeight="1">
      <c r="B41" s="227"/>
      <c r="J41" s="331"/>
    </row>
    <row r="42" spans="2:10">
      <c r="B42" s="227"/>
      <c r="J42" s="331"/>
    </row>
    <row r="43" spans="2:10">
      <c r="B43" s="227"/>
      <c r="J43" s="331"/>
    </row>
    <row r="44" spans="2:10">
      <c r="B44" s="227"/>
      <c r="J44" s="331"/>
    </row>
    <row r="45" spans="2:10">
      <c r="B45" s="227"/>
      <c r="J45" s="331"/>
    </row>
    <row r="46" spans="2:10">
      <c r="B46" s="227"/>
      <c r="J46" s="331"/>
    </row>
    <row r="47" spans="2:10">
      <c r="B47" s="227"/>
      <c r="J47" s="331"/>
    </row>
    <row r="48" spans="2:10">
      <c r="B48" s="227"/>
      <c r="J48" s="331"/>
    </row>
    <row r="49" spans="2:10">
      <c r="B49" s="227"/>
      <c r="J49" s="332"/>
    </row>
    <row r="50" spans="2:10">
      <c r="B50" s="227"/>
    </row>
    <row r="51" spans="2:10">
      <c r="B51" s="227"/>
    </row>
    <row r="52" spans="2:10">
      <c r="B52" s="227"/>
    </row>
    <row r="53" spans="2:10">
      <c r="B53" s="227"/>
    </row>
    <row r="54" spans="2:10">
      <c r="B54" s="234"/>
    </row>
    <row r="55" spans="2:10">
      <c r="B55" s="227"/>
    </row>
    <row r="56" spans="2:10">
      <c r="B56" s="227"/>
    </row>
    <row r="57" spans="2:10">
      <c r="B57" s="227"/>
    </row>
    <row r="58" spans="2:10">
      <c r="B58" s="227"/>
    </row>
    <row r="59" spans="2:10">
      <c r="B59" s="227"/>
    </row>
    <row r="60" spans="2:10">
      <c r="B60" s="227"/>
    </row>
  </sheetData>
  <sheetProtection formatCells="0" formatColumns="0" formatRows="0" insertRows="0" deleteRows="0"/>
  <mergeCells count="13">
    <mergeCell ref="A1:L1"/>
    <mergeCell ref="A3:A9"/>
    <mergeCell ref="A10:A15"/>
    <mergeCell ref="A16:A24"/>
    <mergeCell ref="B12:B13"/>
    <mergeCell ref="B10:B11"/>
    <mergeCell ref="B16:B22"/>
    <mergeCell ref="B6:B8"/>
    <mergeCell ref="C26:C28"/>
    <mergeCell ref="C29:C30"/>
    <mergeCell ref="B3:B5"/>
    <mergeCell ref="A25:A30"/>
    <mergeCell ref="B26:B30"/>
  </mergeCells>
  <conditionalFormatting sqref="J1:J23 J25:J1048576">
    <cfRule type="cellIs" dxfId="1" priority="1" operator="lessThan">
      <formula>0</formula>
    </cfRule>
  </conditionalFormatting>
  <printOptions horizontalCentered="1" verticalCentered="1"/>
  <pageMargins left="0.5" right="0" top="0.75" bottom="0.75" header="0.3" footer="0.3"/>
  <pageSetup scale="46" fitToHeight="0" orientation="landscape" r:id="rId1"/>
</worksheet>
</file>

<file path=xl/worksheets/sheet6.xml><?xml version="1.0" encoding="utf-8"?>
<worksheet xmlns="http://schemas.openxmlformats.org/spreadsheetml/2006/main" xmlns:r="http://schemas.openxmlformats.org/officeDocument/2006/relationships">
  <sheetPr codeName="Sheet5">
    <tabColor theme="4"/>
  </sheetPr>
  <dimension ref="A1:K62"/>
  <sheetViews>
    <sheetView rightToLeft="1" topLeftCell="B1" workbookViewId="0">
      <selection activeCell="B1" sqref="B1:K1"/>
    </sheetView>
  </sheetViews>
  <sheetFormatPr defaultColWidth="11.42578125" defaultRowHeight="12.75"/>
  <cols>
    <col min="1" max="1" width="2.85546875" hidden="1" customWidth="1"/>
    <col min="2" max="2" width="28.7109375" customWidth="1"/>
    <col min="3" max="3" width="34.85546875" customWidth="1"/>
    <col min="4" max="4" width="32.5703125" customWidth="1"/>
    <col min="5" max="6" width="12.42578125" style="11" customWidth="1"/>
    <col min="7" max="7" width="12.85546875" customWidth="1"/>
    <col min="8" max="10" width="15.7109375" style="2" customWidth="1"/>
    <col min="11" max="11" width="43.28515625" style="2" customWidth="1"/>
    <col min="12" max="16384" width="11.42578125" style="1"/>
  </cols>
  <sheetData>
    <row r="1" spans="1:11" ht="33" customHeight="1" thickBot="1">
      <c r="B1" s="406" t="s">
        <v>226</v>
      </c>
      <c r="C1" s="406"/>
      <c r="D1" s="406"/>
      <c r="E1" s="406"/>
      <c r="F1" s="406"/>
      <c r="G1" s="406"/>
      <c r="H1" s="406"/>
      <c r="I1" s="406"/>
      <c r="J1" s="406"/>
      <c r="K1" s="406"/>
    </row>
    <row r="2" spans="1:11" s="8" customFormat="1" ht="42" customHeight="1">
      <c r="A2" s="7"/>
      <c r="B2" s="193" t="s">
        <v>188</v>
      </c>
      <c r="C2" s="194" t="s">
        <v>189</v>
      </c>
      <c r="D2" s="194" t="s">
        <v>190</v>
      </c>
      <c r="E2" s="195" t="s">
        <v>191</v>
      </c>
      <c r="F2" s="195" t="s">
        <v>171</v>
      </c>
      <c r="G2" s="207" t="s">
        <v>200</v>
      </c>
      <c r="H2" s="192" t="s">
        <v>192</v>
      </c>
      <c r="I2" s="206" t="s">
        <v>223</v>
      </c>
      <c r="J2" s="191" t="s">
        <v>193</v>
      </c>
      <c r="K2" s="185" t="s">
        <v>211</v>
      </c>
    </row>
    <row r="3" spans="1:11" ht="36" customHeight="1">
      <c r="B3" s="202"/>
      <c r="C3" s="197"/>
      <c r="D3" s="197"/>
      <c r="E3" s="198"/>
      <c r="F3" s="198"/>
      <c r="G3" s="198"/>
      <c r="H3" s="198"/>
      <c r="I3" s="208">
        <f>H3-G3</f>
        <v>0</v>
      </c>
      <c r="J3" s="199"/>
      <c r="K3" s="199"/>
    </row>
    <row r="4" spans="1:11" ht="38.25" customHeight="1">
      <c r="B4" s="202"/>
      <c r="C4" s="196"/>
      <c r="D4" s="196"/>
      <c r="E4" s="198"/>
      <c r="F4" s="198"/>
      <c r="G4" s="198"/>
      <c r="H4" s="198"/>
      <c r="I4" s="208">
        <f t="shared" ref="I4:I7" si="0">H4-G4</f>
        <v>0</v>
      </c>
      <c r="J4" s="199"/>
      <c r="K4" s="199"/>
    </row>
    <row r="5" spans="1:11" ht="45" customHeight="1">
      <c r="B5" s="202"/>
      <c r="C5" s="197"/>
      <c r="D5" s="197"/>
      <c r="E5" s="198"/>
      <c r="F5" s="198"/>
      <c r="G5" s="198"/>
      <c r="H5" s="198"/>
      <c r="I5" s="208">
        <f t="shared" si="0"/>
        <v>0</v>
      </c>
      <c r="J5" s="199"/>
      <c r="K5" s="199"/>
    </row>
    <row r="6" spans="1:11" ht="32.25" customHeight="1">
      <c r="A6" s="1"/>
      <c r="B6" s="202"/>
      <c r="C6" s="200"/>
      <c r="D6" s="201"/>
      <c r="E6" s="198"/>
      <c r="F6" s="198"/>
      <c r="G6" s="198"/>
      <c r="H6" s="198"/>
      <c r="I6" s="208">
        <f t="shared" si="0"/>
        <v>0</v>
      </c>
      <c r="J6" s="199"/>
      <c r="K6" s="199"/>
    </row>
    <row r="7" spans="1:11" ht="36" customHeight="1">
      <c r="A7" s="1"/>
      <c r="B7" s="202"/>
      <c r="C7" s="203"/>
      <c r="D7" s="201"/>
      <c r="E7" s="198"/>
      <c r="F7" s="198"/>
      <c r="G7" s="198"/>
      <c r="H7" s="198"/>
      <c r="I7" s="208">
        <f t="shared" si="0"/>
        <v>0</v>
      </c>
      <c r="J7" s="199"/>
      <c r="K7" s="199"/>
    </row>
    <row r="8" spans="1:11" ht="12.75" customHeight="1">
      <c r="B8" s="186"/>
      <c r="C8" s="187"/>
      <c r="D8" s="187"/>
      <c r="E8" s="188"/>
      <c r="F8" s="188"/>
      <c r="G8" s="187"/>
      <c r="H8" s="189"/>
      <c r="I8" s="189"/>
      <c r="J8" s="189"/>
      <c r="K8" s="189"/>
    </row>
    <row r="9" spans="1:11" ht="13.5" thickBot="1">
      <c r="B9" s="190" t="s">
        <v>236</v>
      </c>
      <c r="C9" s="187"/>
      <c r="D9" s="187"/>
      <c r="E9" s="188"/>
      <c r="F9" s="188"/>
      <c r="G9" s="187"/>
      <c r="H9" s="189"/>
      <c r="I9" s="189"/>
      <c r="J9" s="189"/>
      <c r="K9" s="189"/>
    </row>
    <row r="10" spans="1:11">
      <c r="B10" s="397"/>
      <c r="C10" s="398"/>
      <c r="D10" s="398"/>
      <c r="E10" s="398"/>
      <c r="F10" s="398"/>
      <c r="G10" s="398"/>
      <c r="H10" s="398"/>
      <c r="I10" s="398"/>
      <c r="J10" s="398"/>
      <c r="K10" s="399"/>
    </row>
    <row r="11" spans="1:11">
      <c r="B11" s="400"/>
      <c r="C11" s="401"/>
      <c r="D11" s="401"/>
      <c r="E11" s="401"/>
      <c r="F11" s="401"/>
      <c r="G11" s="401"/>
      <c r="H11" s="401"/>
      <c r="I11" s="401"/>
      <c r="J11" s="401"/>
      <c r="K11" s="402"/>
    </row>
    <row r="12" spans="1:11">
      <c r="B12" s="400"/>
      <c r="C12" s="401"/>
      <c r="D12" s="401"/>
      <c r="E12" s="401"/>
      <c r="F12" s="401"/>
      <c r="G12" s="401"/>
      <c r="H12" s="401"/>
      <c r="I12" s="401"/>
      <c r="J12" s="401"/>
      <c r="K12" s="402"/>
    </row>
    <row r="13" spans="1:11">
      <c r="B13" s="400"/>
      <c r="C13" s="401"/>
      <c r="D13" s="401"/>
      <c r="E13" s="401"/>
      <c r="F13" s="401"/>
      <c r="G13" s="401"/>
      <c r="H13" s="401"/>
      <c r="I13" s="401"/>
      <c r="J13" s="401"/>
      <c r="K13" s="402"/>
    </row>
    <row r="14" spans="1:11">
      <c r="B14" s="400"/>
      <c r="C14" s="401"/>
      <c r="D14" s="401"/>
      <c r="E14" s="401"/>
      <c r="F14" s="401"/>
      <c r="G14" s="401"/>
      <c r="H14" s="401"/>
      <c r="I14" s="401"/>
      <c r="J14" s="401"/>
      <c r="K14" s="402"/>
    </row>
    <row r="15" spans="1:11">
      <c r="B15" s="400"/>
      <c r="C15" s="401"/>
      <c r="D15" s="401"/>
      <c r="E15" s="401"/>
      <c r="F15" s="401"/>
      <c r="G15" s="401"/>
      <c r="H15" s="401"/>
      <c r="I15" s="401"/>
      <c r="J15" s="401"/>
      <c r="K15" s="402"/>
    </row>
    <row r="16" spans="1:11">
      <c r="B16" s="400"/>
      <c r="C16" s="401"/>
      <c r="D16" s="401"/>
      <c r="E16" s="401"/>
      <c r="F16" s="401"/>
      <c r="G16" s="401"/>
      <c r="H16" s="401"/>
      <c r="I16" s="401"/>
      <c r="J16" s="401"/>
      <c r="K16" s="402"/>
    </row>
    <row r="17" spans="2:11">
      <c r="B17" s="400"/>
      <c r="C17" s="401"/>
      <c r="D17" s="401"/>
      <c r="E17" s="401"/>
      <c r="F17" s="401"/>
      <c r="G17" s="401"/>
      <c r="H17" s="401"/>
      <c r="I17" s="401"/>
      <c r="J17" s="401"/>
      <c r="K17" s="402"/>
    </row>
    <row r="18" spans="2:11" ht="13.5" thickBot="1">
      <c r="B18" s="403"/>
      <c r="C18" s="404"/>
      <c r="D18" s="404"/>
      <c r="E18" s="404"/>
      <c r="F18" s="404"/>
      <c r="G18" s="404"/>
      <c r="H18" s="404"/>
      <c r="I18" s="404"/>
      <c r="J18" s="404"/>
      <c r="K18" s="405"/>
    </row>
    <row r="22" spans="2:11" ht="15">
      <c r="B22" s="9"/>
    </row>
    <row r="23" spans="2:11" ht="15">
      <c r="B23" s="9"/>
    </row>
    <row r="48" spans="2:2" ht="15">
      <c r="B48" s="9"/>
    </row>
    <row r="49" spans="2:2" ht="15">
      <c r="B49" s="9"/>
    </row>
    <row r="62" spans="2:2" ht="15">
      <c r="B62" s="9"/>
    </row>
  </sheetData>
  <sheetProtection formatCells="0" formatColumns="0" formatRows="0" insertRows="0" deleteRows="0"/>
  <mergeCells count="2">
    <mergeCell ref="B10:K18"/>
    <mergeCell ref="B1:K1"/>
  </mergeCells>
  <conditionalFormatting sqref="I3:I7">
    <cfRule type="cellIs" dxfId="0" priority="1" operator="lessThan">
      <formula>0</formula>
    </cfRule>
  </conditionalFormatting>
  <printOptions horizontalCentered="1"/>
  <pageMargins left="0.70866141732283505" right="0.70866141732283505" top="0.74803149606299202" bottom="0.74803149606299202" header="0.31496062992126" footer="0.31496062992126"/>
  <pageSetup scale="62" orientation="landscape" r:id="rId1"/>
</worksheet>
</file>

<file path=xl/worksheets/sheet7.xml><?xml version="1.0" encoding="utf-8"?>
<worksheet xmlns="http://schemas.openxmlformats.org/spreadsheetml/2006/main" xmlns:r="http://schemas.openxmlformats.org/officeDocument/2006/relationships">
  <sheetPr codeName="Sheet6">
    <tabColor theme="0"/>
  </sheetPr>
  <dimension ref="A1:K132"/>
  <sheetViews>
    <sheetView rightToLeft="1" workbookViewId="0">
      <selection sqref="A1:J1"/>
    </sheetView>
  </sheetViews>
  <sheetFormatPr defaultRowHeight="12.75"/>
  <cols>
    <col min="1" max="1" width="57.7109375" customWidth="1"/>
    <col min="2" max="2" width="20.42578125" customWidth="1"/>
    <col min="3" max="3" width="26" customWidth="1"/>
    <col min="4" max="4" width="13.5703125" customWidth="1"/>
    <col min="5" max="5" width="16.28515625" customWidth="1"/>
    <col min="6" max="6" width="15.140625" customWidth="1"/>
    <col min="7" max="7" width="15.28515625" customWidth="1"/>
    <col min="8" max="9" width="16.85546875" customWidth="1"/>
    <col min="10" max="10" width="15.28515625" customWidth="1"/>
    <col min="11" max="11" width="21.42578125" customWidth="1"/>
  </cols>
  <sheetData>
    <row r="1" spans="1:11" ht="28.5">
      <c r="A1" s="410" t="s">
        <v>26</v>
      </c>
      <c r="B1" s="410"/>
      <c r="C1" s="410"/>
      <c r="D1" s="410"/>
      <c r="E1" s="410"/>
      <c r="F1" s="410"/>
      <c r="G1" s="410"/>
      <c r="H1" s="410"/>
      <c r="I1" s="410"/>
      <c r="J1" s="410"/>
      <c r="K1" s="73"/>
    </row>
    <row r="2" spans="1:11" ht="1.5" customHeight="1"/>
    <row r="3" spans="1:11" ht="23.25">
      <c r="A3" s="40" t="e">
        <f>#REF!</f>
        <v>#REF!</v>
      </c>
    </row>
    <row r="4" spans="1:11" ht="12.75" customHeight="1">
      <c r="A4" s="408" t="s">
        <v>30</v>
      </c>
      <c r="B4" s="412" t="s">
        <v>0</v>
      </c>
      <c r="C4" s="413"/>
      <c r="D4" s="413"/>
      <c r="E4" s="414"/>
      <c r="F4" s="408" t="s">
        <v>1</v>
      </c>
      <c r="G4" s="408" t="s">
        <v>35</v>
      </c>
      <c r="H4" s="412" t="s">
        <v>162</v>
      </c>
      <c r="I4" s="413"/>
      <c r="J4" s="414"/>
      <c r="K4" s="407" t="s">
        <v>33</v>
      </c>
    </row>
    <row r="5" spans="1:11" ht="12.75" customHeight="1">
      <c r="A5" s="411"/>
      <c r="B5" s="415"/>
      <c r="C5" s="416"/>
      <c r="D5" s="416"/>
      <c r="E5" s="417"/>
      <c r="F5" s="411"/>
      <c r="G5" s="411"/>
      <c r="H5" s="415"/>
      <c r="I5" s="416"/>
      <c r="J5" s="417"/>
      <c r="K5" s="407"/>
    </row>
    <row r="6" spans="1:11" ht="27.75" customHeight="1">
      <c r="A6" s="411"/>
      <c r="B6" s="408" t="s">
        <v>2</v>
      </c>
      <c r="C6" s="408" t="s">
        <v>3</v>
      </c>
      <c r="D6" s="408" t="s">
        <v>4</v>
      </c>
      <c r="E6" s="408" t="s">
        <v>5</v>
      </c>
      <c r="F6" s="411"/>
      <c r="G6" s="411"/>
      <c r="H6" s="106" t="s">
        <v>6</v>
      </c>
      <c r="I6" s="106" t="s">
        <v>7</v>
      </c>
      <c r="J6" s="106" t="s">
        <v>8</v>
      </c>
      <c r="K6" s="407"/>
    </row>
    <row r="7" spans="1:11" ht="28.5" customHeight="1">
      <c r="A7" s="409"/>
      <c r="B7" s="409"/>
      <c r="C7" s="409"/>
      <c r="D7" s="409"/>
      <c r="E7" s="409"/>
      <c r="F7" s="409"/>
      <c r="G7" s="409"/>
      <c r="H7" s="106" t="s">
        <v>28</v>
      </c>
      <c r="I7" s="106" t="s">
        <v>28</v>
      </c>
      <c r="J7" s="106" t="s">
        <v>28</v>
      </c>
      <c r="K7" s="407"/>
    </row>
    <row r="8" spans="1:11" ht="20.25" customHeight="1">
      <c r="A8" s="54" t="e">
        <f>#REF!</f>
        <v>#REF!</v>
      </c>
      <c r="B8" s="57"/>
      <c r="C8" s="57"/>
      <c r="D8" s="57"/>
      <c r="E8" s="57"/>
      <c r="F8" s="26"/>
      <c r="G8" s="26"/>
      <c r="H8" s="26"/>
      <c r="I8" s="26"/>
      <c r="J8" s="26"/>
      <c r="K8" s="74"/>
    </row>
    <row r="9" spans="1:11" s="1" customFormat="1" ht="27.75" customHeight="1">
      <c r="A9" s="107" t="s">
        <v>155</v>
      </c>
      <c r="B9" s="108" t="s">
        <v>111</v>
      </c>
      <c r="C9" s="108" t="s">
        <v>164</v>
      </c>
      <c r="D9" s="108" t="s">
        <v>165</v>
      </c>
      <c r="E9" s="108" t="s">
        <v>86</v>
      </c>
      <c r="F9" s="75">
        <v>156800</v>
      </c>
      <c r="G9" s="75">
        <v>0</v>
      </c>
      <c r="H9" s="75">
        <v>99627</v>
      </c>
      <c r="I9" s="75">
        <v>0</v>
      </c>
      <c r="J9" s="80">
        <v>0</v>
      </c>
      <c r="K9" s="80"/>
    </row>
    <row r="10" spans="1:11" s="1" customFormat="1" ht="31.5" customHeight="1">
      <c r="A10" s="107" t="s">
        <v>112</v>
      </c>
      <c r="B10" s="108" t="s">
        <v>45</v>
      </c>
      <c r="C10" s="108" t="s">
        <v>43</v>
      </c>
      <c r="D10" s="108" t="s">
        <v>113</v>
      </c>
      <c r="E10" s="108" t="s">
        <v>40</v>
      </c>
      <c r="F10" s="75">
        <v>155000</v>
      </c>
      <c r="G10" s="75">
        <v>9506</v>
      </c>
      <c r="H10" s="75">
        <v>13695</v>
      </c>
      <c r="I10" s="75">
        <v>3550</v>
      </c>
      <c r="J10" s="80">
        <v>3550</v>
      </c>
      <c r="K10" s="80"/>
    </row>
    <row r="11" spans="1:11" s="1" customFormat="1" ht="21" customHeight="1">
      <c r="A11" s="107" t="s">
        <v>114</v>
      </c>
      <c r="B11" s="108" t="s">
        <v>115</v>
      </c>
      <c r="C11" s="108" t="s">
        <v>116</v>
      </c>
      <c r="D11" s="108" t="s">
        <v>166</v>
      </c>
      <c r="E11" s="108" t="s">
        <v>105</v>
      </c>
      <c r="F11" s="75">
        <v>247900</v>
      </c>
      <c r="G11" s="75">
        <v>0</v>
      </c>
      <c r="H11" s="75">
        <v>114420</v>
      </c>
      <c r="I11" s="75">
        <v>13300</v>
      </c>
      <c r="J11" s="80">
        <v>13300</v>
      </c>
      <c r="K11" s="80"/>
    </row>
    <row r="12" spans="1:11" s="1" customFormat="1" ht="23.25" customHeight="1">
      <c r="A12" s="107" t="s">
        <v>117</v>
      </c>
      <c r="B12" s="108" t="s">
        <v>118</v>
      </c>
      <c r="C12" s="108" t="s">
        <v>43</v>
      </c>
      <c r="D12" s="108" t="s">
        <v>44</v>
      </c>
      <c r="E12" s="108" t="s">
        <v>81</v>
      </c>
      <c r="F12" s="75">
        <v>172550</v>
      </c>
      <c r="G12" s="75">
        <v>0</v>
      </c>
      <c r="H12" s="75">
        <v>82707</v>
      </c>
      <c r="I12" s="75">
        <v>0</v>
      </c>
      <c r="J12" s="80">
        <v>0</v>
      </c>
      <c r="K12" s="80"/>
    </row>
    <row r="13" spans="1:11" s="1" customFormat="1" ht="24" customHeight="1">
      <c r="A13" s="107" t="s">
        <v>119</v>
      </c>
      <c r="B13" s="108" t="s">
        <v>120</v>
      </c>
      <c r="C13" s="108" t="s">
        <v>121</v>
      </c>
      <c r="D13" s="108" t="s">
        <v>167</v>
      </c>
      <c r="E13" s="108" t="s">
        <v>86</v>
      </c>
      <c r="F13" s="75">
        <v>182250</v>
      </c>
      <c r="G13" s="75">
        <v>1373</v>
      </c>
      <c r="H13" s="75">
        <v>118042</v>
      </c>
      <c r="I13" s="75">
        <v>5450</v>
      </c>
      <c r="J13" s="80">
        <v>5450</v>
      </c>
      <c r="K13" s="80"/>
    </row>
    <row r="14" spans="1:11" s="1" customFormat="1" ht="21" customHeight="1">
      <c r="A14" s="107" t="s">
        <v>122</v>
      </c>
      <c r="B14" s="108" t="s">
        <v>123</v>
      </c>
      <c r="C14" s="108" t="s">
        <v>43</v>
      </c>
      <c r="D14" s="108" t="s">
        <v>124</v>
      </c>
      <c r="E14" s="108" t="s">
        <v>86</v>
      </c>
      <c r="F14" s="75">
        <v>275000</v>
      </c>
      <c r="G14" s="75">
        <v>123287</v>
      </c>
      <c r="H14" s="75">
        <v>55286</v>
      </c>
      <c r="I14" s="75">
        <v>0</v>
      </c>
      <c r="J14" s="80">
        <v>0</v>
      </c>
      <c r="K14" s="80"/>
    </row>
    <row r="15" spans="1:11" s="1" customFormat="1" ht="21.75" customHeight="1">
      <c r="A15" s="107" t="s">
        <v>125</v>
      </c>
      <c r="B15" s="108" t="s">
        <v>126</v>
      </c>
      <c r="C15" s="108" t="s">
        <v>43</v>
      </c>
      <c r="D15" s="108" t="s">
        <v>127</v>
      </c>
      <c r="E15" s="108" t="s">
        <v>105</v>
      </c>
      <c r="F15" s="75">
        <v>39750</v>
      </c>
      <c r="G15" s="75">
        <v>1552</v>
      </c>
      <c r="H15" s="75">
        <v>23975</v>
      </c>
      <c r="I15" s="75">
        <v>850</v>
      </c>
      <c r="J15" s="80">
        <v>850</v>
      </c>
      <c r="K15" s="80"/>
    </row>
    <row r="16" spans="1:11" s="1" customFormat="1" ht="24" customHeight="1">
      <c r="A16" s="107" t="s">
        <v>128</v>
      </c>
      <c r="B16" s="108" t="s">
        <v>129</v>
      </c>
      <c r="C16" s="108" t="s">
        <v>130</v>
      </c>
      <c r="D16" s="108" t="s">
        <v>131</v>
      </c>
      <c r="E16" s="108" t="s">
        <v>105</v>
      </c>
      <c r="F16" s="75">
        <v>30700</v>
      </c>
      <c r="G16" s="75">
        <v>5335</v>
      </c>
      <c r="H16" s="75">
        <v>27226</v>
      </c>
      <c r="I16" s="75">
        <v>0</v>
      </c>
      <c r="J16" s="80">
        <v>0</v>
      </c>
      <c r="K16" s="80"/>
    </row>
    <row r="17" spans="1:11" s="1" customFormat="1" ht="21.75" customHeight="1">
      <c r="A17" s="107" t="s">
        <v>132</v>
      </c>
      <c r="B17" s="108" t="s">
        <v>42</v>
      </c>
      <c r="C17" s="108" t="s">
        <v>43</v>
      </c>
      <c r="D17" s="108" t="s">
        <v>101</v>
      </c>
      <c r="E17" s="108" t="s">
        <v>52</v>
      </c>
      <c r="F17" s="75">
        <v>12500</v>
      </c>
      <c r="G17" s="75">
        <v>7081</v>
      </c>
      <c r="H17" s="75">
        <v>596</v>
      </c>
      <c r="I17" s="75">
        <v>0</v>
      </c>
      <c r="J17" s="80">
        <v>0</v>
      </c>
      <c r="K17" s="80"/>
    </row>
    <row r="18" spans="1:11" s="1" customFormat="1" ht="24" customHeight="1">
      <c r="A18" s="107" t="s">
        <v>169</v>
      </c>
      <c r="B18" s="108" t="s">
        <v>133</v>
      </c>
      <c r="C18" s="108" t="s">
        <v>43</v>
      </c>
      <c r="D18" s="108" t="s">
        <v>46</v>
      </c>
      <c r="E18" s="108" t="s">
        <v>52</v>
      </c>
      <c r="F18" s="75">
        <v>141750</v>
      </c>
      <c r="G18" s="75">
        <v>40013</v>
      </c>
      <c r="H18" s="75">
        <v>84272</v>
      </c>
      <c r="I18" s="75">
        <v>51100</v>
      </c>
      <c r="J18" s="80">
        <v>48550</v>
      </c>
      <c r="K18" s="80"/>
    </row>
    <row r="19" spans="1:11" s="1" customFormat="1" ht="23.25" customHeight="1">
      <c r="A19" s="107" t="s">
        <v>134</v>
      </c>
      <c r="B19" s="108" t="s">
        <v>135</v>
      </c>
      <c r="C19" s="108" t="s">
        <v>43</v>
      </c>
      <c r="D19" s="108" t="s">
        <v>81</v>
      </c>
      <c r="E19" s="108" t="s">
        <v>52</v>
      </c>
      <c r="F19" s="75">
        <v>207500</v>
      </c>
      <c r="G19" s="75">
        <v>0</v>
      </c>
      <c r="H19" s="75">
        <v>19425</v>
      </c>
      <c r="I19" s="75">
        <v>0</v>
      </c>
      <c r="J19" s="80">
        <v>0</v>
      </c>
      <c r="K19" s="80"/>
    </row>
    <row r="20" spans="1:11" s="1" customFormat="1" ht="24" customHeight="1">
      <c r="A20" s="107" t="s">
        <v>136</v>
      </c>
      <c r="B20" s="108" t="s">
        <v>137</v>
      </c>
      <c r="C20" s="108" t="s">
        <v>43</v>
      </c>
      <c r="D20" s="108" t="s">
        <v>81</v>
      </c>
      <c r="E20" s="108" t="s">
        <v>40</v>
      </c>
      <c r="F20" s="75">
        <v>332500</v>
      </c>
      <c r="G20" s="75">
        <v>0</v>
      </c>
      <c r="H20" s="75">
        <v>75000</v>
      </c>
      <c r="I20" s="75">
        <v>0</v>
      </c>
      <c r="J20" s="80">
        <v>0</v>
      </c>
      <c r="K20" s="80"/>
    </row>
    <row r="21" spans="1:11" s="1" customFormat="1" ht="23.25" customHeight="1">
      <c r="A21" s="107" t="s">
        <v>138</v>
      </c>
      <c r="B21" s="108" t="s">
        <v>139</v>
      </c>
      <c r="C21" s="108" t="s">
        <v>43</v>
      </c>
      <c r="D21" s="108" t="s">
        <v>81</v>
      </c>
      <c r="E21" s="108" t="s">
        <v>40</v>
      </c>
      <c r="F21" s="75">
        <v>332500</v>
      </c>
      <c r="G21" s="75">
        <v>0</v>
      </c>
      <c r="H21" s="75">
        <v>80550</v>
      </c>
      <c r="I21" s="75">
        <v>0</v>
      </c>
      <c r="J21" s="80">
        <v>0</v>
      </c>
      <c r="K21" s="80"/>
    </row>
    <row r="22" spans="1:11" s="1" customFormat="1" ht="32.25" customHeight="1">
      <c r="A22" s="107" t="s">
        <v>140</v>
      </c>
      <c r="B22" s="108" t="s">
        <v>133</v>
      </c>
      <c r="C22" s="108" t="s">
        <v>43</v>
      </c>
      <c r="D22" s="108" t="s">
        <v>141</v>
      </c>
      <c r="E22" s="108" t="s">
        <v>105</v>
      </c>
      <c r="F22" s="75">
        <v>3500</v>
      </c>
      <c r="G22" s="75">
        <v>0</v>
      </c>
      <c r="H22" s="75">
        <v>13500</v>
      </c>
      <c r="I22" s="75">
        <v>13500</v>
      </c>
      <c r="J22" s="80">
        <v>6750</v>
      </c>
      <c r="K22" s="80"/>
    </row>
    <row r="23" spans="1:11" s="1" customFormat="1" ht="27.75" customHeight="1">
      <c r="A23" s="107" t="s">
        <v>142</v>
      </c>
      <c r="B23" s="108" t="s">
        <v>143</v>
      </c>
      <c r="C23" s="108" t="s">
        <v>43</v>
      </c>
      <c r="D23" s="108" t="s">
        <v>81</v>
      </c>
      <c r="E23" s="108" t="s">
        <v>52</v>
      </c>
      <c r="F23" s="75">
        <v>332500</v>
      </c>
      <c r="G23" s="75">
        <v>0</v>
      </c>
      <c r="H23" s="75">
        <v>87500</v>
      </c>
      <c r="I23" s="75">
        <v>0</v>
      </c>
      <c r="J23" s="80">
        <v>0</v>
      </c>
      <c r="K23" s="80"/>
    </row>
    <row r="24" spans="1:11" s="1" customFormat="1" ht="27.75" customHeight="1">
      <c r="A24" s="107" t="s">
        <v>157</v>
      </c>
      <c r="B24" s="108" t="s">
        <v>160</v>
      </c>
      <c r="C24" s="108" t="s">
        <v>43</v>
      </c>
      <c r="D24" s="108" t="s">
        <v>161</v>
      </c>
      <c r="E24" s="108" t="s">
        <v>163</v>
      </c>
      <c r="F24" s="75">
        <v>332500</v>
      </c>
      <c r="G24" s="75">
        <v>0</v>
      </c>
      <c r="H24" s="75">
        <v>10000</v>
      </c>
      <c r="I24" s="75">
        <v>0</v>
      </c>
      <c r="J24" s="80">
        <v>0</v>
      </c>
      <c r="K24" s="80"/>
    </row>
    <row r="25" spans="1:11" s="1" customFormat="1" ht="27.75" customHeight="1">
      <c r="A25" s="107" t="s">
        <v>158</v>
      </c>
      <c r="B25" s="108" t="s">
        <v>115</v>
      </c>
      <c r="C25" s="108" t="s">
        <v>43</v>
      </c>
      <c r="D25" s="108" t="s">
        <v>161</v>
      </c>
      <c r="E25" s="108" t="s">
        <v>163</v>
      </c>
      <c r="F25" s="75">
        <v>30700</v>
      </c>
      <c r="G25" s="75">
        <v>0</v>
      </c>
      <c r="H25" s="75">
        <v>25000</v>
      </c>
      <c r="I25" s="75">
        <v>0</v>
      </c>
      <c r="J25" s="80">
        <v>0</v>
      </c>
      <c r="K25" s="80"/>
    </row>
    <row r="26" spans="1:11" s="1" customFormat="1" ht="27.75" customHeight="1">
      <c r="A26" s="107" t="s">
        <v>159</v>
      </c>
      <c r="B26" s="108" t="s">
        <v>126</v>
      </c>
      <c r="C26" s="108" t="s">
        <v>43</v>
      </c>
      <c r="D26" s="108" t="s">
        <v>161</v>
      </c>
      <c r="E26" s="108" t="s">
        <v>163</v>
      </c>
      <c r="F26" s="75">
        <v>332500</v>
      </c>
      <c r="G26" s="75">
        <v>0</v>
      </c>
      <c r="H26" s="75">
        <v>75000</v>
      </c>
      <c r="I26" s="75">
        <v>0</v>
      </c>
      <c r="J26" s="80">
        <v>0</v>
      </c>
      <c r="K26" s="80"/>
    </row>
    <row r="27" spans="1:11" s="1" customFormat="1" ht="26.25" customHeight="1">
      <c r="A27" s="107" t="s">
        <v>144</v>
      </c>
      <c r="B27" s="108" t="s">
        <v>42</v>
      </c>
      <c r="C27" s="108" t="s">
        <v>43</v>
      </c>
      <c r="D27" s="108" t="s">
        <v>81</v>
      </c>
      <c r="E27" s="108" t="s">
        <v>52</v>
      </c>
      <c r="F27" s="75">
        <v>34200</v>
      </c>
      <c r="G27" s="75">
        <v>0</v>
      </c>
      <c r="H27" s="75">
        <v>136820</v>
      </c>
      <c r="I27" s="75">
        <v>0</v>
      </c>
      <c r="J27" s="80">
        <v>0</v>
      </c>
      <c r="K27" s="80"/>
    </row>
    <row r="28" spans="1:11" s="1" customFormat="1" ht="27.75" customHeight="1">
      <c r="A28" s="107" t="s">
        <v>145</v>
      </c>
      <c r="B28" s="108" t="s">
        <v>45</v>
      </c>
      <c r="C28" s="108" t="s">
        <v>94</v>
      </c>
      <c r="D28" s="108" t="s">
        <v>146</v>
      </c>
      <c r="E28" s="108" t="s">
        <v>40</v>
      </c>
      <c r="F28" s="75">
        <v>390500</v>
      </c>
      <c r="G28" s="75">
        <v>32931</v>
      </c>
      <c r="H28" s="75">
        <v>148159</v>
      </c>
      <c r="I28" s="75">
        <v>123700</v>
      </c>
      <c r="J28" s="80">
        <v>61750</v>
      </c>
      <c r="K28" s="80"/>
    </row>
    <row r="29" spans="1:11" s="1" customFormat="1" ht="25.5" customHeight="1">
      <c r="A29" s="107" t="s">
        <v>90</v>
      </c>
      <c r="B29" s="108" t="s">
        <v>42</v>
      </c>
      <c r="C29" s="108" t="s">
        <v>80</v>
      </c>
      <c r="D29" s="108" t="s">
        <v>91</v>
      </c>
      <c r="E29" s="108" t="s">
        <v>40</v>
      </c>
      <c r="F29" s="77">
        <v>107850</v>
      </c>
      <c r="G29" s="75">
        <v>6838</v>
      </c>
      <c r="H29" s="75">
        <v>32639</v>
      </c>
      <c r="I29" s="75">
        <v>6950</v>
      </c>
      <c r="J29" s="75">
        <v>4100</v>
      </c>
      <c r="K29" s="75"/>
    </row>
    <row r="30" spans="1:11" s="1" customFormat="1" ht="25.5" customHeight="1">
      <c r="A30" s="107" t="s">
        <v>79</v>
      </c>
      <c r="B30" s="108" t="s">
        <v>42</v>
      </c>
      <c r="C30" s="108" t="s">
        <v>80</v>
      </c>
      <c r="D30" s="108" t="s">
        <v>81</v>
      </c>
      <c r="E30" s="108" t="s">
        <v>82</v>
      </c>
      <c r="F30" s="77">
        <v>87500</v>
      </c>
      <c r="G30" s="75">
        <v>0</v>
      </c>
      <c r="H30" s="75">
        <v>17500</v>
      </c>
      <c r="I30" s="75">
        <v>0</v>
      </c>
      <c r="J30" s="75">
        <v>0</v>
      </c>
      <c r="K30" s="75"/>
    </row>
    <row r="31" spans="1:11" s="1" customFormat="1" ht="22.5" customHeight="1">
      <c r="A31" s="107" t="s">
        <v>147</v>
      </c>
      <c r="B31" s="108" t="s">
        <v>42</v>
      </c>
      <c r="C31" s="108" t="s">
        <v>43</v>
      </c>
      <c r="D31" s="108" t="s">
        <v>110</v>
      </c>
      <c r="E31" s="108" t="s">
        <v>40</v>
      </c>
      <c r="F31" s="75">
        <v>250000</v>
      </c>
      <c r="G31" s="75">
        <v>6111</v>
      </c>
      <c r="H31" s="75">
        <v>13998</v>
      </c>
      <c r="I31" s="75">
        <v>5750</v>
      </c>
      <c r="J31" s="80">
        <v>2800</v>
      </c>
      <c r="K31" s="80"/>
    </row>
    <row r="32" spans="1:11" s="1" customFormat="1" ht="21" customHeight="1">
      <c r="A32" s="107" t="s">
        <v>148</v>
      </c>
      <c r="B32" s="108" t="s">
        <v>156</v>
      </c>
      <c r="C32" s="108" t="s">
        <v>149</v>
      </c>
      <c r="D32" s="108" t="s">
        <v>154</v>
      </c>
      <c r="E32" s="108" t="s">
        <v>40</v>
      </c>
      <c r="F32" s="75">
        <v>1705000</v>
      </c>
      <c r="G32" s="75">
        <v>233673</v>
      </c>
      <c r="H32" s="75">
        <v>214997</v>
      </c>
      <c r="I32" s="75">
        <v>204850</v>
      </c>
      <c r="J32" s="80">
        <v>130550</v>
      </c>
      <c r="K32" s="80"/>
    </row>
    <row r="33" spans="1:11" s="1" customFormat="1" ht="27" customHeight="1">
      <c r="A33" s="107" t="s">
        <v>102</v>
      </c>
      <c r="B33" s="108" t="s">
        <v>103</v>
      </c>
      <c r="C33" s="108" t="s">
        <v>104</v>
      </c>
      <c r="D33" s="108" t="s">
        <v>168</v>
      </c>
      <c r="E33" s="108" t="s">
        <v>105</v>
      </c>
      <c r="F33" s="75">
        <v>50000</v>
      </c>
      <c r="G33" s="75">
        <v>0</v>
      </c>
      <c r="H33" s="75">
        <v>50000</v>
      </c>
      <c r="I33" s="75">
        <v>0</v>
      </c>
      <c r="J33" s="75">
        <v>0</v>
      </c>
      <c r="K33" s="75"/>
    </row>
    <row r="34" spans="1:11" s="1" customFormat="1" ht="27" customHeight="1">
      <c r="A34" s="107" t="s">
        <v>150</v>
      </c>
      <c r="B34" s="108" t="s">
        <v>151</v>
      </c>
      <c r="C34" s="108" t="s">
        <v>94</v>
      </c>
      <c r="D34" s="108" t="s">
        <v>152</v>
      </c>
      <c r="E34" s="108" t="s">
        <v>40</v>
      </c>
      <c r="F34" s="75">
        <v>312400</v>
      </c>
      <c r="G34" s="75">
        <v>72847</v>
      </c>
      <c r="H34" s="75">
        <v>58392</v>
      </c>
      <c r="I34" s="75">
        <v>51450</v>
      </c>
      <c r="J34" s="80">
        <v>37300</v>
      </c>
      <c r="K34" s="80"/>
    </row>
    <row r="35" spans="1:11" s="1" customFormat="1" ht="22.5" customHeight="1">
      <c r="A35" s="55" t="e">
        <f>#REF!</f>
        <v>#REF!</v>
      </c>
      <c r="B35" s="59"/>
      <c r="C35" s="59"/>
      <c r="D35" s="67"/>
      <c r="E35" s="67"/>
      <c r="F35" s="67"/>
      <c r="G35" s="144">
        <f>SUM(G9:G34)</f>
        <v>540547</v>
      </c>
      <c r="H35" s="144">
        <f>SUM(H9:H34)</f>
        <v>1678326</v>
      </c>
      <c r="I35" s="144">
        <f>SUM(I9:I34)</f>
        <v>480450</v>
      </c>
      <c r="J35" s="144">
        <f>SUM(J9:J34)</f>
        <v>314950</v>
      </c>
      <c r="K35" s="145"/>
    </row>
    <row r="36" spans="1:11" s="1" customFormat="1" ht="23.25" customHeight="1">
      <c r="A36" s="76" t="s">
        <v>106</v>
      </c>
      <c r="B36" s="41"/>
      <c r="C36" s="41"/>
      <c r="D36" s="68"/>
      <c r="E36" s="68"/>
      <c r="F36" s="68"/>
      <c r="G36" s="71"/>
      <c r="H36" s="68"/>
      <c r="I36" s="68"/>
      <c r="J36" s="68"/>
      <c r="K36" s="68"/>
    </row>
    <row r="37" spans="1:11" s="1" customFormat="1" ht="107.25" customHeight="1">
      <c r="A37" s="107" t="s">
        <v>56</v>
      </c>
      <c r="B37" s="108" t="s">
        <v>57</v>
      </c>
      <c r="C37" s="108" t="s">
        <v>58</v>
      </c>
      <c r="D37" s="108" t="s">
        <v>59</v>
      </c>
      <c r="E37" s="108" t="s">
        <v>40</v>
      </c>
      <c r="F37" s="75">
        <v>14250300</v>
      </c>
      <c r="G37" s="75">
        <v>3041386</v>
      </c>
      <c r="H37" s="75">
        <v>2861037</v>
      </c>
      <c r="I37" s="75">
        <v>1676300</v>
      </c>
      <c r="J37" s="75">
        <v>1296550</v>
      </c>
      <c r="K37" s="75"/>
    </row>
    <row r="38" spans="1:11" s="1" customFormat="1" ht="27.75" customHeight="1">
      <c r="A38" s="107" t="s">
        <v>53</v>
      </c>
      <c r="B38" s="108" t="s">
        <v>156</v>
      </c>
      <c r="C38" s="108" t="s">
        <v>54</v>
      </c>
      <c r="D38" s="108" t="s">
        <v>55</v>
      </c>
      <c r="E38" s="108" t="s">
        <v>40</v>
      </c>
      <c r="F38" s="77">
        <v>800000</v>
      </c>
      <c r="G38" s="75">
        <v>68239</v>
      </c>
      <c r="H38" s="75">
        <v>85060</v>
      </c>
      <c r="I38" s="75">
        <v>33300</v>
      </c>
      <c r="J38" s="75">
        <v>27750</v>
      </c>
      <c r="K38" s="75"/>
    </row>
    <row r="39" spans="1:11" s="1" customFormat="1" ht="42.75" customHeight="1">
      <c r="A39" s="107" t="s">
        <v>60</v>
      </c>
      <c r="B39" s="108" t="s">
        <v>61</v>
      </c>
      <c r="C39" s="108" t="s">
        <v>43</v>
      </c>
      <c r="D39" s="108" t="s">
        <v>62</v>
      </c>
      <c r="E39" s="108" t="s">
        <v>40</v>
      </c>
      <c r="F39" s="75">
        <v>417800</v>
      </c>
      <c r="G39" s="75">
        <v>28955</v>
      </c>
      <c r="H39" s="75">
        <v>72607</v>
      </c>
      <c r="I39" s="75">
        <v>33750</v>
      </c>
      <c r="J39" s="75">
        <v>30750</v>
      </c>
      <c r="K39" s="75"/>
    </row>
    <row r="40" spans="1:11" s="1" customFormat="1" ht="50.25" customHeight="1">
      <c r="A40" s="107" t="s">
        <v>63</v>
      </c>
      <c r="B40" s="108" t="s">
        <v>64</v>
      </c>
      <c r="C40" s="108" t="s">
        <v>65</v>
      </c>
      <c r="D40" s="108" t="s">
        <v>66</v>
      </c>
      <c r="E40" s="108" t="s">
        <v>40</v>
      </c>
      <c r="F40" s="75">
        <v>481750</v>
      </c>
      <c r="G40" s="75">
        <v>72265</v>
      </c>
      <c r="H40" s="75">
        <v>114225</v>
      </c>
      <c r="I40" s="75">
        <v>85000</v>
      </c>
      <c r="J40" s="75">
        <v>82500</v>
      </c>
      <c r="K40" s="75"/>
    </row>
    <row r="41" spans="1:11" s="1" customFormat="1" ht="25.5" customHeight="1">
      <c r="A41" s="107" t="s">
        <v>41</v>
      </c>
      <c r="B41" s="108" t="s">
        <v>42</v>
      </c>
      <c r="C41" s="108" t="s">
        <v>43</v>
      </c>
      <c r="D41" s="108" t="s">
        <v>44</v>
      </c>
      <c r="E41" s="108" t="s">
        <v>40</v>
      </c>
      <c r="F41" s="77">
        <v>46800</v>
      </c>
      <c r="G41" s="75">
        <v>7033</v>
      </c>
      <c r="H41" s="75">
        <v>5944</v>
      </c>
      <c r="I41" s="75">
        <v>4650</v>
      </c>
      <c r="J41" s="75">
        <v>3400</v>
      </c>
      <c r="K41" s="75"/>
    </row>
    <row r="42" spans="1:11" s="1" customFormat="1" ht="25.5" customHeight="1">
      <c r="A42" s="107" t="s">
        <v>98</v>
      </c>
      <c r="B42" s="108" t="s">
        <v>99</v>
      </c>
      <c r="C42" s="108" t="s">
        <v>43</v>
      </c>
      <c r="D42" s="108" t="s">
        <v>46</v>
      </c>
      <c r="E42" s="108" t="s">
        <v>40</v>
      </c>
      <c r="F42" s="77">
        <v>136700</v>
      </c>
      <c r="G42" s="75">
        <v>7130</v>
      </c>
      <c r="H42" s="75">
        <v>5520</v>
      </c>
      <c r="I42" s="75">
        <v>5400</v>
      </c>
      <c r="J42" s="75">
        <v>4350</v>
      </c>
      <c r="K42" s="75"/>
    </row>
    <row r="43" spans="1:11" s="1" customFormat="1" ht="25.5" customHeight="1">
      <c r="A43" s="107" t="s">
        <v>100</v>
      </c>
      <c r="B43" s="108" t="s">
        <v>42</v>
      </c>
      <c r="C43" s="108" t="s">
        <v>43</v>
      </c>
      <c r="D43" s="108" t="s">
        <v>101</v>
      </c>
      <c r="E43" s="108" t="s">
        <v>40</v>
      </c>
      <c r="F43" s="77">
        <v>77400</v>
      </c>
      <c r="G43" s="75">
        <v>6499</v>
      </c>
      <c r="H43" s="75">
        <v>22132</v>
      </c>
      <c r="I43" s="75">
        <v>2100</v>
      </c>
      <c r="J43" s="75">
        <v>500</v>
      </c>
      <c r="K43" s="75"/>
    </row>
    <row r="44" spans="1:11" s="1" customFormat="1" ht="25.5" customHeight="1">
      <c r="A44" s="107" t="s">
        <v>72</v>
      </c>
      <c r="B44" s="108" t="s">
        <v>73</v>
      </c>
      <c r="C44" s="108" t="s">
        <v>43</v>
      </c>
      <c r="D44" s="108" t="s">
        <v>74</v>
      </c>
      <c r="E44" s="108" t="s">
        <v>47</v>
      </c>
      <c r="F44" s="77">
        <v>525000</v>
      </c>
      <c r="G44" s="75">
        <v>2279</v>
      </c>
      <c r="H44" s="75">
        <v>2735</v>
      </c>
      <c r="I44" s="75">
        <v>1900</v>
      </c>
      <c r="J44" s="75">
        <v>1500</v>
      </c>
      <c r="K44" s="75"/>
    </row>
    <row r="45" spans="1:11" s="1" customFormat="1" ht="32.25" customHeight="1">
      <c r="A45" s="107" t="s">
        <v>75</v>
      </c>
      <c r="B45" s="108" t="s">
        <v>73</v>
      </c>
      <c r="C45" s="108" t="s">
        <v>43</v>
      </c>
      <c r="D45" s="108" t="s">
        <v>74</v>
      </c>
      <c r="E45" s="108" t="s">
        <v>40</v>
      </c>
      <c r="F45" s="77">
        <v>75650</v>
      </c>
      <c r="G45" s="75">
        <v>1698</v>
      </c>
      <c r="H45" s="75">
        <v>14140</v>
      </c>
      <c r="I45" s="75">
        <v>2350</v>
      </c>
      <c r="J45" s="75">
        <v>1900</v>
      </c>
      <c r="K45" s="75"/>
    </row>
    <row r="46" spans="1:11" s="1" customFormat="1" ht="25.5" customHeight="1">
      <c r="A46" s="107" t="s">
        <v>48</v>
      </c>
      <c r="B46" s="108" t="s">
        <v>49</v>
      </c>
      <c r="C46" s="108" t="s">
        <v>50</v>
      </c>
      <c r="D46" s="108" t="s">
        <v>51</v>
      </c>
      <c r="E46" s="108" t="s">
        <v>52</v>
      </c>
      <c r="F46" s="77">
        <v>203350</v>
      </c>
      <c r="G46" s="75">
        <v>1988</v>
      </c>
      <c r="H46" s="75">
        <v>209131</v>
      </c>
      <c r="I46" s="75">
        <v>3950</v>
      </c>
      <c r="J46" s="75">
        <v>2950</v>
      </c>
      <c r="K46" s="75"/>
    </row>
    <row r="47" spans="1:11" s="1" customFormat="1" ht="36" customHeight="1">
      <c r="A47" s="107" t="s">
        <v>36</v>
      </c>
      <c r="B47" s="108" t="s">
        <v>37</v>
      </c>
      <c r="C47" s="108" t="s">
        <v>38</v>
      </c>
      <c r="D47" s="108" t="s">
        <v>39</v>
      </c>
      <c r="E47" s="108" t="s">
        <v>40</v>
      </c>
      <c r="F47" s="75">
        <v>4445550</v>
      </c>
      <c r="G47" s="75">
        <v>866792</v>
      </c>
      <c r="H47" s="75">
        <v>965580</v>
      </c>
      <c r="I47" s="75">
        <v>737850</v>
      </c>
      <c r="J47" s="75">
        <v>635450</v>
      </c>
      <c r="K47" s="75"/>
    </row>
    <row r="48" spans="1:11" s="1" customFormat="1" ht="28.5" customHeight="1">
      <c r="A48" s="107" t="s">
        <v>107</v>
      </c>
      <c r="B48" s="108" t="s">
        <v>108</v>
      </c>
      <c r="C48" s="108" t="s">
        <v>109</v>
      </c>
      <c r="D48" s="108" t="s">
        <v>110</v>
      </c>
      <c r="E48" s="108" t="s">
        <v>52</v>
      </c>
      <c r="F48" s="75">
        <v>560000</v>
      </c>
      <c r="G48" s="75">
        <v>41710</v>
      </c>
      <c r="H48" s="75">
        <v>189998</v>
      </c>
      <c r="I48" s="75">
        <v>75000</v>
      </c>
      <c r="J48" s="80">
        <v>5500</v>
      </c>
      <c r="K48" s="80"/>
    </row>
    <row r="49" spans="1:11" s="1" customFormat="1" ht="25.5" customHeight="1">
      <c r="A49" s="107" t="s">
        <v>76</v>
      </c>
      <c r="B49" s="108" t="s">
        <v>42</v>
      </c>
      <c r="C49" s="108" t="s">
        <v>43</v>
      </c>
      <c r="D49" s="108" t="s">
        <v>74</v>
      </c>
      <c r="E49" s="108" t="s">
        <v>40</v>
      </c>
      <c r="F49" s="77">
        <v>125000</v>
      </c>
      <c r="G49" s="75">
        <v>4317</v>
      </c>
      <c r="H49" s="75">
        <v>25894</v>
      </c>
      <c r="I49" s="75">
        <v>8400</v>
      </c>
      <c r="J49" s="75">
        <v>7850</v>
      </c>
      <c r="K49" s="75"/>
    </row>
    <row r="50" spans="1:11" s="1" customFormat="1" ht="25.5" customHeight="1">
      <c r="A50" s="107" t="s">
        <v>77</v>
      </c>
      <c r="B50" s="108" t="s">
        <v>78</v>
      </c>
      <c r="C50" s="108" t="s">
        <v>43</v>
      </c>
      <c r="D50" s="108" t="s">
        <v>74</v>
      </c>
      <c r="E50" s="108" t="s">
        <v>40</v>
      </c>
      <c r="F50" s="77">
        <v>625000</v>
      </c>
      <c r="G50" s="75">
        <v>0</v>
      </c>
      <c r="H50" s="75">
        <v>15000</v>
      </c>
      <c r="I50" s="75">
        <v>2250</v>
      </c>
      <c r="J50" s="75">
        <v>800</v>
      </c>
      <c r="K50" s="75"/>
    </row>
    <row r="51" spans="1:11" s="1" customFormat="1" ht="25.5" customHeight="1">
      <c r="A51" s="107" t="s">
        <v>83</v>
      </c>
      <c r="B51" s="108" t="s">
        <v>84</v>
      </c>
      <c r="C51" s="108" t="s">
        <v>80</v>
      </c>
      <c r="D51" s="108" t="s">
        <v>85</v>
      </c>
      <c r="E51" s="108" t="s">
        <v>86</v>
      </c>
      <c r="F51" s="77">
        <v>127700</v>
      </c>
      <c r="G51" s="75">
        <v>28712</v>
      </c>
      <c r="H51" s="75">
        <v>18330</v>
      </c>
      <c r="I51" s="75">
        <v>0</v>
      </c>
      <c r="J51" s="75">
        <v>0</v>
      </c>
      <c r="K51" s="75"/>
    </row>
    <row r="52" spans="1:11" s="1" customFormat="1" ht="25.5" customHeight="1">
      <c r="A52" s="107" t="s">
        <v>87</v>
      </c>
      <c r="B52" s="108" t="s">
        <v>88</v>
      </c>
      <c r="C52" s="108" t="s">
        <v>69</v>
      </c>
      <c r="D52" s="108" t="s">
        <v>89</v>
      </c>
      <c r="E52" s="108" t="s">
        <v>40</v>
      </c>
      <c r="F52" s="77">
        <v>1360100</v>
      </c>
      <c r="G52" s="75">
        <v>47918</v>
      </c>
      <c r="H52" s="75">
        <v>35392</v>
      </c>
      <c r="I52" s="75">
        <v>11200</v>
      </c>
      <c r="J52" s="75">
        <v>5750</v>
      </c>
      <c r="K52" s="75"/>
    </row>
    <row r="53" spans="1:11" s="1" customFormat="1" ht="25.5" customHeight="1">
      <c r="A53" s="107" t="s">
        <v>95</v>
      </c>
      <c r="B53" s="108" t="s">
        <v>96</v>
      </c>
      <c r="C53" s="108" t="s">
        <v>69</v>
      </c>
      <c r="D53" s="108" t="s">
        <v>97</v>
      </c>
      <c r="E53" s="108" t="s">
        <v>40</v>
      </c>
      <c r="F53" s="77">
        <v>835250</v>
      </c>
      <c r="G53" s="75">
        <v>73526</v>
      </c>
      <c r="H53" s="75">
        <v>250274</v>
      </c>
      <c r="I53" s="75">
        <v>17350</v>
      </c>
      <c r="J53" s="75">
        <v>7500</v>
      </c>
      <c r="K53" s="75"/>
    </row>
    <row r="54" spans="1:11" s="1" customFormat="1" ht="25.5" customHeight="1">
      <c r="A54" s="107" t="s">
        <v>92</v>
      </c>
      <c r="B54" s="108" t="s">
        <v>93</v>
      </c>
      <c r="C54" s="108" t="s">
        <v>94</v>
      </c>
      <c r="D54" s="108" t="s">
        <v>62</v>
      </c>
      <c r="E54" s="108" t="s">
        <v>40</v>
      </c>
      <c r="F54" s="77">
        <v>600000</v>
      </c>
      <c r="G54" s="75">
        <v>90501</v>
      </c>
      <c r="H54" s="75">
        <v>156288</v>
      </c>
      <c r="I54" s="75">
        <v>44900</v>
      </c>
      <c r="J54" s="75">
        <v>35000</v>
      </c>
      <c r="K54" s="75"/>
    </row>
    <row r="55" spans="1:11" s="1" customFormat="1" ht="25.5" customHeight="1">
      <c r="A55" s="107" t="s">
        <v>67</v>
      </c>
      <c r="B55" s="108" t="s">
        <v>68</v>
      </c>
      <c r="C55" s="108" t="s">
        <v>69</v>
      </c>
      <c r="D55" s="108" t="s">
        <v>70</v>
      </c>
      <c r="E55" s="108" t="s">
        <v>71</v>
      </c>
      <c r="F55" s="77">
        <v>76950</v>
      </c>
      <c r="G55" s="75">
        <v>9652</v>
      </c>
      <c r="H55" s="75">
        <v>4977</v>
      </c>
      <c r="I55" s="75">
        <v>4950</v>
      </c>
      <c r="J55" s="75">
        <v>350</v>
      </c>
      <c r="K55" s="75"/>
    </row>
    <row r="56" spans="1:11" s="1" customFormat="1" ht="21.75" customHeight="1">
      <c r="A56" s="55" t="e">
        <f>#REF!</f>
        <v>#REF!</v>
      </c>
      <c r="B56" s="59"/>
      <c r="C56" s="59"/>
      <c r="D56" s="67"/>
      <c r="E56" s="67"/>
      <c r="F56" s="69"/>
      <c r="G56" s="78">
        <f>SUM(G37:G55)</f>
        <v>4400600</v>
      </c>
      <c r="H56" s="78">
        <f>SUM(H37:H55)</f>
        <v>5054264</v>
      </c>
      <c r="I56" s="78">
        <f>SUM(I37:I55)</f>
        <v>2750600</v>
      </c>
      <c r="J56" s="78">
        <f>SUM(J37:J55)</f>
        <v>2150350</v>
      </c>
      <c r="K56" s="70"/>
    </row>
    <row r="57" spans="1:11" s="1" customFormat="1" ht="22.5" customHeight="1">
      <c r="A57" s="54" t="e">
        <f>#REF!</f>
        <v>#REF!</v>
      </c>
      <c r="B57" s="41"/>
      <c r="C57" s="41"/>
      <c r="D57" s="68"/>
      <c r="E57" s="68"/>
      <c r="F57" s="68"/>
      <c r="G57" s="71"/>
      <c r="H57" s="68"/>
      <c r="I57" s="68"/>
      <c r="J57" s="68"/>
      <c r="K57" s="68"/>
    </row>
    <row r="58" spans="1:11" s="1" customFormat="1" ht="15.75" hidden="1" customHeight="1">
      <c r="A58" s="60"/>
      <c r="B58" s="58"/>
      <c r="C58" s="61"/>
      <c r="D58" s="65"/>
      <c r="E58" s="63"/>
      <c r="F58" s="63"/>
      <c r="G58" s="72"/>
      <c r="H58" s="65"/>
      <c r="I58" s="66"/>
      <c r="J58" s="64"/>
      <c r="K58" s="64"/>
    </row>
    <row r="59" spans="1:11" s="1" customFormat="1" ht="23.25" customHeight="1">
      <c r="A59" s="107" t="s">
        <v>153</v>
      </c>
      <c r="B59" s="108" t="s">
        <v>42</v>
      </c>
      <c r="C59" s="108" t="s">
        <v>43</v>
      </c>
      <c r="D59" s="108" t="s">
        <v>74</v>
      </c>
      <c r="E59" s="108" t="s">
        <v>40</v>
      </c>
      <c r="F59" s="75">
        <v>100000</v>
      </c>
      <c r="G59" s="75">
        <v>485</v>
      </c>
      <c r="H59" s="75">
        <v>17810</v>
      </c>
      <c r="I59" s="75">
        <v>450</v>
      </c>
      <c r="J59" s="80">
        <v>350</v>
      </c>
      <c r="K59" s="80"/>
    </row>
    <row r="60" spans="1:11" s="1" customFormat="1" ht="24" customHeight="1">
      <c r="A60" s="56" t="e">
        <f>#REF!</f>
        <v>#REF!</v>
      </c>
      <c r="B60" s="59"/>
      <c r="C60" s="59"/>
      <c r="D60" s="67"/>
      <c r="E60" s="67"/>
      <c r="F60" s="69"/>
      <c r="G60" s="144">
        <f>G59</f>
        <v>485</v>
      </c>
      <c r="H60" s="144">
        <f>H59</f>
        <v>17810</v>
      </c>
      <c r="I60" s="144">
        <f>I59</f>
        <v>450</v>
      </c>
      <c r="J60" s="144">
        <f>J59</f>
        <v>350</v>
      </c>
      <c r="K60" s="70"/>
    </row>
    <row r="61" spans="1:11" s="1" customFormat="1" ht="27" customHeight="1">
      <c r="A61" s="110" t="e">
        <f>#REF!</f>
        <v>#REF!</v>
      </c>
      <c r="B61" s="109"/>
      <c r="C61" s="109"/>
      <c r="D61" s="109"/>
      <c r="E61" s="109"/>
      <c r="F61" s="109"/>
      <c r="G61" s="146">
        <f>SUM(G35+G56+G60)</f>
        <v>4941632</v>
      </c>
      <c r="H61" s="146">
        <f>SUM(H35+H56+H60)</f>
        <v>6750400</v>
      </c>
      <c r="I61" s="146">
        <f>I35+I56+I60</f>
        <v>3231500</v>
      </c>
      <c r="J61" s="146">
        <f>J35+J56+J60</f>
        <v>2465650</v>
      </c>
      <c r="K61" s="109"/>
    </row>
    <row r="62" spans="1:11" s="1" customFormat="1"/>
    <row r="63" spans="1:11" s="1" customFormat="1"/>
    <row r="64" spans="1:11" s="1" customFormat="1"/>
    <row r="65" spans="1:1" s="1" customFormat="1"/>
    <row r="66" spans="1:1" s="1" customFormat="1"/>
    <row r="67" spans="1:1" s="1" customFormat="1"/>
    <row r="68" spans="1:1" s="1" customFormat="1"/>
    <row r="69" spans="1:1" s="1" customFormat="1"/>
    <row r="70" spans="1:1" s="1" customFormat="1"/>
    <row r="74" spans="1:1">
      <c r="A74" s="10"/>
    </row>
    <row r="75" spans="1:1">
      <c r="A75" s="10"/>
    </row>
    <row r="76" spans="1:1">
      <c r="A76" s="10"/>
    </row>
    <row r="78" spans="1:1">
      <c r="A78" s="10"/>
    </row>
    <row r="79" spans="1:1">
      <c r="A79" s="10"/>
    </row>
    <row r="80" spans="1:1">
      <c r="A80" s="10"/>
    </row>
    <row r="92" spans="1:1" ht="15">
      <c r="A92" s="9"/>
    </row>
    <row r="93" spans="1:1" ht="15">
      <c r="A93" s="9"/>
    </row>
    <row r="118" spans="1:1" ht="15">
      <c r="A118" s="9"/>
    </row>
    <row r="119" spans="1:1" ht="15">
      <c r="A119" s="9"/>
    </row>
    <row r="132" spans="1:1" ht="15">
      <c r="A132" s="9"/>
    </row>
  </sheetData>
  <mergeCells count="11">
    <mergeCell ref="K4:K7"/>
    <mergeCell ref="D6:D7"/>
    <mergeCell ref="E6:E7"/>
    <mergeCell ref="A1:J1"/>
    <mergeCell ref="G4:G7"/>
    <mergeCell ref="H4:J5"/>
    <mergeCell ref="A4:A7"/>
    <mergeCell ref="B4:E5"/>
    <mergeCell ref="F4:F7"/>
    <mergeCell ref="B6:B7"/>
    <mergeCell ref="C6:C7"/>
  </mergeCells>
  <pageMargins left="0.70866141732283505" right="0.70866141732283505" top="0.74803149606299202" bottom="0.74803149606299202" header="0.31496062992126" footer="0.31496062992126"/>
  <pageSetup scale="58" orientation="landscape" r:id="rId1"/>
  <rowBreaks count="2" manualBreakCount="2">
    <brk id="35" max="10" man="1"/>
    <brk id="73" max="16383" man="1"/>
  </rowBreaks>
</worksheet>
</file>

<file path=xl/worksheets/sheet8.xml><?xml version="1.0" encoding="utf-8"?>
<worksheet xmlns="http://schemas.openxmlformats.org/spreadsheetml/2006/main" xmlns:r="http://schemas.openxmlformats.org/officeDocument/2006/relationships">
  <sheetPr codeName="Sheet7">
    <tabColor rgb="FFC00000"/>
  </sheetPr>
  <dimension ref="A1:HJ36"/>
  <sheetViews>
    <sheetView rightToLeft="1" workbookViewId="0">
      <selection sqref="A1:M1"/>
    </sheetView>
  </sheetViews>
  <sheetFormatPr defaultColWidth="11.42578125" defaultRowHeight="12.75"/>
  <cols>
    <col min="1" max="1" width="33.7109375" customWidth="1"/>
    <col min="2" max="2" width="11.7109375" customWidth="1"/>
    <col min="3" max="3" width="11.42578125" customWidth="1"/>
    <col min="4" max="4" width="11.85546875" customWidth="1"/>
    <col min="5" max="5" width="13.5703125" style="11" customWidth="1"/>
    <col min="6" max="6" width="12.5703125" style="11" customWidth="1"/>
    <col min="7" max="7" width="11.7109375" customWidth="1"/>
    <col min="8" max="8" width="13.28515625" style="1" customWidth="1"/>
    <col min="9" max="9" width="12" style="1" customWidth="1"/>
    <col min="10" max="10" width="11.85546875" style="1" customWidth="1"/>
    <col min="11" max="11" width="14.140625" style="1" customWidth="1"/>
    <col min="12" max="12" width="12.5703125" style="1" customWidth="1"/>
    <col min="13" max="13" width="11.85546875" style="1" customWidth="1"/>
    <col min="14" max="16384" width="11.42578125" style="1"/>
  </cols>
  <sheetData>
    <row r="1" spans="1:13" ht="26.25">
      <c r="A1" s="418" t="s">
        <v>27</v>
      </c>
      <c r="B1" s="418"/>
      <c r="C1" s="418"/>
      <c r="D1" s="418"/>
      <c r="E1" s="418"/>
      <c r="F1" s="418"/>
      <c r="G1" s="418"/>
      <c r="H1" s="418"/>
      <c r="I1" s="418"/>
      <c r="J1" s="418"/>
      <c r="K1" s="418"/>
      <c r="L1" s="418"/>
      <c r="M1" s="418"/>
    </row>
    <row r="3" spans="1:13" ht="22.5" customHeight="1">
      <c r="A3" s="31" t="e">
        <f>#REF!</f>
        <v>#REF!</v>
      </c>
      <c r="B3" s="12" t="s">
        <v>29</v>
      </c>
      <c r="C3" s="12"/>
      <c r="D3" s="12" t="s">
        <v>29</v>
      </c>
    </row>
    <row r="4" spans="1:13" s="8" customFormat="1" ht="17.25" customHeight="1">
      <c r="A4" s="419" t="s">
        <v>32</v>
      </c>
      <c r="B4" s="420" t="s">
        <v>34</v>
      </c>
      <c r="C4" s="420"/>
      <c r="D4" s="420" t="s">
        <v>31</v>
      </c>
      <c r="E4" s="421" t="s">
        <v>11</v>
      </c>
      <c r="F4" s="421"/>
      <c r="G4" s="421"/>
      <c r="H4" s="422" t="s">
        <v>13</v>
      </c>
      <c r="I4" s="422"/>
      <c r="J4" s="422"/>
      <c r="K4" s="423" t="s">
        <v>14</v>
      </c>
      <c r="L4" s="423"/>
      <c r="M4" s="423"/>
    </row>
    <row r="5" spans="1:13" s="8" customFormat="1" ht="19.5" customHeight="1">
      <c r="A5" s="419"/>
      <c r="B5" s="111" t="s">
        <v>9</v>
      </c>
      <c r="C5" s="111" t="s">
        <v>10</v>
      </c>
      <c r="D5" s="420"/>
      <c r="E5" s="112" t="s">
        <v>9</v>
      </c>
      <c r="F5" s="112" t="s">
        <v>10</v>
      </c>
      <c r="G5" s="112" t="s">
        <v>12</v>
      </c>
      <c r="H5" s="112" t="s">
        <v>9</v>
      </c>
      <c r="I5" s="112" t="s">
        <v>10</v>
      </c>
      <c r="J5" s="112" t="s">
        <v>12</v>
      </c>
      <c r="K5" s="112" t="s">
        <v>9</v>
      </c>
      <c r="L5" s="112" t="s">
        <v>10</v>
      </c>
      <c r="M5" s="112" t="s">
        <v>12</v>
      </c>
    </row>
    <row r="6" spans="1:13" ht="18" customHeight="1">
      <c r="A6" s="138" t="e">
        <f>#REF!</f>
        <v>#REF!</v>
      </c>
      <c r="B6" s="26"/>
      <c r="C6" s="26"/>
      <c r="D6" s="26"/>
      <c r="E6" s="32"/>
      <c r="F6" s="32"/>
      <c r="G6" s="33"/>
      <c r="H6" s="32"/>
      <c r="I6" s="32"/>
      <c r="J6" s="33"/>
      <c r="K6" s="32"/>
      <c r="L6" s="32"/>
      <c r="M6" s="33"/>
    </row>
    <row r="7" spans="1:13" ht="21" customHeight="1">
      <c r="A7" s="136" t="e">
        <f>#REF!</f>
        <v>#REF!</v>
      </c>
      <c r="B7" s="82" t="e">
        <f>#REF!</f>
        <v>#REF!</v>
      </c>
      <c r="C7" s="115">
        <v>1142526</v>
      </c>
      <c r="D7" s="114">
        <v>12</v>
      </c>
      <c r="E7" s="82">
        <v>9390.67</v>
      </c>
      <c r="F7" s="115">
        <v>192500</v>
      </c>
      <c r="G7" s="149">
        <v>4</v>
      </c>
      <c r="H7" s="82">
        <v>8724</v>
      </c>
      <c r="I7" s="115">
        <v>233000</v>
      </c>
      <c r="J7" s="120">
        <v>8</v>
      </c>
      <c r="K7" s="82">
        <v>8724</v>
      </c>
      <c r="L7" s="115">
        <v>717026</v>
      </c>
      <c r="M7" s="120">
        <v>4</v>
      </c>
    </row>
    <row r="8" spans="1:13" ht="18.75" customHeight="1">
      <c r="A8" s="136" t="e">
        <f>#REF!</f>
        <v>#REF!</v>
      </c>
      <c r="B8" s="82" t="e">
        <f>#REF!</f>
        <v>#REF!</v>
      </c>
      <c r="C8" s="115">
        <v>363250</v>
      </c>
      <c r="D8" s="114">
        <v>375</v>
      </c>
      <c r="E8" s="82">
        <v>2759.33</v>
      </c>
      <c r="F8" s="115">
        <v>49000</v>
      </c>
      <c r="G8" s="113">
        <v>125</v>
      </c>
      <c r="H8" s="82">
        <v>3426</v>
      </c>
      <c r="I8" s="115">
        <v>202500</v>
      </c>
      <c r="J8" s="120">
        <v>250</v>
      </c>
      <c r="K8" s="82">
        <v>3426</v>
      </c>
      <c r="L8" s="115">
        <v>111750</v>
      </c>
      <c r="M8" s="120">
        <v>125</v>
      </c>
    </row>
    <row r="9" spans="1:13" ht="19.5" customHeight="1">
      <c r="A9" s="136" t="e">
        <f>#REF!</f>
        <v>#REF!</v>
      </c>
      <c r="B9" s="82" t="e">
        <f>#REF!</f>
        <v>#REF!</v>
      </c>
      <c r="C9" s="115">
        <v>58400</v>
      </c>
      <c r="D9" s="114">
        <v>14</v>
      </c>
      <c r="E9" s="82">
        <v>1810</v>
      </c>
      <c r="F9" s="115">
        <v>21400</v>
      </c>
      <c r="G9" s="113">
        <v>14</v>
      </c>
      <c r="H9" s="82">
        <v>1810</v>
      </c>
      <c r="I9" s="115">
        <v>18500</v>
      </c>
      <c r="J9" s="120">
        <v>14</v>
      </c>
      <c r="K9" s="82">
        <v>1810</v>
      </c>
      <c r="L9" s="115">
        <v>18500</v>
      </c>
      <c r="M9" s="120">
        <v>14</v>
      </c>
    </row>
    <row r="10" spans="1:13" ht="20.25" customHeight="1">
      <c r="A10" s="137" t="e">
        <f>#REF!</f>
        <v>#REF!</v>
      </c>
      <c r="B10" s="82" t="e">
        <f>#REF!</f>
        <v>#REF!</v>
      </c>
      <c r="C10" s="115">
        <v>114150</v>
      </c>
      <c r="D10" s="114">
        <v>42</v>
      </c>
      <c r="E10" s="82">
        <v>3296</v>
      </c>
      <c r="F10" s="115">
        <v>30050</v>
      </c>
      <c r="G10" s="113">
        <v>14</v>
      </c>
      <c r="H10" s="82">
        <v>3296</v>
      </c>
      <c r="I10" s="115">
        <v>42050</v>
      </c>
      <c r="J10" s="120">
        <v>28</v>
      </c>
      <c r="K10" s="82">
        <v>3296</v>
      </c>
      <c r="L10" s="115">
        <v>42050</v>
      </c>
      <c r="M10" s="120">
        <v>14</v>
      </c>
    </row>
    <row r="11" spans="1:13" ht="18.75" customHeight="1">
      <c r="A11" s="137" t="e">
        <f>#REF!</f>
        <v>#REF!</v>
      </c>
      <c r="B11" s="82" t="e">
        <f>#REF!</f>
        <v>#REF!</v>
      </c>
      <c r="C11" s="113" t="e">
        <f>#REF!</f>
        <v>#REF!</v>
      </c>
      <c r="D11" s="114">
        <v>390</v>
      </c>
      <c r="E11" s="82">
        <v>3025.67</v>
      </c>
      <c r="F11" s="113">
        <v>0</v>
      </c>
      <c r="G11" s="113">
        <v>130</v>
      </c>
      <c r="H11" s="82">
        <v>3025.67</v>
      </c>
      <c r="I11" s="113">
        <v>0</v>
      </c>
      <c r="J11" s="120">
        <v>260</v>
      </c>
      <c r="K11" s="82">
        <v>3025.67</v>
      </c>
      <c r="L11" s="113">
        <v>0</v>
      </c>
      <c r="M11" s="120">
        <v>130</v>
      </c>
    </row>
    <row r="12" spans="1:13" s="35" customFormat="1" ht="18" customHeight="1">
      <c r="A12" s="139" t="e">
        <f>#REF!</f>
        <v>#REF!</v>
      </c>
      <c r="B12" s="152" t="e">
        <f>SUM(B7:B11)</f>
        <v>#REF!</v>
      </c>
      <c r="C12" s="148" t="e">
        <f>SUM(C7:C11)</f>
        <v>#REF!</v>
      </c>
      <c r="D12" s="140" t="e">
        <f>B12+C12</f>
        <v>#REF!</v>
      </c>
      <c r="E12" s="140">
        <f>SUM(E7:E11)</f>
        <v>20281.669999999998</v>
      </c>
      <c r="F12" s="140">
        <f>SUM(F7:F11)</f>
        <v>292950</v>
      </c>
      <c r="G12" s="140">
        <f>E12+F12</f>
        <v>313231.67</v>
      </c>
      <c r="H12" s="140">
        <f>SUM(H7:H11)</f>
        <v>20281.669999999998</v>
      </c>
      <c r="I12" s="148">
        <f>SUM(I7:I11)</f>
        <v>496050</v>
      </c>
      <c r="J12" s="140">
        <f>H12+I12</f>
        <v>516331.67</v>
      </c>
      <c r="K12" s="143">
        <f>SUM(K7:K11)</f>
        <v>20281.669999999998</v>
      </c>
      <c r="L12" s="148">
        <f>SUM(L7:L11)</f>
        <v>889326</v>
      </c>
      <c r="M12" s="140">
        <f>K12+L12</f>
        <v>909607.67</v>
      </c>
    </row>
    <row r="13" spans="1:13" ht="20.25" customHeight="1">
      <c r="A13" s="53" t="e">
        <f>#REF!</f>
        <v>#REF!</v>
      </c>
      <c r="B13" s="37"/>
      <c r="C13" s="37"/>
      <c r="D13" s="121"/>
      <c r="E13" s="121"/>
      <c r="F13" s="121"/>
      <c r="G13" s="30"/>
      <c r="H13" s="121"/>
      <c r="I13" s="121"/>
      <c r="J13" s="30"/>
      <c r="K13" s="122"/>
      <c r="L13" s="121"/>
      <c r="M13" s="30"/>
    </row>
    <row r="14" spans="1:13" ht="15.75">
      <c r="A14" s="136" t="e">
        <f>#REF!</f>
        <v>#REF!</v>
      </c>
      <c r="B14" s="153">
        <v>932222</v>
      </c>
      <c r="C14" s="115">
        <v>3392329</v>
      </c>
      <c r="D14" s="114">
        <v>360000</v>
      </c>
      <c r="E14" s="123">
        <v>310740.67</v>
      </c>
      <c r="F14" s="124">
        <v>991000</v>
      </c>
      <c r="G14" s="115">
        <v>120000</v>
      </c>
      <c r="H14" s="116">
        <v>11365.67</v>
      </c>
      <c r="I14" s="120">
        <v>1452150</v>
      </c>
      <c r="J14" s="124">
        <v>240000</v>
      </c>
      <c r="K14" s="164">
        <v>11365.67</v>
      </c>
      <c r="L14" s="120">
        <v>949179</v>
      </c>
      <c r="M14" s="150">
        <v>120000</v>
      </c>
    </row>
    <row r="15" spans="1:13" ht="20.25" customHeight="1">
      <c r="A15" s="136" t="e">
        <f>#REF!</f>
        <v>#REF!</v>
      </c>
      <c r="B15" s="153" t="e">
        <f>#REF!</f>
        <v>#REF!</v>
      </c>
      <c r="C15" s="115">
        <v>1196705</v>
      </c>
      <c r="D15" s="114">
        <v>63216</v>
      </c>
      <c r="E15" s="123">
        <v>11365.67</v>
      </c>
      <c r="F15" s="124">
        <v>300000</v>
      </c>
      <c r="G15" s="113">
        <v>21072</v>
      </c>
      <c r="H15" s="82">
        <v>310740.67</v>
      </c>
      <c r="I15" s="120">
        <v>448000</v>
      </c>
      <c r="J15" s="113">
        <v>42144</v>
      </c>
      <c r="K15" s="126">
        <v>310740.67</v>
      </c>
      <c r="L15" s="120">
        <v>448705</v>
      </c>
      <c r="M15" s="125">
        <v>21072</v>
      </c>
    </row>
    <row r="16" spans="1:13" ht="18.75" customHeight="1">
      <c r="A16" s="136" t="e">
        <f>#REF!</f>
        <v>#REF!</v>
      </c>
      <c r="B16" s="153" t="e">
        <f>#REF!</f>
        <v>#REF!</v>
      </c>
      <c r="C16" s="115">
        <v>18330</v>
      </c>
      <c r="D16" s="114">
        <v>3102</v>
      </c>
      <c r="E16" s="123">
        <v>5959.33</v>
      </c>
      <c r="F16" s="124">
        <v>0</v>
      </c>
      <c r="G16" s="113">
        <v>1034</v>
      </c>
      <c r="H16" s="82">
        <v>5959.33</v>
      </c>
      <c r="I16" s="120">
        <v>0</v>
      </c>
      <c r="J16" s="113">
        <v>2068</v>
      </c>
      <c r="K16" s="126">
        <v>5959.33</v>
      </c>
      <c r="L16" s="120">
        <v>18330</v>
      </c>
      <c r="M16" s="125">
        <v>1034</v>
      </c>
    </row>
    <row r="17" spans="1:218" ht="18" customHeight="1">
      <c r="A17" s="137" t="e">
        <f>#REF!</f>
        <v>#REF!</v>
      </c>
      <c r="B17" s="153" t="e">
        <f>#REF!</f>
        <v>#REF!</v>
      </c>
      <c r="C17" s="115">
        <v>446900</v>
      </c>
      <c r="D17" s="114">
        <v>72</v>
      </c>
      <c r="E17" s="123">
        <v>1381.33</v>
      </c>
      <c r="F17" s="124">
        <v>85900</v>
      </c>
      <c r="G17" s="113">
        <v>24</v>
      </c>
      <c r="H17" s="82">
        <v>1381.33</v>
      </c>
      <c r="I17" s="120">
        <v>120700</v>
      </c>
      <c r="J17" s="113">
        <v>48</v>
      </c>
      <c r="K17" s="126">
        <v>1381.33</v>
      </c>
      <c r="L17" s="120">
        <v>240300</v>
      </c>
      <c r="M17" s="125">
        <v>24</v>
      </c>
    </row>
    <row r="18" spans="1:218" ht="18.75" customHeight="1">
      <c r="A18" s="137" t="e">
        <f>#REF!</f>
        <v>#REF!</v>
      </c>
      <c r="B18" s="153" t="e">
        <f>#REF!</f>
        <v>#REF!</v>
      </c>
      <c r="C18" s="116" t="e">
        <f>#REF!</f>
        <v>#REF!</v>
      </c>
      <c r="D18" s="117"/>
      <c r="E18" s="123">
        <v>823</v>
      </c>
      <c r="F18" s="124"/>
      <c r="G18" s="113"/>
      <c r="H18" s="82">
        <v>823</v>
      </c>
      <c r="I18" s="120"/>
      <c r="J18" s="127"/>
      <c r="K18" s="126">
        <v>823</v>
      </c>
      <c r="L18" s="120"/>
      <c r="M18" s="128"/>
    </row>
    <row r="19" spans="1:218" ht="15.75" hidden="1" customHeight="1">
      <c r="A19" s="38">
        <v>0</v>
      </c>
      <c r="B19" s="154" t="e">
        <f>#REF!</f>
        <v>#REF!</v>
      </c>
      <c r="C19" s="34">
        <v>0</v>
      </c>
      <c r="D19" s="39" t="e">
        <f>'2- محاصل'!#REF!</f>
        <v>#REF!</v>
      </c>
      <c r="E19" s="129"/>
      <c r="F19" s="129"/>
      <c r="G19" s="113" t="e">
        <f>'2- محاصل'!#REF!</f>
        <v>#REF!</v>
      </c>
      <c r="H19" s="113"/>
      <c r="I19" s="120"/>
      <c r="J19" s="113"/>
      <c r="K19" s="126"/>
      <c r="L19" s="120"/>
      <c r="M19" s="125"/>
    </row>
    <row r="20" spans="1:218" ht="18" hidden="1" customHeight="1">
      <c r="A20" s="38">
        <v>0</v>
      </c>
      <c r="B20" s="154" t="e">
        <f>#REF!</f>
        <v>#REF!</v>
      </c>
      <c r="C20" s="34">
        <v>0</v>
      </c>
      <c r="D20" s="39" t="e">
        <f>'2- محاصل'!#REF!</f>
        <v>#REF!</v>
      </c>
      <c r="E20" s="130"/>
      <c r="F20" s="130"/>
      <c r="G20" s="113" t="e">
        <f>'2- محاصل'!#REF!</f>
        <v>#REF!</v>
      </c>
      <c r="H20" s="113"/>
      <c r="I20" s="120"/>
      <c r="J20" s="113"/>
      <c r="K20" s="126"/>
      <c r="L20" s="120"/>
      <c r="M20" s="125"/>
    </row>
    <row r="21" spans="1:218" s="35" customFormat="1" ht="18.75">
      <c r="A21" s="62" t="e">
        <f>#REF!</f>
        <v>#REF!</v>
      </c>
      <c r="B21" s="155" t="e">
        <f>SUM(B14:B18)</f>
        <v>#REF!</v>
      </c>
      <c r="C21" s="140" t="e">
        <f>SUM(C14:C18)</f>
        <v>#REF!</v>
      </c>
      <c r="D21" s="140" t="e">
        <f>B21+C21</f>
        <v>#REF!</v>
      </c>
      <c r="E21" s="140">
        <f>SUM(E14:E18)</f>
        <v>330270</v>
      </c>
      <c r="F21" s="140">
        <f>SUM(F14:F18)</f>
        <v>1376900</v>
      </c>
      <c r="G21" s="140">
        <f>E21+F21</f>
        <v>1707170</v>
      </c>
      <c r="H21" s="140">
        <f>SUM(H14:H18)</f>
        <v>330270</v>
      </c>
      <c r="I21" s="140">
        <f>SUM(I14:I18)</f>
        <v>2020850</v>
      </c>
      <c r="J21" s="140">
        <f>H21+I21</f>
        <v>2351120</v>
      </c>
      <c r="K21" s="165">
        <f>SUM(K14:K18)</f>
        <v>330270</v>
      </c>
      <c r="L21" s="140">
        <f>SUM(L14:L18)</f>
        <v>1656514</v>
      </c>
      <c r="M21" s="140">
        <f>K21+L21</f>
        <v>1986784</v>
      </c>
    </row>
    <row r="22" spans="1:218" ht="21" customHeight="1">
      <c r="A22" s="53" t="e">
        <f>#REF!</f>
        <v>#REF!</v>
      </c>
      <c r="B22" s="156"/>
      <c r="C22" s="37"/>
      <c r="D22" s="121"/>
      <c r="E22" s="131"/>
      <c r="F22" s="30"/>
      <c r="G22" s="131"/>
      <c r="H22" s="131"/>
      <c r="I22" s="131"/>
      <c r="J22" s="30"/>
      <c r="K22" s="131"/>
      <c r="L22" s="131"/>
      <c r="M22" s="30"/>
    </row>
    <row r="23" spans="1:218" ht="20.25" customHeight="1">
      <c r="A23" s="136" t="e">
        <f>#REF!</f>
        <v>#REF!</v>
      </c>
      <c r="B23" s="151" t="e">
        <f>#REF!</f>
        <v>#REF!</v>
      </c>
      <c r="C23" s="118" t="e">
        <f>#REF!</f>
        <v>#REF!</v>
      </c>
      <c r="D23" s="117">
        <v>1</v>
      </c>
      <c r="E23" s="81">
        <v>304761.33</v>
      </c>
      <c r="F23" s="113"/>
      <c r="G23" s="83">
        <v>0.33</v>
      </c>
      <c r="H23" s="82">
        <v>304761.33</v>
      </c>
      <c r="I23" s="120"/>
      <c r="J23" s="84">
        <v>0.66</v>
      </c>
      <c r="K23" s="82">
        <v>304761.33</v>
      </c>
      <c r="L23" s="120"/>
      <c r="M23" s="79">
        <v>0.34</v>
      </c>
    </row>
    <row r="24" spans="1:218" ht="21.75" customHeight="1">
      <c r="A24" s="137" t="e">
        <f>#REF!</f>
        <v>#REF!</v>
      </c>
      <c r="B24" s="151" t="e">
        <f>#REF!</f>
        <v>#REF!</v>
      </c>
      <c r="C24" s="118" t="e">
        <f>#REF!</f>
        <v>#REF!</v>
      </c>
      <c r="D24" s="119">
        <v>2571</v>
      </c>
      <c r="E24" s="81">
        <v>11312</v>
      </c>
      <c r="F24" s="124"/>
      <c r="G24" s="113">
        <v>857</v>
      </c>
      <c r="H24" s="82">
        <v>11312</v>
      </c>
      <c r="I24" s="120"/>
      <c r="J24" s="113">
        <v>1714</v>
      </c>
      <c r="K24" s="82">
        <v>11312</v>
      </c>
      <c r="L24" s="120"/>
      <c r="M24" s="125">
        <v>857</v>
      </c>
    </row>
    <row r="25" spans="1:218" ht="21.75" customHeight="1">
      <c r="A25" s="137" t="e">
        <f>#REF!</f>
        <v>#REF!</v>
      </c>
      <c r="B25" s="151" t="e">
        <f>#REF!</f>
        <v>#REF!</v>
      </c>
      <c r="C25" s="115">
        <v>17810</v>
      </c>
      <c r="D25" s="119">
        <v>3</v>
      </c>
      <c r="E25" s="81">
        <v>4376.67</v>
      </c>
      <c r="F25" s="132">
        <v>3200</v>
      </c>
      <c r="G25" s="147">
        <v>1</v>
      </c>
      <c r="H25" s="82">
        <v>4376.67</v>
      </c>
      <c r="I25" s="120">
        <v>5500</v>
      </c>
      <c r="J25" s="113">
        <v>2</v>
      </c>
      <c r="K25" s="82">
        <v>4376.67</v>
      </c>
      <c r="L25" s="120">
        <v>9110</v>
      </c>
      <c r="M25" s="125">
        <v>1</v>
      </c>
    </row>
    <row r="26" spans="1:218" ht="21" customHeight="1">
      <c r="A26" s="137" t="e">
        <f>#REF!</f>
        <v>#REF!</v>
      </c>
      <c r="B26" s="151" t="e">
        <f>#REF!</f>
        <v>#REF!</v>
      </c>
      <c r="C26" s="118" t="e">
        <f>#REF!</f>
        <v>#REF!</v>
      </c>
      <c r="D26" s="119">
        <v>21</v>
      </c>
      <c r="E26" s="81">
        <v>22500</v>
      </c>
      <c r="F26" s="132"/>
      <c r="G26" s="147">
        <v>7</v>
      </c>
      <c r="H26" s="82">
        <v>22500</v>
      </c>
      <c r="I26" s="120"/>
      <c r="J26" s="113">
        <v>14</v>
      </c>
      <c r="K26" s="82">
        <v>22500</v>
      </c>
      <c r="L26" s="120"/>
      <c r="M26" s="125">
        <v>7</v>
      </c>
    </row>
    <row r="27" spans="1:218" s="36" customFormat="1" ht="18" customHeight="1">
      <c r="A27" s="62" t="e">
        <f>#REF!</f>
        <v>#REF!</v>
      </c>
      <c r="B27" s="155" t="e">
        <f>SUM(B23:B26)</f>
        <v>#REF!</v>
      </c>
      <c r="C27" s="140" t="e">
        <f>SUM(C23:C26)</f>
        <v>#REF!</v>
      </c>
      <c r="D27" s="140" t="e">
        <f>B27+C27</f>
        <v>#REF!</v>
      </c>
      <c r="E27" s="140">
        <f>SUM(E23:E26)</f>
        <v>342950</v>
      </c>
      <c r="F27" s="140">
        <f>SUM(F23:F26)</f>
        <v>3200</v>
      </c>
      <c r="G27" s="140">
        <f>E27+F27</f>
        <v>346150</v>
      </c>
      <c r="H27" s="140">
        <f>SUM(H23:H26)</f>
        <v>342950</v>
      </c>
      <c r="I27" s="140">
        <f>SUM(I23:I26)</f>
        <v>5500</v>
      </c>
      <c r="J27" s="140">
        <f>H27+I27</f>
        <v>348450</v>
      </c>
      <c r="K27" s="143">
        <f>SUM(K23:K26)</f>
        <v>342950</v>
      </c>
      <c r="L27" s="140">
        <f>SUM(L23:L26)</f>
        <v>9110</v>
      </c>
      <c r="M27" s="140">
        <f>K27+L27</f>
        <v>352060</v>
      </c>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row>
    <row r="28" spans="1:218" ht="18.75" hidden="1" customHeight="1">
      <c r="A28" s="53" t="e">
        <f>#REF!</f>
        <v>#REF!</v>
      </c>
      <c r="B28" s="157" t="e">
        <f>#REF!</f>
        <v>#REF!</v>
      </c>
      <c r="C28" s="141" t="e">
        <f>#REF!</f>
        <v>#REF!</v>
      </c>
      <c r="D28" s="133"/>
      <c r="E28" s="159"/>
      <c r="F28" s="133"/>
      <c r="G28" s="102"/>
      <c r="H28" s="159"/>
      <c r="I28" s="133"/>
      <c r="J28" s="102"/>
      <c r="K28" s="159"/>
      <c r="L28" s="133"/>
      <c r="M28" s="102"/>
    </row>
    <row r="29" spans="1:218" ht="15.75" hidden="1" customHeight="1">
      <c r="A29" s="38" t="e">
        <f>#REF!</f>
        <v>#REF!</v>
      </c>
      <c r="B29" s="158" t="e">
        <f>#REF!</f>
        <v>#REF!</v>
      </c>
      <c r="C29" s="142" t="e">
        <f>#REF!</f>
        <v>#REF!</v>
      </c>
      <c r="D29" s="39"/>
      <c r="E29" s="160"/>
      <c r="F29" s="134"/>
      <c r="G29" s="103"/>
      <c r="H29" s="160"/>
      <c r="I29" s="134"/>
      <c r="J29" s="103"/>
      <c r="K29" s="160"/>
      <c r="L29" s="134"/>
      <c r="M29" s="103"/>
    </row>
    <row r="30" spans="1:218" ht="18" hidden="1" customHeight="1">
      <c r="A30" s="38" t="e">
        <f>#REF!</f>
        <v>#REF!</v>
      </c>
      <c r="B30" s="158" t="e">
        <f>#REF!</f>
        <v>#REF!</v>
      </c>
      <c r="C30" s="142" t="e">
        <f>#REF!</f>
        <v>#REF!</v>
      </c>
      <c r="D30" s="39"/>
      <c r="E30" s="161"/>
      <c r="F30" s="104"/>
      <c r="G30" s="104"/>
      <c r="H30" s="163"/>
      <c r="I30" s="105"/>
      <c r="J30" s="105"/>
      <c r="K30" s="163"/>
      <c r="L30" s="105"/>
      <c r="M30" s="105"/>
    </row>
    <row r="31" spans="1:218" ht="18" hidden="1" customHeight="1">
      <c r="A31" s="38" t="e">
        <f>#REF!</f>
        <v>#REF!</v>
      </c>
      <c r="B31" s="158" t="e">
        <f>#REF!</f>
        <v>#REF!</v>
      </c>
      <c r="C31" s="142" t="e">
        <f>#REF!</f>
        <v>#REF!</v>
      </c>
      <c r="D31" s="39"/>
      <c r="E31" s="161"/>
      <c r="F31" s="104"/>
      <c r="G31" s="104"/>
      <c r="H31" s="163"/>
      <c r="I31" s="105"/>
      <c r="J31" s="105"/>
      <c r="K31" s="163"/>
      <c r="L31" s="105"/>
      <c r="M31" s="105"/>
    </row>
    <row r="32" spans="1:218" ht="18" hidden="1" customHeight="1">
      <c r="A32" s="38" t="e">
        <f>#REF!</f>
        <v>#REF!</v>
      </c>
      <c r="B32" s="158" t="e">
        <f>#REF!</f>
        <v>#REF!</v>
      </c>
      <c r="C32" s="142" t="e">
        <f>#REF!</f>
        <v>#REF!</v>
      </c>
      <c r="D32" s="39"/>
      <c r="E32" s="161"/>
      <c r="F32" s="104"/>
      <c r="G32" s="104"/>
      <c r="H32" s="163"/>
      <c r="I32" s="105"/>
      <c r="J32" s="105"/>
      <c r="K32" s="163"/>
      <c r="L32" s="105"/>
      <c r="M32" s="105"/>
    </row>
    <row r="33" spans="1:13" ht="18" hidden="1" customHeight="1">
      <c r="A33" s="38" t="e">
        <f>#REF!</f>
        <v>#REF!</v>
      </c>
      <c r="B33" s="158" t="e">
        <f>#REF!</f>
        <v>#REF!</v>
      </c>
      <c r="C33" s="142" t="e">
        <f>#REF!</f>
        <v>#REF!</v>
      </c>
      <c r="D33" s="39"/>
      <c r="E33" s="161"/>
      <c r="F33" s="104"/>
      <c r="G33" s="104"/>
      <c r="H33" s="163"/>
      <c r="I33" s="105"/>
      <c r="J33" s="105"/>
      <c r="K33" s="163"/>
      <c r="L33" s="105"/>
      <c r="M33" s="105"/>
    </row>
    <row r="34" spans="1:13" s="35" customFormat="1" ht="18" hidden="1" customHeight="1">
      <c r="A34" s="62" t="e">
        <f>#REF!</f>
        <v>#REF!</v>
      </c>
      <c r="B34" s="155" t="e">
        <f>#REF!</f>
        <v>#REF!</v>
      </c>
      <c r="C34" s="143" t="e">
        <f>#REF!</f>
        <v>#REF!</v>
      </c>
      <c r="D34" s="135"/>
      <c r="E34" s="162">
        <f>SUM(E29:E33)</f>
        <v>0</v>
      </c>
      <c r="F34" s="135">
        <f t="shared" ref="F34:L34" si="0">SUM(F29:F33)</f>
        <v>0</v>
      </c>
      <c r="G34" s="135"/>
      <c r="H34" s="162">
        <f t="shared" si="0"/>
        <v>0</v>
      </c>
      <c r="I34" s="135">
        <f t="shared" si="0"/>
        <v>0</v>
      </c>
      <c r="J34" s="135"/>
      <c r="K34" s="162">
        <f t="shared" si="0"/>
        <v>0</v>
      </c>
      <c r="L34" s="135">
        <f t="shared" si="0"/>
        <v>0</v>
      </c>
      <c r="M34" s="135"/>
    </row>
    <row r="35" spans="1:13" s="35" customFormat="1" ht="18.75">
      <c r="A35" s="62" t="e">
        <f>#REF!</f>
        <v>#REF!</v>
      </c>
      <c r="B35" s="155" t="e">
        <f t="shared" ref="B35:M35" si="1">SUM(B12+B21+B27)</f>
        <v>#REF!</v>
      </c>
      <c r="C35" s="148" t="e">
        <f t="shared" si="1"/>
        <v>#REF!</v>
      </c>
      <c r="D35" s="140" t="e">
        <f t="shared" si="1"/>
        <v>#REF!</v>
      </c>
      <c r="E35" s="143">
        <f>E12+E21+E27</f>
        <v>693501.66999999993</v>
      </c>
      <c r="F35" s="140">
        <f t="shared" si="1"/>
        <v>1673050</v>
      </c>
      <c r="G35" s="140">
        <f t="shared" si="1"/>
        <v>2366551.67</v>
      </c>
      <c r="H35" s="143">
        <f t="shared" si="1"/>
        <v>693501.66999999993</v>
      </c>
      <c r="I35" s="140">
        <f t="shared" si="1"/>
        <v>2522400</v>
      </c>
      <c r="J35" s="140">
        <f t="shared" si="1"/>
        <v>3215901.67</v>
      </c>
      <c r="K35" s="143">
        <f t="shared" si="1"/>
        <v>693501.66999999993</v>
      </c>
      <c r="L35" s="140">
        <f t="shared" si="1"/>
        <v>2554950</v>
      </c>
      <c r="M35" s="140">
        <f t="shared" si="1"/>
        <v>3248451.67</v>
      </c>
    </row>
    <row r="36" spans="1:13" ht="15.75">
      <c r="A36" s="27"/>
      <c r="B36" s="27"/>
      <c r="C36" s="27"/>
      <c r="D36" s="27"/>
      <c r="E36" s="28"/>
      <c r="F36" s="28"/>
      <c r="G36" s="27"/>
      <c r="H36" s="29"/>
      <c r="I36" s="29"/>
      <c r="J36" s="29"/>
      <c r="K36" s="29"/>
      <c r="L36" s="29"/>
      <c r="M36" s="29"/>
    </row>
  </sheetData>
  <mergeCells count="7">
    <mergeCell ref="A1:M1"/>
    <mergeCell ref="A4:A5"/>
    <mergeCell ref="B4:C4"/>
    <mergeCell ref="D4:D5"/>
    <mergeCell ref="E4:G4"/>
    <mergeCell ref="H4:J4"/>
    <mergeCell ref="K4:M4"/>
  </mergeCells>
  <printOptions horizontalCentered="1" verticalCentered="1"/>
  <pageMargins left="0.25" right="0.25" top="0.25" bottom="0.25" header="0.25" footer="0.25"/>
  <pageSetup scale="63" orientation="landscape" r:id="rId1"/>
  <colBreaks count="1" manualBreakCount="1">
    <brk id="13" max="34" man="1"/>
  </colBreaks>
</worksheet>
</file>

<file path=xl/worksheets/sheet9.xml><?xml version="1.0" encoding="utf-8"?>
<worksheet xmlns="http://schemas.openxmlformats.org/spreadsheetml/2006/main" xmlns:r="http://schemas.openxmlformats.org/officeDocument/2006/relationships">
  <sheetPr>
    <tabColor theme="3"/>
    <pageSetUpPr fitToPage="1"/>
  </sheetPr>
  <dimension ref="A1:F22"/>
  <sheetViews>
    <sheetView rightToLeft="1" workbookViewId="0">
      <selection activeCell="E9" sqref="E9"/>
    </sheetView>
  </sheetViews>
  <sheetFormatPr defaultColWidth="9.140625" defaultRowHeight="15.75"/>
  <cols>
    <col min="1" max="1" width="7.28515625" style="27" customWidth="1"/>
    <col min="2" max="2" width="27.42578125" style="27" customWidth="1"/>
    <col min="3" max="3" width="43" style="27" customWidth="1"/>
    <col min="4" max="4" width="39" style="27" customWidth="1"/>
    <col min="5" max="5" width="60.5703125" style="166" customWidth="1"/>
    <col min="6" max="6" width="32" style="27" customWidth="1"/>
    <col min="7" max="7" width="34.140625" style="27" customWidth="1"/>
    <col min="8" max="16384" width="9.140625" style="27"/>
  </cols>
  <sheetData>
    <row r="1" spans="1:6" ht="0.75" customHeight="1"/>
    <row r="2" spans="1:6" s="167" customFormat="1" ht="71.25" customHeight="1">
      <c r="A2" s="424" t="s">
        <v>227</v>
      </c>
      <c r="B2" s="425"/>
      <c r="C2" s="425"/>
      <c r="D2" s="425"/>
      <c r="E2" s="426"/>
    </row>
    <row r="3" spans="1:6" s="172" customFormat="1" ht="21.75" customHeight="1">
      <c r="A3" s="427" t="s">
        <v>201</v>
      </c>
      <c r="B3" s="428"/>
      <c r="C3" s="428"/>
      <c r="D3" s="428"/>
      <c r="E3" s="429"/>
    </row>
    <row r="4" spans="1:6" s="175" customFormat="1" ht="34.5" customHeight="1">
      <c r="A4" s="209">
        <v>1</v>
      </c>
      <c r="B4" s="210" t="s">
        <v>172</v>
      </c>
      <c r="C4" s="210" t="s">
        <v>182</v>
      </c>
      <c r="D4" s="211" t="s">
        <v>178</v>
      </c>
      <c r="E4" s="212" t="s">
        <v>212</v>
      </c>
      <c r="F4" s="174"/>
    </row>
    <row r="5" spans="1:6" s="172" customFormat="1" ht="33.75" customHeight="1">
      <c r="A5" s="209">
        <v>2</v>
      </c>
      <c r="B5" s="210" t="s">
        <v>202</v>
      </c>
      <c r="C5" s="210" t="s">
        <v>214</v>
      </c>
      <c r="D5" s="211" t="s">
        <v>179</v>
      </c>
      <c r="E5" s="212" t="s">
        <v>213</v>
      </c>
      <c r="F5" s="173"/>
    </row>
    <row r="6" spans="1:6" s="172" customFormat="1" ht="33.75" customHeight="1">
      <c r="A6" s="209">
        <v>3</v>
      </c>
      <c r="B6" s="210" t="s">
        <v>203</v>
      </c>
      <c r="C6" s="210" t="s">
        <v>214</v>
      </c>
      <c r="D6" s="211" t="s">
        <v>204</v>
      </c>
      <c r="E6" s="212" t="s">
        <v>215</v>
      </c>
      <c r="F6" s="173"/>
    </row>
    <row r="7" spans="1:6" s="172" customFormat="1" ht="33.75" customHeight="1">
      <c r="A7" s="209">
        <v>4</v>
      </c>
      <c r="B7" s="210" t="s">
        <v>237</v>
      </c>
      <c r="C7" s="210" t="s">
        <v>214</v>
      </c>
      <c r="D7" s="211" t="s">
        <v>205</v>
      </c>
      <c r="E7" s="212" t="s">
        <v>206</v>
      </c>
      <c r="F7" s="173"/>
    </row>
    <row r="8" spans="1:6" s="172" customFormat="1" ht="33.75" customHeight="1">
      <c r="A8" s="209">
        <v>5</v>
      </c>
      <c r="B8" s="210" t="s">
        <v>173</v>
      </c>
      <c r="C8" s="210" t="s">
        <v>214</v>
      </c>
      <c r="D8" s="211" t="s">
        <v>207</v>
      </c>
      <c r="E8" s="212" t="s">
        <v>208</v>
      </c>
      <c r="F8" s="173"/>
    </row>
    <row r="9" spans="1:6" s="172" customFormat="1" ht="33.75" customHeight="1">
      <c r="A9" s="209">
        <v>6</v>
      </c>
      <c r="B9" s="213" t="s">
        <v>199</v>
      </c>
      <c r="C9" s="210" t="s">
        <v>180</v>
      </c>
      <c r="D9" s="211" t="s">
        <v>181</v>
      </c>
      <c r="E9" s="212" t="s">
        <v>209</v>
      </c>
      <c r="F9" s="173"/>
    </row>
    <row r="10" spans="1:6" s="167" customFormat="1" ht="23.25" customHeight="1">
      <c r="A10" s="168"/>
      <c r="D10" s="168"/>
      <c r="E10" s="170"/>
    </row>
    <row r="11" spans="1:6" ht="24" customHeight="1">
      <c r="A11" s="169"/>
      <c r="B11" s="168"/>
      <c r="D11" s="29"/>
      <c r="E11" s="171"/>
    </row>
    <row r="12" spans="1:6" ht="19.5" customHeight="1">
      <c r="A12" s="29"/>
      <c r="B12" s="29"/>
      <c r="D12" s="29"/>
      <c r="E12" s="171"/>
    </row>
    <row r="13" spans="1:6" ht="15.75" customHeight="1">
      <c r="A13" s="29"/>
      <c r="B13" s="29"/>
    </row>
    <row r="14" spans="1:6" ht="33.75" customHeight="1"/>
    <row r="15" spans="1:6" ht="3" customHeight="1"/>
    <row r="16" spans="1:6" ht="12.75" hidden="1" customHeight="1"/>
    <row r="17" ht="12.75" hidden="1" customHeight="1"/>
    <row r="18" ht="12.75" hidden="1" customHeight="1"/>
    <row r="19" ht="12.75" hidden="1" customHeight="1"/>
    <row r="20" ht="12.75" hidden="1" customHeight="1"/>
    <row r="21" ht="12.75" hidden="1" customHeight="1"/>
    <row r="22" ht="12.75" hidden="1" customHeight="1"/>
  </sheetData>
  <mergeCells count="2">
    <mergeCell ref="A2:E2"/>
    <mergeCell ref="A3:E3"/>
  </mergeCells>
  <hyperlinks>
    <hyperlink ref="E6" r:id="rId1"/>
  </hyperlinks>
  <pageMargins left="0.25" right="0.25" top="0.75" bottom="0.75" header="0.3" footer="0.3"/>
  <pageSetup scale="84" orientation="landscape" r:id="rId2"/>
  <ignoredErrors>
    <ignoredError sqref="D4 D5:D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رهنمود </vt:lpstr>
      <vt:lpstr>فورم تائیدی </vt:lpstr>
      <vt:lpstr> پلان ربعوار</vt:lpstr>
      <vt:lpstr>1-مصارف  </vt:lpstr>
      <vt:lpstr>2- محاصل</vt:lpstr>
      <vt:lpstr>3- پیامدها</vt:lpstr>
      <vt:lpstr>چهارم. فورمه نظارت</vt:lpstr>
      <vt:lpstr>پنجم. پلان سالانه و ربعوار</vt:lpstr>
      <vt:lpstr>اشخاص ارتباطی</vt:lpstr>
      <vt:lpstr>'1-مصارف  '!Print_Area</vt:lpstr>
      <vt:lpstr>'2- محاصل'!Print_Area</vt:lpstr>
      <vt:lpstr>'3- پیامدها'!Print_Area</vt:lpstr>
      <vt:lpstr>'پنجم. پلان سالانه و ربعوار'!Print_Area</vt:lpstr>
      <vt:lpstr>'چهارم. فورمه نظارت'!Print_Area</vt:lpstr>
      <vt:lpstr>'رهنمود '!Print_Area</vt:lpstr>
      <vt:lpstr>'فورم تائیدی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sayed.musa@budgetmof.gov.af</dc:creator>
  <cp:lastModifiedBy>arif.walizada</cp:lastModifiedBy>
  <cp:lastPrinted>2020-10-05T05:00:51Z</cp:lastPrinted>
  <dcterms:created xsi:type="dcterms:W3CDTF">2009-10-12T09:15:19Z</dcterms:created>
  <dcterms:modified xsi:type="dcterms:W3CDTF">2020-11-15T05:38:01Z</dcterms:modified>
</cp:coreProperties>
</file>