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978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Projects!$A$1:$S$41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Q41" i="1" l="1"/>
  <c r="O41" i="1"/>
  <c r="D29" i="2"/>
  <c r="J41" i="1"/>
  <c r="N40" i="1"/>
  <c r="P40" i="1" s="1"/>
  <c r="N41" i="1" l="1"/>
  <c r="R40" i="1"/>
  <c r="M9" i="1"/>
  <c r="N38" i="1" l="1"/>
  <c r="G29" i="2" l="1"/>
  <c r="E29" i="2"/>
  <c r="J12" i="1" l="1"/>
  <c r="N39" i="1" l="1"/>
  <c r="R39" i="1" s="1"/>
  <c r="P39" i="1" l="1"/>
  <c r="I41" i="1"/>
  <c r="R38" i="1"/>
  <c r="N37" i="1"/>
  <c r="R37" i="1" s="1"/>
  <c r="P38" i="1" l="1"/>
  <c r="P37" i="1"/>
  <c r="J7" i="1"/>
  <c r="N12" i="1" l="1"/>
  <c r="P12" i="1" l="1"/>
  <c r="R12" i="1"/>
  <c r="N36" i="1"/>
  <c r="M41" i="1"/>
  <c r="L41" i="1"/>
  <c r="K41" i="1"/>
  <c r="P36" i="1" l="1"/>
  <c r="R36" i="1"/>
  <c r="N35" i="1" l="1"/>
  <c r="R35" i="1" s="1"/>
  <c r="N34" i="1"/>
  <c r="R34" i="1" s="1"/>
  <c r="N6" i="1"/>
  <c r="P34" i="1" l="1"/>
  <c r="P35" i="1"/>
  <c r="N31" i="1"/>
  <c r="Q45" i="1" l="1"/>
  <c r="Q44" i="1"/>
  <c r="O45" i="1"/>
  <c r="O44" i="1"/>
  <c r="N33" i="1"/>
  <c r="R33" i="1" l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R17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N5" i="1" l="1"/>
  <c r="D30" i="2" s="1"/>
  <c r="N45" i="1"/>
  <c r="N44" i="1"/>
  <c r="P13" i="1"/>
  <c r="R13" i="1"/>
  <c r="R41" i="1" l="1"/>
  <c r="P41" i="1"/>
  <c r="D31" i="2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<sst xmlns="http://schemas.openxmlformats.org/spreadsheetml/2006/main" count="267" uniqueCount="161">
  <si>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</si>
  <si>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</si>
  <si>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</si>
  <si>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</si>
  <si>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</si>
  <si>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</si>
  <si>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</si>
  <si>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</si>
  <si>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</si>
  <si>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</si>
  <si>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</si>
  <si>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</si>
  <si>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</si>
  <si>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</si>
  <si>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</si>
  <si>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</si>
  <si>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</si>
  <si>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</si>
  <si>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</si>
  <si>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</si>
  <si>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</si>
  <si>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</si>
  <si>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</si>
  <si>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</si>
  <si>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</si>
  <si>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</si>
  <si>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</si>
  <si>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</si>
  <si>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</si>
  <si>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</si>
  <si>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</si>
  <si>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</si>
  <si>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</si>
  <si>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</si>
  <si>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</si>
  <si>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</si>
  <si>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</si>
  <si>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</si>
  <si>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</si>
  <si>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</si>
  <si>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</si>
  <si>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</si>
  <si>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</si>
  <si>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</si>
  <si>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</si>
  <si>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</si>
  <si>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</si>
  <si>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</si>
  <si>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</si>
  <si>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</si>
  <si>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</si>
  <si>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</si>
  <si>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</si>
  <si>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</si>
  <si>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</si>
  <si>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</si>
  <si>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</si>
  <si>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</si>
  <si>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</si>
  <si>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</si>
  <si>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</si>
  <si>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</si>
  <si>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</si>
  <si>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</si>
  <si>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</si>
  <si>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</si>
  <si>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</si>
  <si>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</si>
  <si>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</si>
  <si>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</si>
  <si>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</si>
  <si>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</si>
  <si>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</si>
  <si>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</si>
  <si>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</si>
  <si>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</si>
  <si>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</si>
  <si>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</si>
  <si>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</si>
  <si>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</si>
  <si>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</si>
  <si>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</si>
  <si>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</si>
  <si>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</si>
  <si>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</si>
  <si>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</si>
  <si>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</si>
  <si>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</si>
  <si>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</si>
  <si>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</si>
  <si>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</si>
  <si>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</si>
  <si>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</si>
  <si>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</si>
  <si>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</si>
  <si>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</si>
  <si>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</si>
  <si>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</si>
  <si>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</si>
  <si>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</si>
  <si>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</si>
  <si>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</si>
  <si>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</si>
  <si>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</si>
  <si>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</si>
  <si>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</si>
  <si>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</si>
  <si>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</si>
  <si>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</si>
  <si>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</si>
  <si>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</si>
  <si>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</si>
  <si>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</si>
  <si>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</si>
  <si>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</si>
  <si>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</si>
  <si>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</si>
  <si>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</si>
  <si>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</si>
  <si>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</si>
  <si>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</si>
  <si>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</si>
  <si>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</si>
  <si>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</si>
  <si>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</si>
  <si>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</si>
  <si>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</si>
  <si>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</si>
  <si>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</si>
  <si>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</si>
  <si>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</si>
  <si>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</si>
  <si>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</si>
  <si>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</si>
  <si>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</si>
  <si>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</si>
  <si>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</si>
  <si>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</si>
  <si>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</si>
  <si>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</si>
  <si>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</si>
  <si>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</si>
  <si>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</si>
  <si>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</si>
  <si>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</si>
  <si>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</si>
  <si>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</si>
  <si>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</si>
  <si>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</si>
  <si>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</si>
  <si>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</si>
  <si>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</si>
  <si>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</si>
  <si>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</si>
  <si>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</si>
  <si>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</si>
  <si>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</si>
  <si>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</si>
  <si>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</si>
  <si>
    <t>AFG/390777</t>
  </si>
  <si>
    <t>پروژه جدید اضطراری زراعتی و مصونیت غذائی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</si>
</sst>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7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theme="1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97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61" xfId="3" applyNumberFormat="1" applyFont="1" applyBorder="1" applyAlignment="1" applyProtection="1">
      <alignment horizontal="left" vertical="center" wrapText="1"/>
      <protection locked="0"/>
    </xf>
    <xf numFmtId="0" fontId="8" fillId="0" borderId="62" xfId="3" applyFont="1" applyFill="1" applyBorder="1" applyAlignment="1" applyProtection="1">
      <alignment horizontal="center" vertical="center" wrapText="1"/>
    </xf>
    <xf numFmtId="0" fontId="8" fillId="0" borderId="63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9" fontId="8" fillId="0" borderId="5" xfId="2" applyNumberFormat="1" applyFont="1" applyBorder="1" applyAlignment="1" applyProtection="1">
      <alignment horizontal="center" vertical="center" wrapText="1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2" borderId="38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164" fontId="8" fillId="0" borderId="67" xfId="3" applyNumberFormat="1" applyFont="1" applyFill="1" applyBorder="1" applyAlignment="1" applyProtection="1">
      <alignment horizontal="center" vertical="center" wrapText="1"/>
    </xf>
    <xf numFmtId="164" fontId="8" fillId="0" borderId="66" xfId="3" applyNumberFormat="1" applyFont="1" applyFill="1" applyBorder="1" applyAlignment="1" applyProtection="1">
      <alignment horizontal="center" vertical="center" wrapText="1"/>
    </xf>
    <xf numFmtId="164" fontId="8" fillId="0" borderId="69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" applyNumberFormat="1" applyFont="1" applyFill="1" applyBorder="1" applyAlignment="1" applyProtection="1">
      <alignment horizontal="center" vertical="center" wrapText="1"/>
    </xf>
    <xf numFmtId="164" fontId="8" fillId="0" borderId="70" xfId="2" applyNumberFormat="1" applyFont="1" applyFill="1" applyBorder="1" applyAlignment="1" applyProtection="1">
      <alignment horizontal="center" vertical="center" wrapText="1"/>
    </xf>
    <xf numFmtId="0" fontId="8" fillId="0" borderId="72" xfId="3" applyFont="1" applyFill="1" applyBorder="1" applyAlignment="1" applyProtection="1">
      <alignment horizontal="center" vertical="center" wrapText="1"/>
    </xf>
    <xf numFmtId="0" fontId="8" fillId="0" borderId="71" xfId="3" applyFont="1" applyFill="1" applyBorder="1" applyAlignment="1" applyProtection="1">
      <alignment horizontal="center" vertical="center" wrapText="1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74" xfId="3" applyFont="1" applyFill="1" applyBorder="1" applyAlignment="1" applyProtection="1">
      <alignment horizontal="center" vertical="center" readingOrder="2"/>
    </xf>
    <xf numFmtId="0" fontId="8" fillId="0" borderId="75" xfId="3" applyFont="1" applyFill="1" applyBorder="1" applyAlignment="1" applyProtection="1">
      <alignment horizontal="right" vertical="center" wrapText="1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14610.432000000001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11031.760999999999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9267.978000000001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showGridLines="0" rightToLeft="1" tabSelected="1" view="pageBreakPreview" zoomScaleSheetLayoutView="100" workbookViewId="0">
      <selection activeCell="U7" sqref="U7"/>
    </sheetView>
  </sheetViews>
  <sheetFormatPr defaultRowHeight="12.75" x14ac:dyDescent="0.2"/>
  <cols>
    <col min="1" max="1" width="5.7109375" style="1" customWidth="1"/>
    <col min="2" max="2" width="14.28515625" style="7" customWidth="1"/>
    <col min="3" max="3" width="40.85546875" style="1" customWidth="1"/>
    <col min="4" max="5" width="15.28515625" style="8" hidden="1" customWidth="1"/>
    <col min="6" max="6" width="14.85546875" style="9" bestFit="1" customWidth="1"/>
    <col min="7" max="7" width="9.5703125" style="8" hidden="1" customWidth="1"/>
    <col min="8" max="8" width="16.140625" style="8" hidden="1" customWidth="1"/>
    <col min="9" max="9" width="16.85546875" style="1" hidden="1" customWidth="1"/>
    <col min="10" max="10" width="10.42578125" style="1" hidden="1" customWidth="1"/>
    <col min="11" max="11" width="12.28515625" style="1" hidden="1" customWidth="1"/>
    <col min="12" max="12" width="9" style="1" hidden="1" customWidth="1"/>
    <col min="13" max="13" width="8.28515625" style="1" hidden="1" customWidth="1"/>
    <col min="14" max="14" width="14.7109375" style="1" customWidth="1"/>
    <col min="15" max="15" width="12.7109375" style="8" bestFit="1" customWidth="1"/>
    <col min="16" max="16" width="11" style="8" customWidth="1"/>
    <col min="17" max="17" width="11.42578125" style="8" bestFit="1" customWidth="1"/>
    <col min="18" max="18" width="9.140625" style="1" customWidth="1"/>
    <col min="19" max="19" width="8.14062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56" t="s">
        <v>141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23" s="75" customFormat="1" ht="27" customHeight="1" thickBot="1" x14ac:dyDescent="0.35">
      <c r="A2" s="160" t="s">
        <v>105</v>
      </c>
      <c r="B2" s="160"/>
      <c r="C2" s="159" t="s">
        <v>147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07"/>
      <c r="R2" s="161">
        <v>44023</v>
      </c>
      <c r="S2" s="161"/>
    </row>
    <row r="3" spans="1:23" ht="26.25" customHeight="1" thickTop="1" thickBot="1" x14ac:dyDescent="0.25">
      <c r="A3" s="157" t="s">
        <v>59</v>
      </c>
      <c r="B3" s="157" t="s">
        <v>86</v>
      </c>
      <c r="C3" s="158" t="s">
        <v>87</v>
      </c>
      <c r="D3" s="158" t="s">
        <v>0</v>
      </c>
      <c r="E3" s="158" t="s">
        <v>1</v>
      </c>
      <c r="F3" s="158" t="s">
        <v>2</v>
      </c>
      <c r="G3" s="158" t="s">
        <v>3</v>
      </c>
      <c r="H3" s="158" t="s">
        <v>4</v>
      </c>
      <c r="I3" s="165" t="s">
        <v>129</v>
      </c>
      <c r="J3" s="165"/>
      <c r="K3" s="166"/>
      <c r="L3" s="170" t="s">
        <v>79</v>
      </c>
      <c r="M3" s="166"/>
      <c r="N3" s="158" t="s">
        <v>58</v>
      </c>
      <c r="O3" s="158" t="s">
        <v>6</v>
      </c>
      <c r="P3" s="158" t="s">
        <v>76</v>
      </c>
      <c r="Q3" s="158" t="s">
        <v>8</v>
      </c>
      <c r="R3" s="158" t="s">
        <v>9</v>
      </c>
      <c r="S3" s="158" t="s">
        <v>5</v>
      </c>
    </row>
    <row r="4" spans="1:23" ht="29.25" customHeight="1" thickTop="1" thickBot="1" x14ac:dyDescent="0.25">
      <c r="A4" s="157"/>
      <c r="B4" s="157"/>
      <c r="C4" s="158"/>
      <c r="D4" s="158"/>
      <c r="E4" s="158"/>
      <c r="F4" s="158"/>
      <c r="G4" s="158"/>
      <c r="H4" s="158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58"/>
      <c r="O4" s="158"/>
      <c r="P4" s="158"/>
      <c r="Q4" s="158"/>
      <c r="R4" s="158"/>
      <c r="S4" s="158"/>
    </row>
    <row r="5" spans="1:23" ht="27" customHeight="1" thickTop="1" x14ac:dyDescent="0.2">
      <c r="A5" s="167" t="s">
        <v>60</v>
      </c>
      <c r="B5" s="168"/>
      <c r="C5" s="169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I41</f>
        <v>14573.743000000002</v>
      </c>
      <c r="J5" s="59">
        <f t="shared" si="0"/>
        <v>36.689999999999941</v>
      </c>
      <c r="K5" s="59">
        <f t="shared" si="0"/>
        <v>0</v>
      </c>
      <c r="L5" s="59">
        <f t="shared" si="0"/>
        <v>-80.426999999999992</v>
      </c>
      <c r="M5" s="59">
        <f t="shared" si="0"/>
        <v>80.426000000000002</v>
      </c>
      <c r="N5" s="59">
        <f>N41</f>
        <v>14610.432000000001</v>
      </c>
      <c r="O5" s="59">
        <f t="shared" si="0"/>
        <v>11031.760999999999</v>
      </c>
      <c r="P5" s="60">
        <f>O5/N5</f>
        <v>0.75506056220651097</v>
      </c>
      <c r="Q5" s="59">
        <f>Q41</f>
        <v>9267.978000000001</v>
      </c>
      <c r="R5" s="60">
        <f>Q5/N5</f>
        <v>0.63433976490222876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25.201000000000001</v>
      </c>
      <c r="P6" s="69">
        <f>O6/N6</f>
        <v>0.50402000000000002</v>
      </c>
      <c r="Q6" s="65">
        <v>19.503</v>
      </c>
      <c r="R6" s="64">
        <f>Q6/N6</f>
        <v>0.39006000000000002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117.833</v>
      </c>
      <c r="P7" s="69">
        <f>O7/N7</f>
        <v>0.78555333333333333</v>
      </c>
      <c r="Q7" s="65">
        <v>103.40600000000001</v>
      </c>
      <c r="R7" s="64">
        <f>Q7/N7</f>
        <v>0.68937333333333339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>
        <v>-25</v>
      </c>
      <c r="M8" s="63"/>
      <c r="N8" s="68">
        <f t="shared" ref="N8:N30" si="1">I8+M8+L8+K8+J8</f>
        <v>255</v>
      </c>
      <c r="O8" s="65">
        <v>234.30699999999999</v>
      </c>
      <c r="P8" s="69">
        <f t="shared" ref="P8:P31" si="2">O8/N8</f>
        <v>0.91885098039215685</v>
      </c>
      <c r="Q8" s="65">
        <v>166.39699999999999</v>
      </c>
      <c r="R8" s="64">
        <f t="shared" ref="R8:R31" si="3">Q8/N8</f>
        <v>0.65253725490196079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f>9.479+4.2</f>
        <v>13.678999999999998</v>
      </c>
      <c r="N9" s="68">
        <f t="shared" si="1"/>
        <v>48.679000000000002</v>
      </c>
      <c r="O9" s="65">
        <v>35.381999999999998</v>
      </c>
      <c r="P9" s="69">
        <f t="shared" si="2"/>
        <v>0.72684319727192415</v>
      </c>
      <c r="Q9" s="65">
        <v>29.443000000000001</v>
      </c>
      <c r="R9" s="64">
        <f t="shared" si="3"/>
        <v>0.6048398693481789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1525.66</v>
      </c>
      <c r="P10" s="69">
        <f t="shared" si="2"/>
        <v>0.80416403120387947</v>
      </c>
      <c r="Q10" s="65">
        <v>1242.3309999999999</v>
      </c>
      <c r="R10" s="64">
        <f t="shared" si="3"/>
        <v>0.65482342399325311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45.161000000000001</v>
      </c>
      <c r="P11" s="69">
        <f t="shared" si="2"/>
        <v>0.75268333333333337</v>
      </c>
      <c r="Q11" s="65">
        <v>30.202999999999999</v>
      </c>
      <c r="R11" s="64">
        <f t="shared" si="3"/>
        <v>0.50338333333333329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f t="shared" si="1"/>
        <v>12.224</v>
      </c>
      <c r="O12" s="65">
        <v>12.224</v>
      </c>
      <c r="P12" s="69">
        <f>O12/N12</f>
        <v>1</v>
      </c>
      <c r="Q12" s="65">
        <v>12.224</v>
      </c>
      <c r="R12" s="155">
        <f t="shared" ref="R12" si="4">Q12/N12</f>
        <v>1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10</v>
      </c>
      <c r="P13" s="69">
        <f>O13/N13</f>
        <v>1</v>
      </c>
      <c r="Q13" s="65">
        <v>4.625</v>
      </c>
      <c r="R13" s="64">
        <f>Q13/N13</f>
        <v>0.46250000000000002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130.624</v>
      </c>
      <c r="P14" s="69">
        <f t="shared" si="2"/>
        <v>0.62038831262585969</v>
      </c>
      <c r="Q14" s="65">
        <v>127.497</v>
      </c>
      <c r="R14" s="64">
        <f t="shared" si="3"/>
        <v>0.60553687450131088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37.094000000000001</v>
      </c>
      <c r="P15" s="69">
        <f t="shared" si="2"/>
        <v>0.86265116279069776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76.322000000000003</v>
      </c>
      <c r="P16" s="139">
        <f t="shared" si="2"/>
        <v>0.95402500000000001</v>
      </c>
      <c r="Q16" s="138">
        <v>56.289000000000001</v>
      </c>
      <c r="R16" s="140">
        <f t="shared" si="3"/>
        <v>0.70361249999999997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/>
      <c r="M17" s="124"/>
      <c r="N17" s="125">
        <f t="shared" si="1"/>
        <v>152</v>
      </c>
      <c r="O17" s="126">
        <v>102.39100000000001</v>
      </c>
      <c r="P17" s="127">
        <f t="shared" si="2"/>
        <v>0.67362500000000003</v>
      </c>
      <c r="Q17" s="126">
        <v>101.184</v>
      </c>
      <c r="R17" s="128">
        <f>Q17/N17</f>
        <v>0.66568421052631577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144.078</v>
      </c>
      <c r="P18" s="69">
        <f t="shared" si="2"/>
        <v>0.96052000000000004</v>
      </c>
      <c r="Q18" s="65">
        <v>119.111</v>
      </c>
      <c r="R18" s="64">
        <f t="shared" si="3"/>
        <v>0.79407333333333341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336.43099999999998</v>
      </c>
      <c r="P19" s="69">
        <f t="shared" si="2"/>
        <v>0.96123142857142851</v>
      </c>
      <c r="Q19" s="65">
        <v>326.59199999999998</v>
      </c>
      <c r="R19" s="64">
        <f t="shared" si="3"/>
        <v>0.93311999999999995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559.721</v>
      </c>
      <c r="P20" s="69">
        <f t="shared" si="2"/>
        <v>0.57562790142806308</v>
      </c>
      <c r="Q20" s="65">
        <v>254.911</v>
      </c>
      <c r="R20" s="64">
        <f t="shared" si="3"/>
        <v>0.26215540238963519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23.437000000000001</v>
      </c>
      <c r="P21" s="69">
        <f t="shared" si="2"/>
        <v>0.46874000000000005</v>
      </c>
      <c r="Q21" s="65">
        <v>12.029</v>
      </c>
      <c r="R21" s="69">
        <f t="shared" si="3"/>
        <v>0.24057999999999999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/>
      <c r="N22" s="68">
        <f t="shared" si="1"/>
        <v>61</v>
      </c>
      <c r="O22" s="65">
        <v>55.662999999999997</v>
      </c>
      <c r="P22" s="69">
        <f t="shared" si="2"/>
        <v>0.91250819672131145</v>
      </c>
      <c r="Q22" s="65">
        <v>50.427</v>
      </c>
      <c r="R22" s="69">
        <f t="shared" si="3"/>
        <v>0.82667213114754101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330.90699999999998</v>
      </c>
      <c r="P23" s="69">
        <f t="shared" si="2"/>
        <v>0.38786042477378219</v>
      </c>
      <c r="Q23" s="65">
        <v>199.154</v>
      </c>
      <c r="R23" s="64">
        <f t="shared" si="3"/>
        <v>0.23343100942378922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>
        <v>66.747</v>
      </c>
      <c r="N24" s="68">
        <f t="shared" si="1"/>
        <v>207.26800000000003</v>
      </c>
      <c r="O24" s="65">
        <v>177.52799999999999</v>
      </c>
      <c r="P24" s="69">
        <f t="shared" si="2"/>
        <v>0.85651427137811897</v>
      </c>
      <c r="Q24" s="65">
        <v>173.351</v>
      </c>
      <c r="R24" s="64">
        <f t="shared" si="3"/>
        <v>0.83636161877376136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259.25299999999999</v>
      </c>
      <c r="P25" s="69">
        <f t="shared" si="2"/>
        <v>0.53608974358974348</v>
      </c>
      <c r="Q25" s="65">
        <v>235.251</v>
      </c>
      <c r="R25" s="64">
        <f t="shared" si="3"/>
        <v>0.48645781637717123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153.10300000000001</v>
      </c>
      <c r="P27" s="69">
        <f t="shared" si="2"/>
        <v>0.74830400782013695</v>
      </c>
      <c r="Q27" s="65">
        <v>132.38</v>
      </c>
      <c r="R27" s="64">
        <f t="shared" si="3"/>
        <v>0.6470185728250244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21.085999999999999</v>
      </c>
      <c r="R28" s="64">
        <f t="shared" si="3"/>
        <v>4.0926206280812075E-2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/>
      <c r="L29" s="63">
        <v>-25.948</v>
      </c>
      <c r="M29" s="63"/>
      <c r="N29" s="65">
        <f t="shared" si="1"/>
        <v>225.30199999999999</v>
      </c>
      <c r="O29" s="65">
        <v>145.73400000000001</v>
      </c>
      <c r="P29" s="69">
        <f t="shared" si="2"/>
        <v>0.64683846570381098</v>
      </c>
      <c r="Q29" s="65">
        <v>78.992000000000004</v>
      </c>
      <c r="R29" s="64">
        <f t="shared" si="3"/>
        <v>0.3506049657792652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>
        <v>-5</v>
      </c>
      <c r="M30" s="143"/>
      <c r="N30" s="137">
        <f t="shared" si="1"/>
        <v>25</v>
      </c>
      <c r="O30" s="143">
        <v>21.469000000000001</v>
      </c>
      <c r="P30" s="139">
        <f t="shared" si="2"/>
        <v>0.85876000000000008</v>
      </c>
      <c r="Q30" s="143">
        <v>8.4849999999999994</v>
      </c>
      <c r="R30" s="140">
        <f t="shared" si="3"/>
        <v>0.33939999999999998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/>
      <c r="N31" s="125">
        <f>I31+M31+L31+K31+J31</f>
        <v>35</v>
      </c>
      <c r="O31" s="142">
        <v>32.244</v>
      </c>
      <c r="P31" s="127">
        <f t="shared" si="2"/>
        <v>0.92125714285714289</v>
      </c>
      <c r="Q31" s="142">
        <v>31.407</v>
      </c>
      <c r="R31" s="128">
        <f t="shared" si="3"/>
        <v>0.89734285714285711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7.5579999999999998</v>
      </c>
      <c r="P32" s="69">
        <f t="shared" ref="P32:P33" si="6">O32/N32</f>
        <v>0.50386666666666668</v>
      </c>
      <c r="Q32" s="66">
        <v>7.5579999999999998</v>
      </c>
      <c r="R32" s="64">
        <f t="shared" ref="R32:R33" si="7">Q32/N32</f>
        <v>0.50386666666666668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633.79600000000005</v>
      </c>
      <c r="P33" s="69">
        <f t="shared" si="6"/>
        <v>0.89283893016428462</v>
      </c>
      <c r="Q33" s="66">
        <v>458.25099999999998</v>
      </c>
      <c r="R33" s="64">
        <f t="shared" si="7"/>
        <v>0.6455457790625273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100.721</v>
      </c>
      <c r="P34" s="81">
        <f t="shared" ref="P34:P35" si="8">O34/N34</f>
        <v>0.92617011494252877</v>
      </c>
      <c r="Q34" s="86">
        <v>100.721</v>
      </c>
      <c r="R34" s="82">
        <f t="shared" ref="R34:R35" si="9">Q34/N34</f>
        <v>0.92617011494252877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>
        <v>-15</v>
      </c>
      <c r="M35" s="99"/>
      <c r="N35" s="100">
        <f t="shared" si="5"/>
        <v>165</v>
      </c>
      <c r="O35" s="99">
        <v>63.039000000000001</v>
      </c>
      <c r="P35" s="101">
        <f t="shared" si="8"/>
        <v>0.38205454545454548</v>
      </c>
      <c r="Q35" s="99">
        <v>60.831000000000003</v>
      </c>
      <c r="R35" s="102">
        <f t="shared" si="9"/>
        <v>0.36867272727272732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0</v>
      </c>
      <c r="P36" s="101">
        <f t="shared" ref="P36:P38" si="10">O36/N36</f>
        <v>0</v>
      </c>
      <c r="Q36" s="99">
        <v>0</v>
      </c>
      <c r="R36" s="102">
        <f t="shared" ref="R36:R38" si="11">Q36/N36</f>
        <v>0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4.2320000000000002</v>
      </c>
      <c r="R37" s="64">
        <f t="shared" si="11"/>
        <v>0.12447058823529412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0"/>
      <c r="K38" s="146"/>
      <c r="L38" s="146"/>
      <c r="M38" s="146"/>
      <c r="N38" s="108">
        <f>I38+M38+L38+K38+J38</f>
        <v>5856.6450000000004</v>
      </c>
      <c r="O38" s="86">
        <v>5525.41</v>
      </c>
      <c r="P38" s="81">
        <f t="shared" si="10"/>
        <v>0.94344287557125273</v>
      </c>
      <c r="Q38" s="86">
        <v>5010.7470000000003</v>
      </c>
      <c r="R38" s="82">
        <f t="shared" si="11"/>
        <v>0.85556611336353827</v>
      </c>
      <c r="S38" s="151"/>
    </row>
    <row r="39" spans="1:19" ht="39" customHeight="1" x14ac:dyDescent="0.2">
      <c r="A39" s="147">
        <v>34</v>
      </c>
      <c r="B39" s="195" t="s">
        <v>157</v>
      </c>
      <c r="C39" s="148" t="s">
        <v>158</v>
      </c>
      <c r="D39" s="149"/>
      <c r="E39" s="149"/>
      <c r="F39" s="194" t="s">
        <v>104</v>
      </c>
      <c r="G39" s="112" t="s">
        <v>14</v>
      </c>
      <c r="H39" s="192" t="s">
        <v>139</v>
      </c>
      <c r="I39" s="191"/>
      <c r="J39" s="189">
        <v>77</v>
      </c>
      <c r="K39" s="188"/>
      <c r="L39" s="188"/>
      <c r="M39" s="185"/>
      <c r="N39" s="184">
        <f>I39+M39+L39+K39+J39</f>
        <v>77</v>
      </c>
      <c r="O39" s="86">
        <v>45.752000000000002</v>
      </c>
      <c r="P39" s="81">
        <f t="shared" ref="P39" si="13">O39/N39</f>
        <v>0.59418181818181826</v>
      </c>
      <c r="Q39" s="86">
        <v>26.960999999999999</v>
      </c>
      <c r="R39" s="82">
        <f t="shared" ref="R39" si="14">Q39/N39</f>
        <v>0.35014285714285714</v>
      </c>
      <c r="S39" s="182"/>
    </row>
    <row r="40" spans="1:19" ht="39" customHeight="1" thickBot="1" x14ac:dyDescent="0.25">
      <c r="A40" s="147">
        <v>35</v>
      </c>
      <c r="B40" s="153" t="s">
        <v>159</v>
      </c>
      <c r="C40" s="196" t="s">
        <v>160</v>
      </c>
      <c r="D40" s="149"/>
      <c r="E40" s="149"/>
      <c r="F40" s="152" t="s">
        <v>104</v>
      </c>
      <c r="G40" s="112" t="s">
        <v>14</v>
      </c>
      <c r="H40" s="193" t="s">
        <v>139</v>
      </c>
      <c r="I40" s="190"/>
      <c r="J40" s="114">
        <v>462</v>
      </c>
      <c r="K40" s="187"/>
      <c r="L40" s="187"/>
      <c r="M40" s="186"/>
      <c r="N40" s="183">
        <f>I40+M40+L40+K40+J40</f>
        <v>462</v>
      </c>
      <c r="O40" s="86">
        <v>0</v>
      </c>
      <c r="P40" s="81">
        <f>O40/N40</f>
        <v>0</v>
      </c>
      <c r="Q40" s="86">
        <v>0</v>
      </c>
      <c r="R40" s="82">
        <f t="shared" ref="R40" si="15">Q40/N40</f>
        <v>0</v>
      </c>
      <c r="S40" s="181"/>
    </row>
    <row r="41" spans="1:19" ht="27.75" customHeight="1" thickBot="1" x14ac:dyDescent="0.25">
      <c r="A41" s="162" t="s">
        <v>57</v>
      </c>
      <c r="B41" s="163"/>
      <c r="C41" s="163"/>
      <c r="D41" s="163"/>
      <c r="E41" s="163"/>
      <c r="F41" s="164"/>
      <c r="G41" s="70"/>
      <c r="H41" s="70"/>
      <c r="I41" s="71">
        <f>SUM(I6:I38)</f>
        <v>14573.743000000002</v>
      </c>
      <c r="J41" s="71">
        <f>SUM(J28:J40)+SUM(J6:J27)</f>
        <v>36.689999999999941</v>
      </c>
      <c r="K41" s="71">
        <f t="shared" ref="J41:M41" si="16">SUM(K28:K36)+SUM(K6:K27)</f>
        <v>0</v>
      </c>
      <c r="L41" s="71">
        <f t="shared" si="16"/>
        <v>-80.426999999999992</v>
      </c>
      <c r="M41" s="71">
        <f t="shared" si="16"/>
        <v>80.426000000000002</v>
      </c>
      <c r="N41" s="71">
        <f>SUM(N6:N40)</f>
        <v>14610.432000000001</v>
      </c>
      <c r="O41" s="71">
        <f>SUM(O6:O40)</f>
        <v>11031.760999999999</v>
      </c>
      <c r="P41" s="72">
        <f>O41/N41</f>
        <v>0.75506056220651097</v>
      </c>
      <c r="Q41" s="71">
        <f>SUM(Q28:Q40)+SUM(Q6:Q27)</f>
        <v>9267.978000000001</v>
      </c>
      <c r="R41" s="72">
        <f>Q41/N41</f>
        <v>0.63433976490222876</v>
      </c>
      <c r="S41" s="73"/>
    </row>
    <row r="43" spans="1:19" hidden="1" x14ac:dyDescent="0.2">
      <c r="N43" s="4"/>
      <c r="O43" s="10"/>
    </row>
    <row r="44" spans="1:19" ht="11.25" hidden="1" customHeight="1" x14ac:dyDescent="0.2">
      <c r="N44" s="4" t="e">
        <f>SUM(N32,N31,N30,#REF!,N29,N24,N22,N21,N19,N18,N17,N16,N13,N11,N6,N7,N8,#REF!,N9)</f>
        <v>#REF!</v>
      </c>
      <c r="O44" s="4" t="e">
        <f>SUM(O32,O31,O30,#REF!,O29,O24,O22,O21,O19,O18,O17,O16,O13,O11,O6,O7,O8,#REF!,O9)</f>
        <v>#REF!</v>
      </c>
      <c r="P44" s="4"/>
      <c r="Q44" s="4" t="e">
        <f>SUM(Q32,Q31,Q30,#REF!,Q29,Q24,Q22,Q21,Q19,Q18,Q17,Q16,Q13,Q11,Q6,Q7,Q8,#REF!,Q9)</f>
        <v>#REF!</v>
      </c>
    </row>
    <row r="45" spans="1:19" ht="11.25" hidden="1" customHeight="1" x14ac:dyDescent="0.2">
      <c r="N45" s="4" t="e">
        <f>SUM(N27,N26,N25,N23,#REF!,N20,#REF!,#REF!,N14,#REF!,N15,N10,#REF!,N28,#REF!,N33,#REF!)</f>
        <v>#REF!</v>
      </c>
      <c r="O45" s="4" t="e">
        <f>SUM(O27,O26,O25,O23,#REF!,O20,#REF!,#REF!,O14,#REF!,O15,O10,#REF!,O28,#REF!,O33,#REF!)</f>
        <v>#REF!</v>
      </c>
      <c r="Q45" s="4" t="e">
        <f>SUM(Q27,Q26,Q25,Q23,#REF!,Q20,#REF!,#REF!,Q14,#REF!,Q15,Q10,#REF!,Q28,#REF!,Q33,#REF!)</f>
        <v>#REF!</v>
      </c>
    </row>
    <row r="46" spans="1:19" ht="11.25" hidden="1" customHeight="1" x14ac:dyDescent="0.2">
      <c r="N46" s="11"/>
      <c r="O46" s="11"/>
      <c r="P46" s="5"/>
      <c r="Q46" s="11"/>
      <c r="R46" s="5"/>
    </row>
    <row r="47" spans="1:19" x14ac:dyDescent="0.2">
      <c r="I47" s="4"/>
      <c r="N47" s="12"/>
      <c r="O47" s="56"/>
      <c r="P47" s="5"/>
      <c r="R47" s="5"/>
    </row>
    <row r="48" spans="1:19" x14ac:dyDescent="0.2">
      <c r="I48" s="4"/>
      <c r="N48" s="4"/>
      <c r="O48" s="4"/>
      <c r="P48" s="5"/>
      <c r="Q48" s="4"/>
      <c r="R48" s="5"/>
    </row>
    <row r="49" spans="9:18" x14ac:dyDescent="0.2">
      <c r="N49" s="13"/>
      <c r="P49" s="5"/>
    </row>
    <row r="50" spans="9:18" x14ac:dyDescent="0.2">
      <c r="I50" s="92"/>
      <c r="N50" s="4"/>
      <c r="O50" s="4"/>
      <c r="P50" s="154"/>
      <c r="Q50" s="4"/>
      <c r="R50" s="5"/>
    </row>
    <row r="51" spans="9:18" x14ac:dyDescent="0.2">
      <c r="N51" s="13"/>
      <c r="P51" s="154"/>
    </row>
  </sheetData>
  <sheetProtection formatCells="0" formatColumns="0" formatRows="0" insertColumns="0" insertRows="0"/>
  <mergeCells count="22">
    <mergeCell ref="A41:F41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3" zoomScale="80" zoomScaleNormal="80" zoomScaleSheetLayoutView="80" zoomScalePageLayoutView="85" workbookViewId="0">
      <selection activeCell="F36" sqref="F36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6.7109375" style="29" customWidth="1"/>
    <col min="4" max="4" width="25" style="21" customWidth="1"/>
    <col min="5" max="5" width="24.5703125" style="21" customWidth="1"/>
    <col min="6" max="6" width="20.42578125" style="21" customWidth="1"/>
    <col min="7" max="7" width="23.140625" style="21" customWidth="1"/>
    <col min="8" max="8" width="20.42578125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79" t="s">
        <v>62</v>
      </c>
      <c r="E1" s="179"/>
      <c r="F1" s="179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79" t="s">
        <v>63</v>
      </c>
      <c r="E2" s="179"/>
      <c r="F2" s="179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79" t="s">
        <v>64</v>
      </c>
      <c r="E3" s="179"/>
      <c r="F3" s="179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80" t="s">
        <v>146</v>
      </c>
      <c r="E4" s="180"/>
      <c r="F4" s="180"/>
      <c r="G4" s="171" t="s">
        <v>105</v>
      </c>
      <c r="H4" s="171"/>
      <c r="I4" s="23"/>
      <c r="J4" s="23"/>
    </row>
    <row r="5" spans="1:17" s="25" customFormat="1" ht="43.5" customHeight="1" thickTop="1" thickBot="1" x14ac:dyDescent="0.3">
      <c r="A5" s="172" t="s">
        <v>85</v>
      </c>
      <c r="B5" s="172"/>
      <c r="C5" s="172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72"/>
      <c r="B6" s="172"/>
      <c r="C6" s="172"/>
      <c r="D6" s="39">
        <f>Projects!N5</f>
        <v>14610.432000000001</v>
      </c>
      <c r="E6" s="39">
        <f>Projects!O5</f>
        <v>11031.760999999999</v>
      </c>
      <c r="F6" s="40">
        <f>E6/D6</f>
        <v>0.75506056220651097</v>
      </c>
      <c r="G6" s="39">
        <f>Projects!Q5</f>
        <v>9267.978000000001</v>
      </c>
      <c r="H6" s="40">
        <f>G6/D6</f>
        <v>0.63433976490222876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73" t="s">
        <v>84</v>
      </c>
      <c r="B28" s="174"/>
      <c r="C28" s="174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75" t="s">
        <v>72</v>
      </c>
      <c r="B29" s="176"/>
      <c r="C29" s="176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8054.6440000000002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Projects!O6+Projects!O7+Projects!O8+Projects!O9+Projects!O11+Projects!O13+Projects!O16+Projects!O17+Projects!O18+Projects!O19+Projects!O21+Projects!O22+Projects!O24+Projects!O29+Projects!O30+Projects!O31+Projects!O32+Projects!O34+Projects!O35+Projects!O38</f>
        <v>7279.9089999999997</v>
      </c>
      <c r="F29" s="48">
        <f>E29/D29</f>
        <v>0.90381511585117846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Projects!Q6+Projects!Q7+Projects!Q8+Projects!Q9+Projects!Q11+Projects!Q13+Projects!Q16+Projects!Q17+Projects!Q18+Projects!Q19+Projects!Q21+Projects!Q22+Projects!Q24+Projects!Q29+Projects!Q30+Projects!Q31+Projects!Q32+Projects!Q34+Projects!Q35+Projects!Q38</f>
        <v>6491.3009999999995</v>
      </c>
      <c r="H29" s="48">
        <f>G29/D29</f>
        <v>0.80590787128518648</v>
      </c>
      <c r="I29" s="33"/>
      <c r="J29" s="33"/>
      <c r="M29" s="35"/>
    </row>
    <row r="30" spans="1:13" s="34" customFormat="1" ht="26.25" customHeight="1" thickBot="1" x14ac:dyDescent="0.3">
      <c r="A30" s="175" t="s">
        <v>73</v>
      </c>
      <c r="B30" s="176"/>
      <c r="C30" s="176"/>
      <c r="D30" s="47">
        <f>Projects!N5-'Total &amp; Graph'!D29</f>
        <v>6555.7880000000005</v>
      </c>
      <c r="E30" s="47">
        <f>Projects!O5-'Total &amp; Graph'!E29</f>
        <v>3751.851999999999</v>
      </c>
      <c r="F30" s="48">
        <f>E30/D30</f>
        <v>0.57229611451743079</v>
      </c>
      <c r="G30" s="47">
        <f>Projects!Q5-'Total &amp; Graph'!G29</f>
        <v>2776.6770000000015</v>
      </c>
      <c r="H30" s="48">
        <f>G30/D30</f>
        <v>0.42354588037319102</v>
      </c>
      <c r="I30" s="33"/>
      <c r="J30" s="33"/>
      <c r="M30" s="35"/>
    </row>
    <row r="31" spans="1:13" s="34" customFormat="1" ht="26.25" customHeight="1" thickBot="1" x14ac:dyDescent="0.3">
      <c r="A31" s="177" t="s">
        <v>74</v>
      </c>
      <c r="B31" s="178"/>
      <c r="C31" s="178"/>
      <c r="D31" s="52">
        <f>SUM(D29:D30)</f>
        <v>14610.432000000001</v>
      </c>
      <c r="E31" s="52">
        <f>SUM(E29:E30)</f>
        <v>11031.760999999999</v>
      </c>
      <c r="F31" s="53">
        <f>E31/D31</f>
        <v>0.75506056220651097</v>
      </c>
      <c r="G31" s="52">
        <f>SUM(G29:G30)</f>
        <v>9267.978000000001</v>
      </c>
      <c r="H31" s="53">
        <f>G31/D31</f>
        <v>0.63433976490222876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2020-10-31T08:54:55Z</cp:lastPrinted>
  <dcterms:created xsi:type="dcterms:W3CDTF">2016-04-23T16:18:20Z</dcterms:created>
  <dcterms:modified xsi:type="dcterms:W3CDTF">2020-11-07T05:59:21Z</dcterms:modified>
</cp:coreProperties>
</file>