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D:\NRM-KGBP-Document\Proposal\Proposal 1400\KGB-P-Proposal 1399- for 200 milion afs\"/>
    </mc:Choice>
  </mc:AlternateContent>
  <bookViews>
    <workbookView xWindow="0" yWindow="0" windowWidth="15360" windowHeight="7200" tabRatio="929" firstSheet="30" activeTab="34"/>
  </bookViews>
  <sheets>
    <sheet name="اجزا" sheetId="131" r:id="rId1"/>
    <sheet name="breef 61 million" sheetId="133" r:id="rId2"/>
    <sheet name="بی بی مهرو" sheetId="127" r:id="rId3"/>
    <sheet name="قرغه" sheetId="126" r:id="rId4"/>
    <sheet name="پغمان" sheetId="125" r:id="rId5"/>
    <sheet name="ده مراد خان 2" sheetId="124" r:id="rId6"/>
    <sheet name="ده مراد خان 1" sheetId="123" r:id="rId7"/>
    <sheet name="گذرگاه 2" sheetId="122" r:id="rId8"/>
    <sheet name="گذرگاه 1" sheetId="115" r:id="rId9"/>
    <sheet name="تپه قرغه" sheetId="63" r:id="rId10"/>
    <sheet name="کوه قصبه" sheetId="98" r:id="rId11"/>
    <sheet name="بادام باغ2" sheetId="97" r:id="rId12"/>
    <sheet name="تنگی غارو2" sheetId="100" r:id="rId13"/>
    <sheet name="منشی میرغلام1" sheetId="101" r:id="rId14"/>
    <sheet name="کلوله پشته" sheetId="102" r:id="rId15"/>
    <sheet name="تنگی غارو1" sheetId="103" r:id="rId16"/>
    <sheet name="تپه مرنجان" sheetId="104" r:id="rId17"/>
    <sheet name="کوه آسمائی" sheetId="105" r:id="rId18"/>
    <sheet name="بینی حصار" sheetId="106" r:id="rId19"/>
    <sheet name="کمربند سبز هرات" sheetId="130" state="hidden" r:id="rId20"/>
    <sheet name="چمتله" sheetId="109" state="hidden" r:id="rId21"/>
    <sheet name="شیردروازه" sheetId="107" r:id="rId22"/>
    <sheet name="قلعه مسلم" sheetId="128" r:id="rId23"/>
    <sheet name="توسعوی منشی میرغلام " sheetId="140" r:id="rId24"/>
    <sheet name="انجیرک" sheetId="112" r:id="rId25"/>
    <sheet name="ده سبز " sheetId="108" state="hidden" r:id="rId26"/>
    <sheet name="شهرک غیبی بابا" sheetId="55" state="hidden" r:id="rId27"/>
    <sheet name="دانشمند" sheetId="111" r:id="rId28"/>
    <sheet name="توسعه وی منشی " sheetId="110" state="hidden" r:id="rId29"/>
    <sheet name="قریه زاغان" sheetId="113" state="hidden" r:id="rId30"/>
    <sheet name="بلخ1" sheetId="143" r:id="rId31"/>
    <sheet name="هرات1" sheetId="142" r:id="rId32"/>
    <sheet name="Nursery Combain Plan" sheetId="85" r:id="rId33"/>
    <sheet name="Combain plan" sheetId="7" r:id="rId34"/>
    <sheet name="1399 Project Brief" sheetId="132" r:id="rId35"/>
    <sheet name="Financial Plan 1397" sheetId="8" r:id="rId36"/>
    <sheet name="فارمت جدید" sheetId="145" r:id="rId37"/>
    <sheet name="Annual Workplan" sheetId="35" r:id="rId38"/>
    <sheet name="FP monthly base 1397" sheetId="30" r:id="rId39"/>
    <sheet name="Procurment plan" sheetId="114" r:id="rId40"/>
    <sheet name="Sheet1" sheetId="137" r:id="rId41"/>
    <sheet name="Maintenance Plan" sheetId="32" state="hidden" r:id="rId42"/>
    <sheet name="Labour Analysis" sheetId="33" state="hidden" r:id="rId43"/>
  </sheets>
  <definedNames>
    <definedName name="_xlnm.Print_Area" localSheetId="34">'1399 Project Brief'!$A$1:$L$207</definedName>
    <definedName name="_xlnm.Print_Area" localSheetId="37">'Annual Workplan'!$A$1:$O$108</definedName>
    <definedName name="_xlnm.Print_Area" localSheetId="1">'breef 61 million'!$A$1:$J$70</definedName>
    <definedName name="_xlnm.Print_Area" localSheetId="33">'Combain plan'!$A$1:$N$60</definedName>
    <definedName name="_xlnm.Print_Area" localSheetId="35">'Financial Plan 1397'!$A$1:$J$97</definedName>
    <definedName name="_xlnm.Print_Area" localSheetId="38">'FP monthly base 1397'!$A$1:$Q$109</definedName>
    <definedName name="_xlnm.Print_Area" localSheetId="32">'Nursery Combain Plan'!$A$1:$M$21</definedName>
    <definedName name="_xlnm.Print_Area" localSheetId="39">'Procurment plan'!$A$1:$AG$42</definedName>
    <definedName name="_xlnm.Print_Area" localSheetId="24">انجیرک!$A$1:$L$40</definedName>
    <definedName name="_xlnm.Print_Area" localSheetId="11">'بادام باغ2'!$A$1:$L$27</definedName>
    <definedName name="_xlnm.Print_Area" localSheetId="30">بلخ1!$A$1:$K$58</definedName>
    <definedName name="_xlnm.Print_Area" localSheetId="2">'بی بی مهرو'!$A$1:$L$39</definedName>
    <definedName name="_xlnm.Print_Area" localSheetId="18">'بینی حصار'!$A$1:$L$27</definedName>
    <definedName name="_xlnm.Print_Area" localSheetId="4">پغمان!$A$1:$L$39</definedName>
    <definedName name="_xlnm.Print_Area" localSheetId="9">'تپه قرغه'!$A$1:$L$30</definedName>
    <definedName name="_xlnm.Print_Area" localSheetId="16">'تپه مرنجان'!$A$1:$L$27</definedName>
    <definedName name="_xlnm.Print_Area" localSheetId="15">'تنگی غارو1'!$A$1:$L$28</definedName>
    <definedName name="_xlnm.Print_Area" localSheetId="12">'تنگی غارو2'!$A$1:$L$30</definedName>
    <definedName name="_xlnm.Print_Area" localSheetId="28">'توسعه وی منشی '!$A$1:$L$36</definedName>
    <definedName name="_xlnm.Print_Area" localSheetId="23">'توسعوی منشی میرغلام '!$A$1:$L$40</definedName>
    <definedName name="_xlnm.Print_Area" localSheetId="20">چمتله!$A$1:$L$40</definedName>
    <definedName name="_xlnm.Print_Area" localSheetId="27">دانشمند!$A$1:$L$40</definedName>
    <definedName name="_xlnm.Print_Area" localSheetId="25">'ده سبز '!$A$1:$L$36</definedName>
    <definedName name="_xlnm.Print_Area" localSheetId="6">'ده مراد خان 1'!$A$1:$L$39</definedName>
    <definedName name="_xlnm.Print_Area" localSheetId="5">'ده مراد خان 2'!$A$1:$L$39</definedName>
    <definedName name="_xlnm.Print_Area" localSheetId="26">'شهرک غیبی بابا'!$A$1:$L$40</definedName>
    <definedName name="_xlnm.Print_Area" localSheetId="21">شیردروازه!$A$1:$L$30</definedName>
    <definedName name="_xlnm.Print_Area" localSheetId="36">'فارمت جدید'!$B$2:$I$12</definedName>
    <definedName name="_xlnm.Print_Area" localSheetId="3">قرغه!$A$1:$L$39</definedName>
    <definedName name="_xlnm.Print_Area" localSheetId="29">'قریه زاغان'!$A$1:$L$39</definedName>
    <definedName name="_xlnm.Print_Area" localSheetId="22">'قلعه مسلم'!$A$1:$L$30</definedName>
    <definedName name="_xlnm.Print_Area" localSheetId="14">'کلوله پشته'!$A$1:$L$25</definedName>
    <definedName name="_xlnm.Print_Area" localSheetId="19">'کمربند سبز هرات'!$A$1:$L$42</definedName>
    <definedName name="_xlnm.Print_Area" localSheetId="17">'کوه آسمائی'!$A$1:$L$27</definedName>
    <definedName name="_xlnm.Print_Area" localSheetId="10">'کوه قصبه'!$A$1:$L$30</definedName>
    <definedName name="_xlnm.Print_Area" localSheetId="8">'گذرگاه 1'!$A$1:$L$39</definedName>
    <definedName name="_xlnm.Print_Area" localSheetId="7">'گذرگاه 2'!$A$1:$L$39</definedName>
    <definedName name="_xlnm.Print_Area" localSheetId="13">'منشی میرغلام1'!$A$1:$L$29</definedName>
    <definedName name="_xlnm.Print_Area" localSheetId="31">هرات1!$A$1:$K$58</definedName>
  </definedNames>
  <calcPr calcId="152511"/>
</workbook>
</file>

<file path=xl/calcChain.xml><?xml version="1.0" encoding="utf-8"?>
<calcChain xmlns="http://schemas.openxmlformats.org/spreadsheetml/2006/main">
  <c r="G100" i="8" l="1"/>
  <c r="G101" i="8"/>
  <c r="G99" i="8"/>
  <c r="H54" i="143" l="1"/>
  <c r="G53" i="143"/>
  <c r="G53" i="142"/>
  <c r="G92" i="8"/>
  <c r="H92" i="8"/>
  <c r="I4" i="145"/>
  <c r="G13" i="145"/>
  <c r="G4" i="145"/>
  <c r="H53" i="143"/>
  <c r="M143" i="132" s="1"/>
  <c r="H54" i="142"/>
  <c r="H53" i="142"/>
  <c r="J143" i="132" l="1"/>
  <c r="H44" i="143"/>
  <c r="G44" i="143"/>
  <c r="I44" i="143"/>
  <c r="H116" i="132"/>
  <c r="H117" i="132"/>
  <c r="H71" i="132"/>
  <c r="F24" i="132" l="1"/>
  <c r="I162" i="132"/>
  <c r="I163" i="132"/>
  <c r="J141" i="132"/>
  <c r="I139" i="132"/>
  <c r="J139" i="132" s="1"/>
  <c r="I140" i="132"/>
  <c r="J140" i="132" s="1"/>
  <c r="I141" i="132"/>
  <c r="I142" i="132"/>
  <c r="J142" i="132" s="1"/>
  <c r="H139" i="132"/>
  <c r="H140" i="132"/>
  <c r="H141" i="132"/>
  <c r="H142" i="132"/>
  <c r="G139" i="132"/>
  <c r="G140" i="132"/>
  <c r="G141" i="132"/>
  <c r="G142" i="132"/>
  <c r="B139" i="132"/>
  <c r="B140" i="132"/>
  <c r="B141" i="132"/>
  <c r="B142" i="132"/>
  <c r="I138" i="132"/>
  <c r="J138" i="132" s="1"/>
  <c r="H138" i="132"/>
  <c r="G138" i="132"/>
  <c r="B138" i="132"/>
  <c r="I132" i="132"/>
  <c r="I133" i="132"/>
  <c r="I134" i="132"/>
  <c r="I135" i="132"/>
  <c r="I136" i="132"/>
  <c r="I131" i="132"/>
  <c r="H132" i="132"/>
  <c r="H133" i="132"/>
  <c r="H134" i="132"/>
  <c r="H135" i="132"/>
  <c r="H136" i="132"/>
  <c r="H131" i="132"/>
  <c r="B132" i="132"/>
  <c r="B133" i="132"/>
  <c r="B134" i="132"/>
  <c r="B135" i="132"/>
  <c r="B136" i="132"/>
  <c r="B131" i="132"/>
  <c r="I126" i="132"/>
  <c r="G126" i="132"/>
  <c r="G127" i="132"/>
  <c r="G128" i="132"/>
  <c r="G129" i="132"/>
  <c r="G125" i="132"/>
  <c r="B126" i="132"/>
  <c r="B127" i="132"/>
  <c r="B128" i="132"/>
  <c r="B129" i="132"/>
  <c r="B125" i="132"/>
  <c r="M137" i="132"/>
  <c r="M130" i="132"/>
  <c r="I125" i="132"/>
  <c r="J125" i="132" s="1"/>
  <c r="M124" i="132"/>
  <c r="I120" i="132"/>
  <c r="J120" i="132" s="1"/>
  <c r="I121" i="132"/>
  <c r="J121" i="132" s="1"/>
  <c r="I122" i="132"/>
  <c r="J122" i="132" s="1"/>
  <c r="I123" i="132"/>
  <c r="J123" i="132" s="1"/>
  <c r="H120" i="132"/>
  <c r="H121" i="132"/>
  <c r="H122" i="132"/>
  <c r="H123" i="132"/>
  <c r="H119" i="132"/>
  <c r="J119" i="132" s="1"/>
  <c r="G120" i="132"/>
  <c r="G121" i="132"/>
  <c r="G122" i="132"/>
  <c r="G123" i="132"/>
  <c r="G119" i="132"/>
  <c r="B120" i="132"/>
  <c r="B121" i="132"/>
  <c r="B122" i="132"/>
  <c r="B123" i="132"/>
  <c r="B119" i="132"/>
  <c r="M118" i="132"/>
  <c r="I113" i="132"/>
  <c r="I114" i="132"/>
  <c r="I115" i="132"/>
  <c r="I116" i="132"/>
  <c r="I117" i="132"/>
  <c r="I112" i="132"/>
  <c r="H113" i="132"/>
  <c r="H114" i="132"/>
  <c r="H115" i="132"/>
  <c r="H112" i="132"/>
  <c r="B113" i="132"/>
  <c r="B114" i="132"/>
  <c r="B115" i="132"/>
  <c r="B116" i="132"/>
  <c r="B117" i="132"/>
  <c r="B112" i="132"/>
  <c r="M111" i="132"/>
  <c r="G107" i="132"/>
  <c r="G108" i="132"/>
  <c r="G109" i="132"/>
  <c r="G110" i="132"/>
  <c r="G106" i="132"/>
  <c r="I106" i="132"/>
  <c r="B107" i="132"/>
  <c r="B108" i="132"/>
  <c r="B109" i="132"/>
  <c r="B110" i="132"/>
  <c r="B106" i="132"/>
  <c r="M105" i="132"/>
  <c r="B103" i="132"/>
  <c r="H51" i="143"/>
  <c r="G51" i="143" s="1"/>
  <c r="H50" i="143"/>
  <c r="G50" i="143" s="1"/>
  <c r="H49" i="143"/>
  <c r="I49" i="143" s="1"/>
  <c r="H48" i="143"/>
  <c r="G48" i="143" s="1"/>
  <c r="H47" i="143"/>
  <c r="H43" i="143"/>
  <c r="I43" i="143" s="1"/>
  <c r="G43" i="143"/>
  <c r="H42" i="143"/>
  <c r="I42" i="143" s="1"/>
  <c r="G42" i="143"/>
  <c r="H41" i="143"/>
  <c r="I41" i="143" s="1"/>
  <c r="G41" i="143"/>
  <c r="H40" i="143"/>
  <c r="I40" i="143" s="1"/>
  <c r="G40" i="143"/>
  <c r="H39" i="143"/>
  <c r="I39" i="143" s="1"/>
  <c r="G39" i="143"/>
  <c r="H38" i="143"/>
  <c r="G38" i="143"/>
  <c r="G34" i="143"/>
  <c r="J34" i="143" s="1"/>
  <c r="F34" i="143"/>
  <c r="H34" i="143" s="1"/>
  <c r="G33" i="143"/>
  <c r="J33" i="143" s="1"/>
  <c r="F33" i="143"/>
  <c r="G32" i="143"/>
  <c r="J32" i="143" s="1"/>
  <c r="F32" i="143"/>
  <c r="E31" i="143"/>
  <c r="F31" i="143" s="1"/>
  <c r="D31" i="143"/>
  <c r="F30" i="143"/>
  <c r="D30" i="143"/>
  <c r="G30" i="143" s="1"/>
  <c r="F29" i="143"/>
  <c r="D29" i="143"/>
  <c r="G29" i="143" s="1"/>
  <c r="F28" i="143"/>
  <c r="D28" i="143"/>
  <c r="G28" i="143" s="1"/>
  <c r="J28" i="143" s="1"/>
  <c r="E24" i="143"/>
  <c r="F24" i="143" s="1"/>
  <c r="D24" i="143"/>
  <c r="F23" i="143"/>
  <c r="D23" i="143"/>
  <c r="G23" i="143" s="1"/>
  <c r="F22" i="143"/>
  <c r="D22" i="143"/>
  <c r="G22" i="143" s="1"/>
  <c r="F21" i="143"/>
  <c r="D21" i="143"/>
  <c r="G21" i="143" s="1"/>
  <c r="J21" i="143" s="1"/>
  <c r="E17" i="143"/>
  <c r="F17" i="143" s="1"/>
  <c r="D17" i="143"/>
  <c r="I110" i="132" s="1"/>
  <c r="F16" i="143"/>
  <c r="D16" i="143"/>
  <c r="G16" i="143" s="1"/>
  <c r="F15" i="143"/>
  <c r="D15" i="143"/>
  <c r="G15" i="143" s="1"/>
  <c r="F14" i="143"/>
  <c r="D14" i="143"/>
  <c r="G14" i="143" s="1"/>
  <c r="E10" i="143"/>
  <c r="F10" i="143" s="1"/>
  <c r="H110" i="132" s="1"/>
  <c r="N9" i="143"/>
  <c r="N10" i="143" s="1"/>
  <c r="J9" i="143"/>
  <c r="G9" i="143"/>
  <c r="F9" i="143"/>
  <c r="H109" i="132" s="1"/>
  <c r="G8" i="143"/>
  <c r="H8" i="143" s="1"/>
  <c r="F8" i="143"/>
  <c r="H108" i="132" s="1"/>
  <c r="G7" i="143"/>
  <c r="H7" i="143" s="1"/>
  <c r="F7" i="143"/>
  <c r="H107" i="132" s="1"/>
  <c r="H51" i="142"/>
  <c r="I51" i="142" s="1"/>
  <c r="G51" i="142"/>
  <c r="I50" i="142"/>
  <c r="H50" i="142"/>
  <c r="G50" i="142"/>
  <c r="H49" i="142"/>
  <c r="G49" i="142" s="1"/>
  <c r="H48" i="142"/>
  <c r="G48" i="142" s="1"/>
  <c r="H47" i="142"/>
  <c r="E44" i="142"/>
  <c r="H43" i="142"/>
  <c r="I43" i="142" s="1"/>
  <c r="G43" i="142"/>
  <c r="H42" i="142"/>
  <c r="I42" i="142" s="1"/>
  <c r="G42" i="142"/>
  <c r="H41" i="142"/>
  <c r="I41" i="142" s="1"/>
  <c r="G41" i="142"/>
  <c r="H40" i="142"/>
  <c r="I40" i="142" s="1"/>
  <c r="G40" i="142"/>
  <c r="H39" i="142"/>
  <c r="G39" i="142"/>
  <c r="H38" i="142"/>
  <c r="I38" i="142" s="1"/>
  <c r="G38" i="142"/>
  <c r="G34" i="142"/>
  <c r="F34" i="142"/>
  <c r="J33" i="142"/>
  <c r="G33" i="142"/>
  <c r="F33" i="142"/>
  <c r="G32" i="142"/>
  <c r="H32" i="142" s="1"/>
  <c r="F32" i="142"/>
  <c r="E31" i="142"/>
  <c r="F31" i="142" s="1"/>
  <c r="D31" i="142"/>
  <c r="G30" i="142"/>
  <c r="J30" i="142" s="1"/>
  <c r="F30" i="142"/>
  <c r="D30" i="142"/>
  <c r="F29" i="142"/>
  <c r="D29" i="142"/>
  <c r="G29" i="142" s="1"/>
  <c r="F28" i="142"/>
  <c r="D28" i="142"/>
  <c r="G28" i="142" s="1"/>
  <c r="E24" i="142"/>
  <c r="F24" i="142" s="1"/>
  <c r="D24" i="142"/>
  <c r="G24" i="142" s="1"/>
  <c r="F23" i="142"/>
  <c r="D23" i="142"/>
  <c r="G23" i="142" s="1"/>
  <c r="H23" i="142" s="1"/>
  <c r="F22" i="142"/>
  <c r="D22" i="142"/>
  <c r="G22" i="142" s="1"/>
  <c r="F21" i="142"/>
  <c r="D21" i="142"/>
  <c r="G21" i="142" s="1"/>
  <c r="E17" i="142"/>
  <c r="F17" i="142" s="1"/>
  <c r="I129" i="132" s="1"/>
  <c r="D17" i="142"/>
  <c r="F16" i="142"/>
  <c r="I128" i="132" s="1"/>
  <c r="D16" i="142"/>
  <c r="H128" i="132" s="1"/>
  <c r="F15" i="142"/>
  <c r="I127" i="132" s="1"/>
  <c r="D15" i="142"/>
  <c r="G15" i="142" s="1"/>
  <c r="F14" i="142"/>
  <c r="D14" i="142"/>
  <c r="G14" i="142" s="1"/>
  <c r="E10" i="142"/>
  <c r="G10" i="142" s="1"/>
  <c r="J10" i="142" s="1"/>
  <c r="N9" i="142"/>
  <c r="N10" i="142" s="1"/>
  <c r="G9" i="142"/>
  <c r="H9" i="142" s="1"/>
  <c r="F9" i="142"/>
  <c r="G8" i="142"/>
  <c r="J8" i="142" s="1"/>
  <c r="F8" i="142"/>
  <c r="G7" i="142"/>
  <c r="H7" i="142" s="1"/>
  <c r="F7" i="142"/>
  <c r="G44" i="142" l="1"/>
  <c r="H8" i="142"/>
  <c r="F10" i="142"/>
  <c r="H10" i="142" s="1"/>
  <c r="H11" i="142" s="1"/>
  <c r="J32" i="142"/>
  <c r="J7" i="142"/>
  <c r="J9" i="142"/>
  <c r="G16" i="142"/>
  <c r="H16" i="142" s="1"/>
  <c r="H34" i="142"/>
  <c r="H52" i="142"/>
  <c r="H126" i="132"/>
  <c r="J126" i="132" s="1"/>
  <c r="I49" i="142"/>
  <c r="H129" i="132"/>
  <c r="G17" i="142"/>
  <c r="H33" i="142"/>
  <c r="J34" i="142"/>
  <c r="H44" i="142"/>
  <c r="H127" i="132"/>
  <c r="J127" i="132" s="1"/>
  <c r="H32" i="143"/>
  <c r="G31" i="143"/>
  <c r="J8" i="143"/>
  <c r="G17" i="143"/>
  <c r="H111" i="132"/>
  <c r="G47" i="142"/>
  <c r="G52" i="142" s="1"/>
  <c r="J112" i="132"/>
  <c r="J128" i="132"/>
  <c r="J132" i="132"/>
  <c r="J134" i="132"/>
  <c r="J136" i="132"/>
  <c r="J131" i="132"/>
  <c r="J133" i="132"/>
  <c r="J135" i="132"/>
  <c r="J137" i="132"/>
  <c r="J129" i="132"/>
  <c r="J116" i="132"/>
  <c r="J115" i="132"/>
  <c r="J117" i="132"/>
  <c r="J113" i="132"/>
  <c r="J114" i="132"/>
  <c r="J7" i="143"/>
  <c r="H21" i="143"/>
  <c r="I48" i="143"/>
  <c r="I50" i="143"/>
  <c r="I109" i="132"/>
  <c r="J109" i="132" s="1"/>
  <c r="H9" i="143"/>
  <c r="G10" i="143"/>
  <c r="J10" i="143" s="1"/>
  <c r="H33" i="143"/>
  <c r="H52" i="143"/>
  <c r="I108" i="132"/>
  <c r="J108" i="132" s="1"/>
  <c r="G24" i="143"/>
  <c r="H28" i="143"/>
  <c r="I107" i="132"/>
  <c r="J107" i="132" s="1"/>
  <c r="J110" i="132"/>
  <c r="J106" i="132"/>
  <c r="H29" i="143"/>
  <c r="G35" i="143"/>
  <c r="J29" i="143"/>
  <c r="H15" i="143"/>
  <c r="J15" i="143"/>
  <c r="J17" i="143"/>
  <c r="H17" i="143"/>
  <c r="J23" i="143"/>
  <c r="H23" i="143"/>
  <c r="J31" i="143"/>
  <c r="H31" i="143"/>
  <c r="J14" i="143"/>
  <c r="H14" i="143"/>
  <c r="G18" i="143"/>
  <c r="H16" i="143"/>
  <c r="J16" i="143"/>
  <c r="H22" i="143"/>
  <c r="G25" i="143"/>
  <c r="J22" i="143"/>
  <c r="J24" i="143"/>
  <c r="H24" i="143"/>
  <c r="J30" i="143"/>
  <c r="H30" i="143"/>
  <c r="H10" i="143"/>
  <c r="H11" i="143" s="1"/>
  <c r="I38" i="143"/>
  <c r="I47" i="143"/>
  <c r="G49" i="143"/>
  <c r="I51" i="143"/>
  <c r="G11" i="143"/>
  <c r="G47" i="143"/>
  <c r="J15" i="142"/>
  <c r="H15" i="142"/>
  <c r="H28" i="142"/>
  <c r="J28" i="142"/>
  <c r="J29" i="142"/>
  <c r="H29" i="142"/>
  <c r="H17" i="142"/>
  <c r="J17" i="142"/>
  <c r="J22" i="142"/>
  <c r="H22" i="142"/>
  <c r="H14" i="142"/>
  <c r="H18" i="142" s="1"/>
  <c r="J14" i="142"/>
  <c r="H24" i="142"/>
  <c r="J24" i="142"/>
  <c r="J21" i="142"/>
  <c r="H21" i="142"/>
  <c r="G25" i="142"/>
  <c r="G11" i="142"/>
  <c r="H30" i="142"/>
  <c r="J23" i="142"/>
  <c r="G31" i="142"/>
  <c r="G35" i="142" s="1"/>
  <c r="I47" i="142"/>
  <c r="I39" i="142"/>
  <c r="I44" i="142" s="1"/>
  <c r="I48" i="142"/>
  <c r="I31" i="132"/>
  <c r="H31" i="132"/>
  <c r="G31" i="132"/>
  <c r="B31" i="132"/>
  <c r="H7" i="8"/>
  <c r="I7" i="8" s="1"/>
  <c r="G7" i="8"/>
  <c r="G69" i="132"/>
  <c r="G70" i="132"/>
  <c r="I180" i="132"/>
  <c r="H25" i="142" l="1"/>
  <c r="G18" i="142"/>
  <c r="J130" i="132"/>
  <c r="J11" i="142"/>
  <c r="J16" i="142"/>
  <c r="G52" i="143"/>
  <c r="J25" i="143"/>
  <c r="J11" i="143"/>
  <c r="J124" i="132"/>
  <c r="J111" i="132"/>
  <c r="J118" i="132"/>
  <c r="H35" i="143"/>
  <c r="H25" i="143"/>
  <c r="J18" i="143"/>
  <c r="J35" i="143"/>
  <c r="J105" i="132"/>
  <c r="J31" i="132"/>
  <c r="I52" i="143"/>
  <c r="H18" i="143"/>
  <c r="J25" i="142"/>
  <c r="I52" i="142"/>
  <c r="J18" i="142"/>
  <c r="J31" i="142"/>
  <c r="J35" i="142" s="1"/>
  <c r="H31" i="142"/>
  <c r="H35" i="142" s="1"/>
  <c r="I151" i="132"/>
  <c r="I152" i="132"/>
  <c r="I153" i="132"/>
  <c r="I154" i="132"/>
  <c r="I155" i="132"/>
  <c r="I156" i="132"/>
  <c r="I157" i="132"/>
  <c r="I158" i="132"/>
  <c r="I159" i="132"/>
  <c r="I160" i="132"/>
  <c r="I164" i="132"/>
  <c r="I165" i="132"/>
  <c r="I166" i="132"/>
  <c r="I167" i="132"/>
  <c r="I168" i="132"/>
  <c r="I169" i="132"/>
  <c r="I170" i="132"/>
  <c r="I171" i="132"/>
  <c r="I172" i="132"/>
  <c r="I173" i="132"/>
  <c r="I174" i="132"/>
  <c r="I175" i="132"/>
  <c r="I176" i="132"/>
  <c r="I177" i="132"/>
  <c r="I178" i="132"/>
  <c r="I179" i="132"/>
  <c r="I182" i="132"/>
  <c r="I183" i="132"/>
  <c r="I184" i="132"/>
  <c r="I185" i="132"/>
  <c r="F150" i="132"/>
  <c r="I32" i="132"/>
  <c r="M32" i="132" s="1"/>
  <c r="I33" i="132"/>
  <c r="M33" i="132" s="1"/>
  <c r="I34" i="132"/>
  <c r="M34" i="132" s="1"/>
  <c r="I35" i="132"/>
  <c r="M35" i="132" s="1"/>
  <c r="I36" i="132"/>
  <c r="M36" i="132" s="1"/>
  <c r="I30" i="132"/>
  <c r="M30" i="132" s="1"/>
  <c r="H32" i="132"/>
  <c r="H33" i="132"/>
  <c r="H34" i="132"/>
  <c r="H35" i="132"/>
  <c r="H36" i="132"/>
  <c r="H30" i="132"/>
  <c r="H8" i="8"/>
  <c r="H9" i="8"/>
  <c r="H10" i="8"/>
  <c r="I10" i="8" s="1"/>
  <c r="H11" i="8"/>
  <c r="H12" i="8"/>
  <c r="H6" i="8"/>
  <c r="H90" i="132"/>
  <c r="H91" i="132"/>
  <c r="H92" i="132"/>
  <c r="H93" i="132"/>
  <c r="H94" i="132"/>
  <c r="H95" i="132"/>
  <c r="H96" i="132"/>
  <c r="H97" i="132"/>
  <c r="H98" i="132"/>
  <c r="H99" i="132"/>
  <c r="H100" i="132"/>
  <c r="H101" i="132"/>
  <c r="H102" i="132"/>
  <c r="H103" i="132"/>
  <c r="H104" i="132"/>
  <c r="I90" i="132"/>
  <c r="I91" i="132"/>
  <c r="I92" i="132"/>
  <c r="I93" i="132"/>
  <c r="I94" i="132"/>
  <c r="I95" i="132"/>
  <c r="I96" i="132"/>
  <c r="I97" i="132"/>
  <c r="I98" i="132"/>
  <c r="I99" i="132"/>
  <c r="I100" i="132"/>
  <c r="I101" i="132"/>
  <c r="I102" i="132"/>
  <c r="I103" i="132"/>
  <c r="I104" i="132"/>
  <c r="I89" i="132"/>
  <c r="G90" i="132"/>
  <c r="G91" i="132"/>
  <c r="G92" i="132"/>
  <c r="G93" i="132"/>
  <c r="G94" i="132"/>
  <c r="G95" i="132"/>
  <c r="G96" i="132"/>
  <c r="G97" i="132"/>
  <c r="G98" i="132"/>
  <c r="G99" i="132"/>
  <c r="G100" i="132"/>
  <c r="G101" i="132"/>
  <c r="G102" i="132"/>
  <c r="G103" i="132"/>
  <c r="G104" i="132"/>
  <c r="B90" i="132"/>
  <c r="B91" i="132"/>
  <c r="B92" i="132"/>
  <c r="B93" i="132"/>
  <c r="B94" i="132"/>
  <c r="B95" i="132"/>
  <c r="B96" i="132"/>
  <c r="B97" i="132"/>
  <c r="B98" i="132"/>
  <c r="B99" i="132"/>
  <c r="B100" i="132"/>
  <c r="B101" i="132"/>
  <c r="B102" i="132"/>
  <c r="B104" i="132"/>
  <c r="H58" i="8"/>
  <c r="H59" i="8"/>
  <c r="H60" i="8"/>
  <c r="H61" i="8"/>
  <c r="H62" i="8"/>
  <c r="H63" i="8"/>
  <c r="H64" i="8"/>
  <c r="H65" i="8"/>
  <c r="H66" i="8"/>
  <c r="H67" i="8"/>
  <c r="H68" i="8"/>
  <c r="H69" i="8"/>
  <c r="H70" i="8"/>
  <c r="H71" i="8"/>
  <c r="H56" i="8"/>
  <c r="H57" i="8"/>
  <c r="I73" i="132"/>
  <c r="I74" i="132"/>
  <c r="I75" i="132"/>
  <c r="I76" i="132"/>
  <c r="I77" i="132"/>
  <c r="I78" i="132"/>
  <c r="I79" i="132"/>
  <c r="I80" i="132"/>
  <c r="I81" i="132"/>
  <c r="I82" i="132"/>
  <c r="I83" i="132"/>
  <c r="I84" i="132"/>
  <c r="I85" i="132"/>
  <c r="I86" i="132"/>
  <c r="H73" i="132"/>
  <c r="H74" i="132"/>
  <c r="H75" i="132"/>
  <c r="H76" i="132"/>
  <c r="H77" i="132"/>
  <c r="H78" i="132"/>
  <c r="H79" i="132"/>
  <c r="H80" i="132"/>
  <c r="H81" i="132"/>
  <c r="H82" i="132"/>
  <c r="H83" i="132"/>
  <c r="H84" i="132"/>
  <c r="H85" i="132"/>
  <c r="H86" i="132"/>
  <c r="H87" i="132"/>
  <c r="J87" i="132" s="1"/>
  <c r="B73" i="132"/>
  <c r="B74" i="132"/>
  <c r="B75" i="132"/>
  <c r="B76" i="132"/>
  <c r="B77" i="132"/>
  <c r="B78" i="132"/>
  <c r="B79" i="132"/>
  <c r="B80" i="132"/>
  <c r="B81" i="132"/>
  <c r="B82" i="132"/>
  <c r="B83" i="132"/>
  <c r="B84" i="132"/>
  <c r="B85" i="132"/>
  <c r="B86" i="132"/>
  <c r="B87" i="132"/>
  <c r="H21" i="107"/>
  <c r="G16" i="107"/>
  <c r="G21" i="107"/>
  <c r="H10" i="128"/>
  <c r="B49" i="8"/>
  <c r="B67" i="132" s="1"/>
  <c r="B50" i="8"/>
  <c r="B68" i="132" s="1"/>
  <c r="G32" i="132"/>
  <c r="G33" i="132"/>
  <c r="G34" i="132"/>
  <c r="G35" i="132"/>
  <c r="G36" i="132"/>
  <c r="B32" i="132"/>
  <c r="B33" i="132"/>
  <c r="B34" i="132"/>
  <c r="B35" i="132"/>
  <c r="B36" i="132"/>
  <c r="G23" i="132"/>
  <c r="G10" i="8"/>
  <c r="E23" i="132"/>
  <c r="D24" i="132"/>
  <c r="G181" i="132" l="1"/>
  <c r="I181" i="132" s="1"/>
  <c r="F23" i="132"/>
  <c r="G161" i="132"/>
  <c r="I161" i="132" s="1"/>
  <c r="H13" i="8"/>
  <c r="J92" i="132"/>
  <c r="J36" i="132"/>
  <c r="J97" i="132"/>
  <c r="J83" i="132"/>
  <c r="J104" i="132"/>
  <c r="J90" i="132"/>
  <c r="J79" i="132"/>
  <c r="J75" i="132"/>
  <c r="J101" i="132"/>
  <c r="J98" i="132"/>
  <c r="J94" i="132"/>
  <c r="J91" i="132"/>
  <c r="J102" i="132"/>
  <c r="J99" i="132"/>
  <c r="J95" i="132"/>
  <c r="J103" i="132"/>
  <c r="J100" i="132"/>
  <c r="J96" i="132"/>
  <c r="J93" i="132"/>
  <c r="J86" i="132"/>
  <c r="J82" i="132"/>
  <c r="J78" i="132"/>
  <c r="J74" i="132"/>
  <c r="J85" i="132"/>
  <c r="J81" i="132"/>
  <c r="J77" i="132"/>
  <c r="J73" i="132"/>
  <c r="J84" i="132"/>
  <c r="J80" i="132"/>
  <c r="J76" i="132"/>
  <c r="J32" i="132"/>
  <c r="J33" i="132"/>
  <c r="J35" i="132"/>
  <c r="J34" i="132"/>
  <c r="I9" i="8" l="1"/>
  <c r="G9" i="8"/>
  <c r="H38" i="8"/>
  <c r="H42" i="8"/>
  <c r="E39" i="8"/>
  <c r="E40" i="8"/>
  <c r="D39" i="8"/>
  <c r="H59" i="132" s="1"/>
  <c r="D42" i="8"/>
  <c r="H62" i="132" s="1"/>
  <c r="M47" i="7"/>
  <c r="M48" i="7"/>
  <c r="M51" i="7"/>
  <c r="L48" i="7"/>
  <c r="L49" i="7"/>
  <c r="L50" i="7"/>
  <c r="L51" i="7"/>
  <c r="L47" i="7"/>
  <c r="C39" i="8"/>
  <c r="G59" i="132" s="1"/>
  <c r="C40" i="8"/>
  <c r="G60" i="132" s="1"/>
  <c r="C41" i="8"/>
  <c r="G61" i="132" s="1"/>
  <c r="C42" i="8"/>
  <c r="G62" i="132" s="1"/>
  <c r="C38" i="8"/>
  <c r="G58" i="132" s="1"/>
  <c r="C50" i="8"/>
  <c r="G68" i="132" s="1"/>
  <c r="B38" i="8"/>
  <c r="B58" i="132" s="1"/>
  <c r="B39" i="8"/>
  <c r="B59" i="132" s="1"/>
  <c r="B40" i="8"/>
  <c r="B60" i="132" s="1"/>
  <c r="B41" i="8"/>
  <c r="B61" i="132" s="1"/>
  <c r="B42" i="8"/>
  <c r="B62" i="132" s="1"/>
  <c r="H48" i="7"/>
  <c r="H39" i="8" s="1"/>
  <c r="H49" i="7"/>
  <c r="M49" i="7" s="1"/>
  <c r="H50" i="7"/>
  <c r="M50" i="7" s="1"/>
  <c r="H51" i="7"/>
  <c r="H47" i="7"/>
  <c r="G47" i="7"/>
  <c r="G38" i="8" s="1"/>
  <c r="G48" i="7"/>
  <c r="G39" i="8" s="1"/>
  <c r="G49" i="7"/>
  <c r="G40" i="8" s="1"/>
  <c r="G50" i="7"/>
  <c r="G41" i="8" s="1"/>
  <c r="G51" i="7"/>
  <c r="G42" i="8" s="1"/>
  <c r="F51" i="7"/>
  <c r="F42" i="8" s="1"/>
  <c r="I62" i="132" s="1"/>
  <c r="F48" i="7"/>
  <c r="F39" i="8" s="1"/>
  <c r="I59" i="132" s="1"/>
  <c r="J59" i="132" s="1"/>
  <c r="F47" i="7"/>
  <c r="F38" i="8" s="1"/>
  <c r="I58" i="132" s="1"/>
  <c r="J46" i="7"/>
  <c r="E48" i="7"/>
  <c r="E49" i="7"/>
  <c r="F49" i="7" s="1"/>
  <c r="F40" i="8" s="1"/>
  <c r="I60" i="132" s="1"/>
  <c r="E50" i="7"/>
  <c r="E41" i="8" s="1"/>
  <c r="E51" i="7"/>
  <c r="E42" i="8" s="1"/>
  <c r="E47" i="7"/>
  <c r="E38" i="8" s="1"/>
  <c r="D48" i="7"/>
  <c r="D49" i="7"/>
  <c r="D40" i="8" s="1"/>
  <c r="H60" i="132" s="1"/>
  <c r="D50" i="7"/>
  <c r="D41" i="8" s="1"/>
  <c r="H61" i="132" s="1"/>
  <c r="D51" i="7"/>
  <c r="B48" i="7"/>
  <c r="B49" i="7"/>
  <c r="B50" i="7"/>
  <c r="B51" i="7"/>
  <c r="D47" i="7"/>
  <c r="D38" i="8" s="1"/>
  <c r="H58" i="132" s="1"/>
  <c r="B47" i="7"/>
  <c r="D29" i="140"/>
  <c r="D30" i="140"/>
  <c r="D31" i="140"/>
  <c r="F33" i="140"/>
  <c r="F32" i="140"/>
  <c r="D32" i="140"/>
  <c r="G32" i="140" s="1"/>
  <c r="J32" i="140" s="1"/>
  <c r="K32" i="140" s="1"/>
  <c r="F31" i="140"/>
  <c r="G31" i="140"/>
  <c r="G30" i="140"/>
  <c r="J30" i="140" s="1"/>
  <c r="K30" i="140" s="1"/>
  <c r="F30" i="140"/>
  <c r="F29" i="140"/>
  <c r="G29" i="140"/>
  <c r="F28" i="140"/>
  <c r="G28" i="140"/>
  <c r="J28" i="140" s="1"/>
  <c r="K28" i="140" s="1"/>
  <c r="F27" i="140"/>
  <c r="G27" i="140"/>
  <c r="G23" i="140"/>
  <c r="J23" i="140" s="1"/>
  <c r="K23" i="140" s="1"/>
  <c r="F23" i="140"/>
  <c r="E23" i="140"/>
  <c r="F22" i="140"/>
  <c r="G22" i="140"/>
  <c r="G21" i="140"/>
  <c r="J21" i="140" s="1"/>
  <c r="K21" i="140" s="1"/>
  <c r="F21" i="140"/>
  <c r="F20" i="140"/>
  <c r="G20" i="140"/>
  <c r="F16" i="140"/>
  <c r="E16" i="140"/>
  <c r="G16" i="140"/>
  <c r="J16" i="140" s="1"/>
  <c r="K16" i="140" s="1"/>
  <c r="F15" i="140"/>
  <c r="G15" i="140"/>
  <c r="G14" i="140"/>
  <c r="J14" i="140" s="1"/>
  <c r="K14" i="140" s="1"/>
  <c r="F14" i="140"/>
  <c r="F13" i="140"/>
  <c r="G13" i="140"/>
  <c r="G9" i="140"/>
  <c r="J9" i="140" s="1"/>
  <c r="K9" i="140" s="1"/>
  <c r="F9" i="140"/>
  <c r="E9" i="140"/>
  <c r="F8" i="140"/>
  <c r="G8" i="140"/>
  <c r="F7" i="140"/>
  <c r="G7" i="140"/>
  <c r="H7" i="140" s="1"/>
  <c r="F6" i="140"/>
  <c r="G6" i="140"/>
  <c r="D6" i="111"/>
  <c r="D7" i="111"/>
  <c r="D8" i="111"/>
  <c r="D9" i="111"/>
  <c r="D13" i="111"/>
  <c r="D14" i="111"/>
  <c r="D15" i="111"/>
  <c r="D16" i="111"/>
  <c r="J62" i="132" l="1"/>
  <c r="J58" i="132"/>
  <c r="J60" i="132"/>
  <c r="I39" i="8"/>
  <c r="I38" i="8"/>
  <c r="H41" i="8"/>
  <c r="H40" i="8"/>
  <c r="I42" i="8"/>
  <c r="F50" i="7"/>
  <c r="F41" i="8" s="1"/>
  <c r="I61" i="132" s="1"/>
  <c r="J61" i="132" s="1"/>
  <c r="J6" i="140"/>
  <c r="H6" i="140"/>
  <c r="G10" i="140"/>
  <c r="J15" i="140"/>
  <c r="K15" i="140" s="1"/>
  <c r="H15" i="140"/>
  <c r="H31" i="140"/>
  <c r="J31" i="140"/>
  <c r="H8" i="140"/>
  <c r="J8" i="140"/>
  <c r="K8" i="140" s="1"/>
  <c r="J27" i="140"/>
  <c r="K27" i="140" s="1"/>
  <c r="H27" i="140"/>
  <c r="J20" i="140"/>
  <c r="H20" i="140"/>
  <c r="G24" i="140"/>
  <c r="J29" i="140"/>
  <c r="K29" i="140" s="1"/>
  <c r="H29" i="140"/>
  <c r="H13" i="140"/>
  <c r="G17" i="140"/>
  <c r="J13" i="140"/>
  <c r="J22" i="140"/>
  <c r="K22" i="140" s="1"/>
  <c r="H22" i="140"/>
  <c r="H14" i="140"/>
  <c r="H21" i="140"/>
  <c r="H28" i="140"/>
  <c r="J7" i="140"/>
  <c r="K7" i="140" s="1"/>
  <c r="H9" i="140"/>
  <c r="H16" i="140"/>
  <c r="H23" i="140"/>
  <c r="H30" i="140"/>
  <c r="H32" i="140"/>
  <c r="D33" i="140"/>
  <c r="G33" i="140" s="1"/>
  <c r="G34" i="140" s="1"/>
  <c r="I40" i="8" l="1"/>
  <c r="I41" i="8"/>
  <c r="J17" i="140"/>
  <c r="K13" i="140"/>
  <c r="G35" i="140"/>
  <c r="H33" i="140"/>
  <c r="H34" i="140" s="1"/>
  <c r="J33" i="140"/>
  <c r="K33" i="140" s="1"/>
  <c r="K31" i="140"/>
  <c r="H17" i="140"/>
  <c r="H24" i="140"/>
  <c r="H10" i="140"/>
  <c r="J24" i="140"/>
  <c r="K20" i="140"/>
  <c r="J10" i="140"/>
  <c r="K6" i="140"/>
  <c r="J34" i="140" l="1"/>
  <c r="H35" i="140"/>
  <c r="H36" i="140" s="1"/>
  <c r="E72" i="8" l="1"/>
  <c r="D31" i="7"/>
  <c r="F38" i="7"/>
  <c r="F37" i="7"/>
  <c r="F36" i="7"/>
  <c r="E35" i="7"/>
  <c r="F34" i="7"/>
  <c r="F33" i="7"/>
  <c r="F32" i="7"/>
  <c r="D37" i="7"/>
  <c r="J45" i="7"/>
  <c r="D45" i="7"/>
  <c r="G21" i="63"/>
  <c r="F21" i="63"/>
  <c r="G16" i="63"/>
  <c r="F16" i="63"/>
  <c r="F10" i="63"/>
  <c r="H12" i="63"/>
  <c r="D15" i="63"/>
  <c r="H11" i="63"/>
  <c r="H10" i="63"/>
  <c r="G10" i="63"/>
  <c r="H24" i="98"/>
  <c r="G21" i="98"/>
  <c r="G16" i="98"/>
  <c r="G10" i="98"/>
  <c r="F10" i="98"/>
  <c r="H21" i="97"/>
  <c r="H15" i="97"/>
  <c r="H14" i="97"/>
  <c r="J15" i="97"/>
  <c r="J11" i="97"/>
  <c r="H11" i="97"/>
  <c r="H9" i="97"/>
  <c r="D18" i="97"/>
  <c r="H25" i="100"/>
  <c r="G21" i="100"/>
  <c r="G11" i="100"/>
  <c r="G16" i="100"/>
  <c r="F16" i="100"/>
  <c r="H12" i="100"/>
  <c r="H9" i="100"/>
  <c r="H6" i="100"/>
  <c r="G5" i="101"/>
  <c r="E5" i="101"/>
  <c r="F5" i="101"/>
  <c r="G5" i="100"/>
  <c r="H24" i="100"/>
  <c r="H16" i="100"/>
  <c r="H21" i="100"/>
  <c r="F21" i="100"/>
  <c r="J21" i="100"/>
  <c r="K21" i="100" s="1"/>
  <c r="J16" i="100"/>
  <c r="K16" i="100" s="1"/>
  <c r="H17" i="100"/>
  <c r="F11" i="100"/>
  <c r="H10" i="100"/>
  <c r="D10" i="100"/>
  <c r="G10" i="100" s="1"/>
  <c r="J10" i="100" s="1"/>
  <c r="K10" i="100" s="1"/>
  <c r="F10" i="100"/>
  <c r="H12" i="101"/>
  <c r="G12" i="101"/>
  <c r="H11" i="101"/>
  <c r="F12" i="101"/>
  <c r="D11" i="101"/>
  <c r="F11" i="101"/>
  <c r="G11" i="101"/>
  <c r="J11" i="101" s="1"/>
  <c r="K11" i="101" s="1"/>
  <c r="J12" i="103"/>
  <c r="H12" i="103"/>
  <c r="F11" i="103"/>
  <c r="H15" i="102"/>
  <c r="H11" i="102"/>
  <c r="H10" i="102"/>
  <c r="G10" i="102"/>
  <c r="H21" i="103"/>
  <c r="G21" i="103"/>
  <c r="G16" i="103"/>
  <c r="G10" i="103"/>
  <c r="G9" i="103"/>
  <c r="H21" i="104"/>
  <c r="H20" i="104"/>
  <c r="H19" i="104"/>
  <c r="G19" i="104"/>
  <c r="G20" i="104"/>
  <c r="F20" i="104"/>
  <c r="F19" i="104"/>
  <c r="F18" i="104"/>
  <c r="H18" i="104"/>
  <c r="H14" i="104"/>
  <c r="H11" i="104"/>
  <c r="H15" i="104"/>
  <c r="F14" i="104"/>
  <c r="H9" i="104"/>
  <c r="H9" i="105"/>
  <c r="H6" i="105"/>
  <c r="G5" i="105"/>
  <c r="H5" i="105" s="1"/>
  <c r="G10" i="105"/>
  <c r="H10" i="105"/>
  <c r="F5" i="105"/>
  <c r="G14" i="104"/>
  <c r="D19" i="104"/>
  <c r="H12" i="107"/>
  <c r="H11" i="106"/>
  <c r="F35" i="7" l="1"/>
  <c r="H37" i="7"/>
  <c r="D33" i="7"/>
  <c r="D35" i="7"/>
  <c r="G37" i="7"/>
  <c r="D32" i="7"/>
  <c r="D36" i="7"/>
  <c r="D34" i="7"/>
  <c r="K33" i="7" l="1"/>
  <c r="L33" i="7"/>
  <c r="K35" i="7"/>
  <c r="I35" i="7"/>
  <c r="K34" i="7"/>
  <c r="I32" i="7"/>
  <c r="J35" i="7"/>
  <c r="I33" i="7"/>
  <c r="L37" i="7"/>
  <c r="L34" i="7"/>
  <c r="J32" i="7"/>
  <c r="L32" i="7"/>
  <c r="I34" i="7"/>
  <c r="J33" i="7"/>
  <c r="K32" i="7"/>
  <c r="J34" i="7"/>
  <c r="H33" i="7"/>
  <c r="M37" i="7"/>
  <c r="G33" i="7"/>
  <c r="G32" i="7"/>
  <c r="H32" i="7"/>
  <c r="H34" i="7"/>
  <c r="G34" i="7"/>
  <c r="G35" i="7"/>
  <c r="H35" i="7"/>
  <c r="D38" i="7"/>
  <c r="G36" i="7"/>
  <c r="H36" i="7"/>
  <c r="L36" i="7"/>
  <c r="L35" i="7"/>
  <c r="K39" i="7" l="1"/>
  <c r="I39" i="7"/>
  <c r="J39" i="7"/>
  <c r="M35" i="7"/>
  <c r="M36" i="7"/>
  <c r="M34" i="7"/>
  <c r="M33" i="7"/>
  <c r="G38" i="7"/>
  <c r="H38" i="7"/>
  <c r="M32" i="7"/>
  <c r="L38" i="7" l="1"/>
  <c r="L39" i="7" s="1"/>
  <c r="M38" i="7"/>
  <c r="H39" i="7"/>
  <c r="M39" i="7"/>
  <c r="H6" i="106" l="1"/>
  <c r="G10" i="107" l="1"/>
  <c r="H12" i="128"/>
  <c r="H25" i="128" s="1"/>
  <c r="H26" i="128" s="1"/>
  <c r="H7" i="128"/>
  <c r="H17" i="128"/>
  <c r="H24" i="128"/>
  <c r="D22" i="128"/>
  <c r="D20" i="128"/>
  <c r="F22" i="128"/>
  <c r="J21" i="128"/>
  <c r="G21" i="128"/>
  <c r="H21" i="128" s="1"/>
  <c r="F21" i="128"/>
  <c r="G16" i="128"/>
  <c r="J16" i="128" s="1"/>
  <c r="K16" i="128" s="1"/>
  <c r="F16" i="128"/>
  <c r="D15" i="128"/>
  <c r="F10" i="128"/>
  <c r="H5" i="128"/>
  <c r="H11" i="128"/>
  <c r="H6" i="128"/>
  <c r="G6" i="128"/>
  <c r="F6" i="128"/>
  <c r="G11" i="128"/>
  <c r="F11" i="128"/>
  <c r="F10" i="107"/>
  <c r="J7" i="128"/>
  <c r="J21" i="107"/>
  <c r="K21" i="107" s="1"/>
  <c r="H24" i="107"/>
  <c r="H25" i="107" s="1"/>
  <c r="F21" i="107"/>
  <c r="J16" i="107"/>
  <c r="K16" i="107" s="1"/>
  <c r="F16" i="107"/>
  <c r="J10" i="107"/>
  <c r="K10" i="107" s="1"/>
  <c r="J12" i="101"/>
  <c r="K12" i="101" s="1"/>
  <c r="J11" i="100"/>
  <c r="K11" i="100" s="1"/>
  <c r="K21" i="128" l="1"/>
  <c r="H16" i="128"/>
  <c r="H16" i="107"/>
  <c r="H10" i="107"/>
  <c r="H11" i="100"/>
  <c r="D11" i="107" l="1"/>
  <c r="G5" i="107"/>
  <c r="G5" i="128"/>
  <c r="J5" i="128" s="1"/>
  <c r="E5" i="128"/>
  <c r="F5" i="128" s="1"/>
  <c r="H16" i="85" l="1"/>
  <c r="G9" i="115" l="1"/>
  <c r="H72" i="132" l="1"/>
  <c r="I72" i="132"/>
  <c r="J72" i="132" l="1"/>
  <c r="J71" i="132" s="1"/>
  <c r="D49" i="35" l="1"/>
  <c r="D50" i="35"/>
  <c r="D51" i="35"/>
  <c r="D52" i="35"/>
  <c r="D53" i="35"/>
  <c r="D54" i="35"/>
  <c r="D55" i="35"/>
  <c r="D56" i="35"/>
  <c r="D57" i="35"/>
  <c r="D58" i="35"/>
  <c r="D59" i="35"/>
  <c r="D60" i="35"/>
  <c r="D61" i="35"/>
  <c r="D62" i="35"/>
  <c r="D63" i="35"/>
  <c r="G70" i="8" l="1"/>
  <c r="I70" i="8"/>
  <c r="F63" i="133"/>
  <c r="H33" i="133" l="1"/>
  <c r="G41" i="133" l="1"/>
  <c r="H41" i="133"/>
  <c r="I41" i="133" s="1"/>
  <c r="B24" i="133" l="1"/>
  <c r="H63" i="133"/>
  <c r="I63" i="133" s="1"/>
  <c r="H62" i="133"/>
  <c r="I62" i="133" s="1"/>
  <c r="H61" i="133"/>
  <c r="I61" i="133" s="1"/>
  <c r="H60" i="133"/>
  <c r="G60" i="133" s="1"/>
  <c r="H59" i="133"/>
  <c r="I59" i="133" s="1"/>
  <c r="H58" i="133"/>
  <c r="I58" i="133" s="1"/>
  <c r="H57" i="133"/>
  <c r="G57" i="133" s="1"/>
  <c r="H56" i="133"/>
  <c r="I56" i="133" s="1"/>
  <c r="H55" i="133"/>
  <c r="I55" i="133" s="1"/>
  <c r="H54" i="133"/>
  <c r="G54" i="133" s="1"/>
  <c r="H53" i="133"/>
  <c r="I53" i="133" s="1"/>
  <c r="H52" i="133"/>
  <c r="G52" i="133" s="1"/>
  <c r="E49" i="133"/>
  <c r="H48" i="133"/>
  <c r="I48" i="133" s="1"/>
  <c r="G48" i="133"/>
  <c r="H47" i="133"/>
  <c r="I47" i="133" s="1"/>
  <c r="G47" i="133"/>
  <c r="H46" i="133"/>
  <c r="I46" i="133" s="1"/>
  <c r="G46" i="133"/>
  <c r="H45" i="133"/>
  <c r="I45" i="133" s="1"/>
  <c r="G45" i="133"/>
  <c r="H44" i="133"/>
  <c r="I44" i="133" s="1"/>
  <c r="G44" i="133"/>
  <c r="H43" i="133"/>
  <c r="I43" i="133" s="1"/>
  <c r="G43" i="133"/>
  <c r="H42" i="133"/>
  <c r="I42" i="133" s="1"/>
  <c r="G42" i="133"/>
  <c r="H40" i="133"/>
  <c r="I40" i="133" s="1"/>
  <c r="G40" i="133"/>
  <c r="H39" i="133"/>
  <c r="I39" i="133" s="1"/>
  <c r="G39" i="133"/>
  <c r="H38" i="133"/>
  <c r="I38" i="133" s="1"/>
  <c r="G38" i="133"/>
  <c r="H37" i="133"/>
  <c r="I37" i="133" s="1"/>
  <c r="G37" i="133"/>
  <c r="H36" i="133"/>
  <c r="I36" i="133" s="1"/>
  <c r="G36" i="133"/>
  <c r="H35" i="133"/>
  <c r="I35" i="133" s="1"/>
  <c r="G35" i="133"/>
  <c r="H34" i="133"/>
  <c r="G34" i="133"/>
  <c r="G33" i="133"/>
  <c r="E29" i="133"/>
  <c r="C29" i="133"/>
  <c r="B29" i="133"/>
  <c r="E28" i="133"/>
  <c r="C28" i="133"/>
  <c r="B28" i="133"/>
  <c r="F27" i="133"/>
  <c r="E27" i="133"/>
  <c r="C27" i="133"/>
  <c r="B27" i="133"/>
  <c r="E26" i="133"/>
  <c r="C26" i="133"/>
  <c r="B26" i="133"/>
  <c r="E25" i="133"/>
  <c r="C25" i="133"/>
  <c r="B25" i="133"/>
  <c r="E24" i="133"/>
  <c r="C24" i="133"/>
  <c r="E23" i="133"/>
  <c r="C23" i="133"/>
  <c r="B23" i="133"/>
  <c r="H7" i="133"/>
  <c r="D2" i="131" s="1"/>
  <c r="D32" i="112"/>
  <c r="D31" i="112"/>
  <c r="D32" i="111"/>
  <c r="D31" i="111"/>
  <c r="I34" i="133" l="1"/>
  <c r="H49" i="133"/>
  <c r="D6" i="131" s="1"/>
  <c r="G7" i="133"/>
  <c r="G53" i="133"/>
  <c r="G56" i="133"/>
  <c r="G58" i="133"/>
  <c r="G63" i="133"/>
  <c r="G49" i="133"/>
  <c r="H64" i="133"/>
  <c r="D7" i="131" s="1"/>
  <c r="I52" i="133"/>
  <c r="I54" i="133"/>
  <c r="G55" i="133"/>
  <c r="I57" i="133"/>
  <c r="G59" i="133"/>
  <c r="I60" i="133"/>
  <c r="G61" i="133"/>
  <c r="G62" i="133"/>
  <c r="I7" i="133"/>
  <c r="I33" i="133"/>
  <c r="I49" i="133" s="1"/>
  <c r="H6" i="103"/>
  <c r="F18" i="105"/>
  <c r="F18" i="106"/>
  <c r="F20" i="107"/>
  <c r="D43" i="7"/>
  <c r="D24" i="133" s="1"/>
  <c r="F18" i="102"/>
  <c r="F14" i="102"/>
  <c r="F9" i="102"/>
  <c r="D44" i="7"/>
  <c r="F44" i="7"/>
  <c r="F25" i="133" s="1"/>
  <c r="F43" i="7"/>
  <c r="F24" i="133" s="1"/>
  <c r="D22" i="107"/>
  <c r="D15" i="107"/>
  <c r="D20" i="107"/>
  <c r="F15" i="107"/>
  <c r="F9" i="107"/>
  <c r="H9" i="107" s="1"/>
  <c r="G9" i="107" l="1"/>
  <c r="H44" i="7"/>
  <c r="D25" i="133"/>
  <c r="H20" i="107"/>
  <c r="G20" i="107" s="1"/>
  <c r="I64" i="133"/>
  <c r="G64" i="133"/>
  <c r="H15" i="107"/>
  <c r="F20" i="128"/>
  <c r="H20" i="128" s="1"/>
  <c r="F15" i="128"/>
  <c r="H15" i="128" s="1"/>
  <c r="D19" i="105"/>
  <c r="D19" i="106"/>
  <c r="D10" i="106"/>
  <c r="F9" i="106"/>
  <c r="H9" i="106" s="1"/>
  <c r="F14" i="106"/>
  <c r="D14" i="106"/>
  <c r="D18" i="106"/>
  <c r="D10" i="105"/>
  <c r="F9" i="104"/>
  <c r="D18" i="105"/>
  <c r="F14" i="105"/>
  <c r="D14" i="105"/>
  <c r="F9" i="105"/>
  <c r="D10" i="104"/>
  <c r="D18" i="104"/>
  <c r="F16" i="103"/>
  <c r="F20" i="103"/>
  <c r="D14" i="104"/>
  <c r="F6" i="101"/>
  <c r="H6" i="101" s="1"/>
  <c r="G6" i="101" s="1"/>
  <c r="J6" i="101" s="1"/>
  <c r="K6" i="101" s="1"/>
  <c r="D11" i="103"/>
  <c r="D20" i="103"/>
  <c r="D15" i="103"/>
  <c r="F15" i="103"/>
  <c r="F9" i="103"/>
  <c r="H9" i="103" s="1"/>
  <c r="D10" i="102"/>
  <c r="D14" i="102"/>
  <c r="H14" i="102" s="1"/>
  <c r="G14" i="102" s="1"/>
  <c r="H9" i="102"/>
  <c r="D21" i="101"/>
  <c r="D16" i="101"/>
  <c r="F16" i="101"/>
  <c r="F20" i="101"/>
  <c r="D20" i="101"/>
  <c r="D20" i="100"/>
  <c r="D15" i="100"/>
  <c r="F9" i="98"/>
  <c r="H9" i="98" s="1"/>
  <c r="F10" i="101"/>
  <c r="H10" i="101" s="1"/>
  <c r="H13" i="101" s="1"/>
  <c r="D22" i="100"/>
  <c r="F20" i="100"/>
  <c r="F15" i="100"/>
  <c r="F9" i="100"/>
  <c r="D19" i="97"/>
  <c r="D14" i="97"/>
  <c r="D10" i="97"/>
  <c r="F18" i="97"/>
  <c r="F14" i="97"/>
  <c r="F9" i="97"/>
  <c r="D22" i="98"/>
  <c r="D11" i="98"/>
  <c r="F20" i="98"/>
  <c r="D20" i="98"/>
  <c r="F15" i="98"/>
  <c r="D15" i="98"/>
  <c r="H15" i="98" s="1"/>
  <c r="D22" i="63"/>
  <c r="F20" i="63"/>
  <c r="D20" i="63"/>
  <c r="F15" i="63"/>
  <c r="D11" i="63"/>
  <c r="D27" i="115"/>
  <c r="B6" i="7"/>
  <c r="D11" i="115"/>
  <c r="D5" i="85"/>
  <c r="F9" i="63"/>
  <c r="H9" i="63" s="1"/>
  <c r="H25" i="133" l="1"/>
  <c r="I25" i="133" s="1"/>
  <c r="M44" i="7"/>
  <c r="G44" i="7"/>
  <c r="G25" i="133" s="1"/>
  <c r="M20" i="128"/>
  <c r="H20" i="103"/>
  <c r="H18" i="97"/>
  <c r="G18" i="97" s="1"/>
  <c r="H20" i="100"/>
  <c r="G20" i="100" s="1"/>
  <c r="H16" i="101"/>
  <c r="G16" i="101" s="1"/>
  <c r="H15" i="103"/>
  <c r="H14" i="105"/>
  <c r="G14" i="105" s="1"/>
  <c r="G20" i="128"/>
  <c r="G9" i="98"/>
  <c r="G9" i="104"/>
  <c r="G20" i="103"/>
  <c r="G9" i="102"/>
  <c r="G15" i="98"/>
  <c r="G9" i="105"/>
  <c r="G15" i="128"/>
  <c r="G15" i="107"/>
  <c r="H17" i="107"/>
  <c r="G9" i="63"/>
  <c r="G9" i="100"/>
  <c r="G10" i="101"/>
  <c r="G18" i="104"/>
  <c r="G10" i="128"/>
  <c r="J10" i="128" s="1"/>
  <c r="G15" i="103"/>
  <c r="G9" i="106"/>
  <c r="H20" i="63"/>
  <c r="H20" i="98"/>
  <c r="G9" i="97"/>
  <c r="J43" i="7"/>
  <c r="H18" i="106"/>
  <c r="H14" i="106"/>
  <c r="H15" i="106" s="1"/>
  <c r="H18" i="105"/>
  <c r="H20" i="101"/>
  <c r="H15" i="100"/>
  <c r="H15" i="63"/>
  <c r="H17" i="101" l="1"/>
  <c r="H15" i="105"/>
  <c r="G20" i="101"/>
  <c r="G20" i="63"/>
  <c r="G15" i="63"/>
  <c r="G14" i="106"/>
  <c r="K43" i="7"/>
  <c r="G18" i="105"/>
  <c r="G14" i="97"/>
  <c r="G15" i="100"/>
  <c r="G20" i="98"/>
  <c r="G18" i="106"/>
  <c r="D13" i="112"/>
  <c r="C186" i="132" l="1"/>
  <c r="G89" i="132"/>
  <c r="H89" i="132"/>
  <c r="J89" i="132" s="1"/>
  <c r="J88" i="132" s="1"/>
  <c r="B89" i="132"/>
  <c r="B72" i="132"/>
  <c r="I50" i="132"/>
  <c r="G30" i="132"/>
  <c r="B30" i="132"/>
  <c r="A193" i="132"/>
  <c r="E186" i="132"/>
  <c r="F185" i="132"/>
  <c r="F184" i="132"/>
  <c r="F183" i="132"/>
  <c r="F182" i="132"/>
  <c r="F181" i="132"/>
  <c r="F180" i="132"/>
  <c r="F179" i="132"/>
  <c r="F178" i="132"/>
  <c r="F177" i="132"/>
  <c r="F176" i="132"/>
  <c r="F175" i="132"/>
  <c r="F174" i="132"/>
  <c r="F173" i="132"/>
  <c r="F172" i="132"/>
  <c r="F171" i="132"/>
  <c r="F170" i="132"/>
  <c r="F169" i="132"/>
  <c r="F168" i="132"/>
  <c r="F167" i="132"/>
  <c r="F166" i="132"/>
  <c r="F165" i="132"/>
  <c r="F164" i="132"/>
  <c r="F163" i="132"/>
  <c r="F162" i="132"/>
  <c r="F161" i="132"/>
  <c r="F160" i="132"/>
  <c r="F159" i="132"/>
  <c r="F158" i="132"/>
  <c r="F157" i="132"/>
  <c r="F156" i="132"/>
  <c r="F155" i="132"/>
  <c r="F154" i="132"/>
  <c r="F153" i="132"/>
  <c r="F152" i="132"/>
  <c r="F151" i="132"/>
  <c r="H25" i="132"/>
  <c r="G25" i="132"/>
  <c r="J30" i="132" l="1"/>
  <c r="J29" i="132" s="1"/>
  <c r="F186" i="132"/>
  <c r="L34" i="114"/>
  <c r="L35" i="114"/>
  <c r="L36" i="114"/>
  <c r="L37" i="114"/>
  <c r="L18" i="114"/>
  <c r="L19" i="114"/>
  <c r="L20" i="114"/>
  <c r="L16" i="114"/>
  <c r="L17" i="114"/>
  <c r="U10" i="114"/>
  <c r="L13" i="114"/>
  <c r="L14" i="114"/>
  <c r="L10" i="114"/>
  <c r="L11" i="114"/>
  <c r="L12" i="114"/>
  <c r="A79" i="30"/>
  <c r="A80" i="30"/>
  <c r="A81" i="30"/>
  <c r="A82" i="30"/>
  <c r="A83" i="30"/>
  <c r="A84" i="30"/>
  <c r="A85" i="30"/>
  <c r="A86" i="30"/>
  <c r="A87" i="30"/>
  <c r="C7" i="30"/>
  <c r="C8" i="30"/>
  <c r="C9" i="30"/>
  <c r="C10" i="30"/>
  <c r="C11" i="30"/>
  <c r="D7" i="30"/>
  <c r="I7" i="30" s="1"/>
  <c r="B7" i="30"/>
  <c r="B8" i="30"/>
  <c r="B9" i="30"/>
  <c r="B10" i="30"/>
  <c r="B11" i="30"/>
  <c r="E68" i="35"/>
  <c r="E69" i="35"/>
  <c r="E70" i="35"/>
  <c r="E71" i="35"/>
  <c r="E72" i="35"/>
  <c r="E73" i="35"/>
  <c r="E74" i="35"/>
  <c r="E75" i="35"/>
  <c r="E76" i="35"/>
  <c r="E77" i="35"/>
  <c r="E78" i="35"/>
  <c r="E79" i="35"/>
  <c r="E80" i="35"/>
  <c r="E81" i="35"/>
  <c r="E82" i="35"/>
  <c r="E83" i="35"/>
  <c r="E84" i="35"/>
  <c r="E85" i="35"/>
  <c r="H5" i="35"/>
  <c r="G5" i="35"/>
  <c r="G6" i="35"/>
  <c r="G7" i="35"/>
  <c r="G8" i="35"/>
  <c r="G9" i="35"/>
  <c r="F5" i="35"/>
  <c r="F6" i="35"/>
  <c r="F7" i="35"/>
  <c r="F8" i="35"/>
  <c r="F9" i="35"/>
  <c r="E5" i="35"/>
  <c r="E6" i="35"/>
  <c r="E7" i="35"/>
  <c r="E8" i="35"/>
  <c r="E9" i="35"/>
  <c r="D5" i="35"/>
  <c r="D6" i="35"/>
  <c r="D7" i="35"/>
  <c r="D8" i="35"/>
  <c r="D9" i="35"/>
  <c r="H150" i="132" l="1"/>
  <c r="D52" i="7"/>
  <c r="D28" i="133" s="1"/>
  <c r="O52" i="7"/>
  <c r="H186" i="132" l="1"/>
  <c r="E12" i="30"/>
  <c r="F12" i="30"/>
  <c r="G12" i="30"/>
  <c r="H12" i="30"/>
  <c r="I12" i="30"/>
  <c r="P12" i="30"/>
  <c r="E47" i="30"/>
  <c r="F47" i="30"/>
  <c r="G47" i="30"/>
  <c r="P47" i="30"/>
  <c r="C70" i="30"/>
  <c r="C71" i="30"/>
  <c r="C72" i="30"/>
  <c r="C73" i="30"/>
  <c r="C74" i="30"/>
  <c r="C75" i="30"/>
  <c r="C76" i="30"/>
  <c r="C77" i="30"/>
  <c r="C78" i="30"/>
  <c r="C79" i="30"/>
  <c r="C80" i="30"/>
  <c r="C81" i="30"/>
  <c r="C82" i="30"/>
  <c r="C83" i="30"/>
  <c r="C84" i="30"/>
  <c r="C85" i="30"/>
  <c r="C86" i="30"/>
  <c r="C87" i="30"/>
  <c r="B70" i="30"/>
  <c r="B71" i="30"/>
  <c r="B72" i="30"/>
  <c r="B73" i="30"/>
  <c r="B74" i="30"/>
  <c r="B75" i="30"/>
  <c r="B76" i="30"/>
  <c r="B77" i="30"/>
  <c r="B78" i="30"/>
  <c r="B79" i="30"/>
  <c r="B80" i="30"/>
  <c r="B81" i="30"/>
  <c r="B82" i="30"/>
  <c r="B83" i="30"/>
  <c r="B84" i="30"/>
  <c r="B85" i="30"/>
  <c r="B86" i="30"/>
  <c r="B87" i="30"/>
  <c r="A92" i="30"/>
  <c r="A93" i="30"/>
  <c r="A94" i="30"/>
  <c r="F75" i="35"/>
  <c r="G75" i="35"/>
  <c r="F76" i="35"/>
  <c r="G76" i="35"/>
  <c r="F77" i="35"/>
  <c r="G77" i="35"/>
  <c r="F78" i="35"/>
  <c r="G78" i="35"/>
  <c r="F79" i="35"/>
  <c r="G79" i="35"/>
  <c r="F80" i="35"/>
  <c r="G80" i="35"/>
  <c r="F81" i="35"/>
  <c r="G81" i="35"/>
  <c r="F82" i="35"/>
  <c r="G82" i="35"/>
  <c r="F83" i="35"/>
  <c r="G83" i="35"/>
  <c r="F84" i="35"/>
  <c r="G84" i="35"/>
  <c r="F85" i="35"/>
  <c r="G85" i="35"/>
  <c r="D68" i="35"/>
  <c r="D69" i="35"/>
  <c r="D70" i="35"/>
  <c r="D71" i="35"/>
  <c r="D72" i="35"/>
  <c r="D73" i="35"/>
  <c r="D74" i="35"/>
  <c r="D75" i="35"/>
  <c r="D76" i="35"/>
  <c r="D77" i="35"/>
  <c r="D78" i="35"/>
  <c r="D79" i="35"/>
  <c r="D80" i="35"/>
  <c r="D81" i="35"/>
  <c r="D82" i="35"/>
  <c r="D83" i="35"/>
  <c r="D84" i="35"/>
  <c r="D85" i="35"/>
  <c r="I52" i="7"/>
  <c r="J6" i="128" l="1"/>
  <c r="K6" i="128" s="1"/>
  <c r="H88" i="8"/>
  <c r="U31" i="114" s="1"/>
  <c r="G88" i="8" l="1"/>
  <c r="M85" i="35" s="1"/>
  <c r="N85" i="35" s="1"/>
  <c r="H83" i="35"/>
  <c r="D85" i="30"/>
  <c r="I88" i="8"/>
  <c r="A9" i="131"/>
  <c r="A8" i="131"/>
  <c r="A7" i="131"/>
  <c r="A6" i="131"/>
  <c r="A5" i="131"/>
  <c r="A4" i="131"/>
  <c r="A3" i="131"/>
  <c r="A2" i="131"/>
  <c r="G12" i="8" l="1"/>
  <c r="H86" i="8"/>
  <c r="U28" i="114" s="1"/>
  <c r="U16" i="114"/>
  <c r="I86" i="8" l="1"/>
  <c r="H9" i="35"/>
  <c r="U14" i="114"/>
  <c r="D11" i="30"/>
  <c r="I12" i="8"/>
  <c r="U13" i="114"/>
  <c r="D10" i="30"/>
  <c r="H8" i="35"/>
  <c r="G86" i="8"/>
  <c r="H80" i="35"/>
  <c r="D82" i="30"/>
  <c r="H68" i="35"/>
  <c r="D70" i="30"/>
  <c r="J11" i="30" l="1"/>
  <c r="L11" i="30"/>
  <c r="E88" i="30"/>
  <c r="F88" i="30"/>
  <c r="G88" i="30"/>
  <c r="H88" i="30"/>
  <c r="N88" i="30"/>
  <c r="O88" i="30"/>
  <c r="P88" i="30"/>
  <c r="F68" i="35"/>
  <c r="F69" i="35"/>
  <c r="F70" i="35"/>
  <c r="F71" i="35"/>
  <c r="F72" i="35"/>
  <c r="F73" i="35"/>
  <c r="F74" i="35"/>
  <c r="G68" i="35"/>
  <c r="G69" i="35"/>
  <c r="G70" i="35"/>
  <c r="G71" i="35"/>
  <c r="G72" i="35"/>
  <c r="G73" i="35"/>
  <c r="G74" i="35"/>
  <c r="H89" i="8"/>
  <c r="U32" i="114" s="1"/>
  <c r="H87" i="8"/>
  <c r="U30" i="114" s="1"/>
  <c r="U29" i="114"/>
  <c r="H85" i="8"/>
  <c r="U27" i="114" s="1"/>
  <c r="E5" i="105"/>
  <c r="D6" i="130"/>
  <c r="D7" i="130" s="1"/>
  <c r="H7" i="130" s="1"/>
  <c r="G85" i="8" l="1"/>
  <c r="M82" i="35" s="1"/>
  <c r="N82" i="35" s="1"/>
  <c r="H79" i="35"/>
  <c r="D81" i="30"/>
  <c r="J81" i="30" s="1"/>
  <c r="M83" i="35"/>
  <c r="N83" i="35" s="1"/>
  <c r="D83" i="30"/>
  <c r="L83" i="30" s="1"/>
  <c r="H81" i="35"/>
  <c r="G87" i="8"/>
  <c r="M84" i="35" s="1"/>
  <c r="N84" i="35" s="1"/>
  <c r="H82" i="35"/>
  <c r="D84" i="30"/>
  <c r="I84" i="30" s="1"/>
  <c r="G89" i="8"/>
  <c r="H84" i="35"/>
  <c r="D86" i="30"/>
  <c r="K82" i="30"/>
  <c r="M82" i="30"/>
  <c r="I82" i="30"/>
  <c r="I85" i="8"/>
  <c r="I87" i="8"/>
  <c r="I89" i="8"/>
  <c r="A107" i="30"/>
  <c r="A108" i="30"/>
  <c r="A109" i="30"/>
  <c r="A106" i="30"/>
  <c r="I86" i="30" l="1"/>
  <c r="M86" i="30"/>
  <c r="L86" i="30"/>
  <c r="K86" i="30"/>
  <c r="J86" i="30"/>
  <c r="I81" i="30"/>
  <c r="L82" i="30"/>
  <c r="M81" i="30"/>
  <c r="L84" i="30"/>
  <c r="J82" i="30"/>
  <c r="L81" i="30"/>
  <c r="K81" i="30"/>
  <c r="M84" i="30"/>
  <c r="J84" i="30"/>
  <c r="M83" i="30"/>
  <c r="J83" i="30"/>
  <c r="K84" i="30"/>
  <c r="K83" i="30"/>
  <c r="I83" i="30"/>
  <c r="Q82" i="30" l="1"/>
  <c r="Q84" i="30"/>
  <c r="Q83" i="30"/>
  <c r="A93" i="35"/>
  <c r="G4" i="35"/>
  <c r="H6" i="130"/>
  <c r="F22" i="7"/>
  <c r="F23" i="7"/>
  <c r="F25" i="7"/>
  <c r="F26" i="7"/>
  <c r="F27" i="7"/>
  <c r="E24" i="7"/>
  <c r="F24" i="7" s="1"/>
  <c r="F34" i="8" s="1"/>
  <c r="I54" i="132" s="1"/>
  <c r="D20" i="7"/>
  <c r="L22" i="114" l="1"/>
  <c r="L33" i="114"/>
  <c r="L32" i="114" l="1"/>
  <c r="L31" i="114"/>
  <c r="L30" i="114"/>
  <c r="L28" i="114"/>
  <c r="L29" i="114"/>
  <c r="L25" i="114"/>
  <c r="L26" i="114"/>
  <c r="L27" i="114"/>
  <c r="L24" i="114"/>
  <c r="L23" i="114"/>
  <c r="L21" i="114"/>
  <c r="L15" i="114"/>
  <c r="L9" i="114"/>
  <c r="Q47" i="30"/>
  <c r="P26" i="30"/>
  <c r="M90" i="35"/>
  <c r="N90" i="35" s="1"/>
  <c r="M91" i="35"/>
  <c r="N91" i="35" s="1"/>
  <c r="M92" i="35"/>
  <c r="N92" i="35" s="1"/>
  <c r="G71" i="8"/>
  <c r="M63" i="35" s="1"/>
  <c r="N63" i="35" s="1"/>
  <c r="G57" i="8"/>
  <c r="G58" i="8"/>
  <c r="G59" i="8"/>
  <c r="G60" i="8"/>
  <c r="G61" i="8"/>
  <c r="G62" i="8"/>
  <c r="G63" i="8"/>
  <c r="M55" i="35" s="1"/>
  <c r="N55" i="35" s="1"/>
  <c r="G64" i="8"/>
  <c r="M56" i="35" s="1"/>
  <c r="N56" i="35" s="1"/>
  <c r="G65" i="8"/>
  <c r="M57" i="35" s="1"/>
  <c r="N57" i="35" s="1"/>
  <c r="G66" i="8"/>
  <c r="M58" i="35" s="1"/>
  <c r="N58" i="35" s="1"/>
  <c r="G67" i="8"/>
  <c r="M59" i="35" s="1"/>
  <c r="N59" i="35" s="1"/>
  <c r="G68" i="8"/>
  <c r="M60" i="35" s="1"/>
  <c r="N60" i="35" s="1"/>
  <c r="G69" i="8"/>
  <c r="M61" i="35" s="1"/>
  <c r="N61" i="35" s="1"/>
  <c r="M62" i="35"/>
  <c r="N62" i="35" s="1"/>
  <c r="G56" i="8"/>
  <c r="A21" i="30"/>
  <c r="A22" i="30"/>
  <c r="A23" i="30"/>
  <c r="A24" i="30"/>
  <c r="A25" i="30"/>
  <c r="G72" i="8" l="1"/>
  <c r="M89" i="35"/>
  <c r="N89" i="35" s="1"/>
  <c r="N93" i="35" s="1"/>
  <c r="C99" i="30"/>
  <c r="C100" i="30"/>
  <c r="C101" i="30"/>
  <c r="C102" i="30"/>
  <c r="C98" i="30"/>
  <c r="A71" i="30"/>
  <c r="A72" i="30"/>
  <c r="A73" i="30"/>
  <c r="A74" i="30"/>
  <c r="A75" i="30"/>
  <c r="A76" i="30"/>
  <c r="A77" i="30"/>
  <c r="A78" i="30"/>
  <c r="A17" i="30"/>
  <c r="A18" i="30"/>
  <c r="A19" i="30"/>
  <c r="A20" i="30"/>
  <c r="B99" i="30"/>
  <c r="B100" i="30"/>
  <c r="B101" i="30"/>
  <c r="B102" i="30"/>
  <c r="B98" i="30"/>
  <c r="A97" i="30"/>
  <c r="A96" i="30"/>
  <c r="P103" i="30"/>
  <c r="G103" i="30"/>
  <c r="F103" i="30"/>
  <c r="E103" i="30"/>
  <c r="G95" i="30"/>
  <c r="F95" i="30"/>
  <c r="E95" i="30"/>
  <c r="C94" i="30"/>
  <c r="B94" i="30"/>
  <c r="C93" i="30"/>
  <c r="B93" i="30"/>
  <c r="C92" i="30"/>
  <c r="B92" i="30"/>
  <c r="C91" i="30"/>
  <c r="B91" i="30"/>
  <c r="A91" i="30"/>
  <c r="C90" i="30"/>
  <c r="B90" i="30"/>
  <c r="A90" i="30"/>
  <c r="A89" i="30"/>
  <c r="A70" i="30"/>
  <c r="A51" i="30"/>
  <c r="A52" i="30"/>
  <c r="A53" i="30"/>
  <c r="A54" i="30"/>
  <c r="A55" i="30"/>
  <c r="A56" i="30"/>
  <c r="A57" i="30"/>
  <c r="A58" i="30"/>
  <c r="A59" i="30"/>
  <c r="A60" i="30"/>
  <c r="A61" i="30"/>
  <c r="A62" i="30"/>
  <c r="A63" i="30"/>
  <c r="A64" i="30"/>
  <c r="A65" i="30"/>
  <c r="C58" i="30"/>
  <c r="C59" i="30"/>
  <c r="C60" i="30"/>
  <c r="C61" i="30"/>
  <c r="C62" i="30"/>
  <c r="C63" i="30"/>
  <c r="C64" i="30"/>
  <c r="C65" i="30"/>
  <c r="B51" i="30"/>
  <c r="B52" i="30"/>
  <c r="B53" i="30"/>
  <c r="B54" i="30"/>
  <c r="B55" i="30"/>
  <c r="B56" i="30"/>
  <c r="B57" i="30"/>
  <c r="B58" i="30"/>
  <c r="B59" i="30"/>
  <c r="B60" i="30"/>
  <c r="B61" i="30"/>
  <c r="B62" i="30"/>
  <c r="B63" i="30"/>
  <c r="B64" i="30"/>
  <c r="B65" i="30"/>
  <c r="F97" i="35"/>
  <c r="F98" i="35"/>
  <c r="F99" i="35"/>
  <c r="F100" i="35"/>
  <c r="E97" i="35"/>
  <c r="E98" i="35"/>
  <c r="E99" i="35"/>
  <c r="E100" i="35"/>
  <c r="D97" i="35"/>
  <c r="D98" i="35"/>
  <c r="D99" i="35"/>
  <c r="D100" i="35"/>
  <c r="N101" i="35"/>
  <c r="L101" i="35"/>
  <c r="G96" i="35"/>
  <c r="F96" i="35"/>
  <c r="E96" i="35"/>
  <c r="D96" i="35"/>
  <c r="A95" i="35"/>
  <c r="D90" i="35"/>
  <c r="D91" i="35"/>
  <c r="D92" i="35"/>
  <c r="D89" i="35"/>
  <c r="G92" i="35"/>
  <c r="F92" i="35"/>
  <c r="E92" i="35"/>
  <c r="G91" i="35"/>
  <c r="F91" i="35"/>
  <c r="E91" i="35"/>
  <c r="G90" i="35"/>
  <c r="F90" i="35"/>
  <c r="E90" i="35"/>
  <c r="G89" i="35"/>
  <c r="F89" i="35"/>
  <c r="E89" i="35"/>
  <c r="A88" i="35"/>
  <c r="G52" i="35"/>
  <c r="G53" i="35"/>
  <c r="G54" i="35"/>
  <c r="G55" i="35"/>
  <c r="G56" i="35"/>
  <c r="G57" i="35"/>
  <c r="G58" i="35"/>
  <c r="G59" i="35"/>
  <c r="G60" i="35"/>
  <c r="G61" i="35"/>
  <c r="G62" i="35"/>
  <c r="G63" i="35"/>
  <c r="F52" i="35"/>
  <c r="F53" i="35"/>
  <c r="F54" i="35"/>
  <c r="F55" i="35"/>
  <c r="F56" i="35"/>
  <c r="F57" i="35"/>
  <c r="F58" i="35"/>
  <c r="F59" i="35"/>
  <c r="F60" i="35"/>
  <c r="F61" i="35"/>
  <c r="F62" i="35"/>
  <c r="F63" i="35"/>
  <c r="E49" i="35"/>
  <c r="E50" i="35"/>
  <c r="E51" i="35"/>
  <c r="E52" i="35"/>
  <c r="E53" i="35"/>
  <c r="E54" i="35"/>
  <c r="E55" i="35"/>
  <c r="E56" i="35"/>
  <c r="E57" i="35"/>
  <c r="E58" i="35"/>
  <c r="E59" i="35"/>
  <c r="E60" i="35"/>
  <c r="E61" i="35"/>
  <c r="E62" i="35"/>
  <c r="M93" i="35" l="1"/>
  <c r="D92" i="30"/>
  <c r="D93" i="30"/>
  <c r="D94" i="30"/>
  <c r="G6" i="130"/>
  <c r="F35" i="130"/>
  <c r="F34" i="130"/>
  <c r="D34" i="130"/>
  <c r="G34" i="130" s="1"/>
  <c r="J34" i="130" s="1"/>
  <c r="K34" i="130" s="1"/>
  <c r="F33" i="130"/>
  <c r="D33" i="130"/>
  <c r="G33" i="130" s="1"/>
  <c r="E32" i="130"/>
  <c r="F32" i="130" s="1"/>
  <c r="D32" i="130"/>
  <c r="F31" i="130"/>
  <c r="D31" i="130"/>
  <c r="G31" i="130" s="1"/>
  <c r="F30" i="130"/>
  <c r="D30" i="130"/>
  <c r="G30" i="130" s="1"/>
  <c r="F29" i="130"/>
  <c r="D29" i="130"/>
  <c r="G29" i="130" s="1"/>
  <c r="E25" i="130"/>
  <c r="F25" i="130" s="1"/>
  <c r="D25" i="130"/>
  <c r="F24" i="130"/>
  <c r="D24" i="130"/>
  <c r="G24" i="130" s="1"/>
  <c r="F23" i="130"/>
  <c r="D23" i="130"/>
  <c r="G23" i="130" s="1"/>
  <c r="F22" i="130"/>
  <c r="D22" i="130"/>
  <c r="G22" i="130" s="1"/>
  <c r="E18" i="130"/>
  <c r="F18" i="130" s="1"/>
  <c r="D18" i="130"/>
  <c r="F17" i="130"/>
  <c r="D17" i="130"/>
  <c r="G17" i="130" s="1"/>
  <c r="F16" i="130"/>
  <c r="D16" i="130"/>
  <c r="G16" i="130" s="1"/>
  <c r="F15" i="130"/>
  <c r="D15" i="130"/>
  <c r="G15" i="130" s="1"/>
  <c r="E11" i="130"/>
  <c r="F11" i="130" s="1"/>
  <c r="D11" i="130"/>
  <c r="F10" i="130"/>
  <c r="D10" i="130"/>
  <c r="G10" i="130" s="1"/>
  <c r="F9" i="130"/>
  <c r="D9" i="130"/>
  <c r="G9" i="130" s="1"/>
  <c r="F8" i="130"/>
  <c r="D8" i="130"/>
  <c r="G8" i="130" s="1"/>
  <c r="G11" i="130" l="1"/>
  <c r="J11" i="130" s="1"/>
  <c r="K11" i="130" s="1"/>
  <c r="G18" i="130"/>
  <c r="J18" i="130" s="1"/>
  <c r="K18" i="130" s="1"/>
  <c r="G25" i="130"/>
  <c r="J25" i="130" s="1"/>
  <c r="K25" i="130" s="1"/>
  <c r="G32" i="130"/>
  <c r="J32" i="130" s="1"/>
  <c r="K32" i="130" s="1"/>
  <c r="G12" i="130"/>
  <c r="H92" i="35"/>
  <c r="H91" i="35"/>
  <c r="H90" i="35"/>
  <c r="I67" i="8"/>
  <c r="H59" i="35"/>
  <c r="D61" i="30"/>
  <c r="H9" i="130"/>
  <c r="J9" i="130"/>
  <c r="K9" i="130" s="1"/>
  <c r="J22" i="130"/>
  <c r="H22" i="130"/>
  <c r="J24" i="130"/>
  <c r="K24" i="130" s="1"/>
  <c r="H24" i="130"/>
  <c r="J16" i="130"/>
  <c r="K16" i="130" s="1"/>
  <c r="H16" i="130"/>
  <c r="J29" i="130"/>
  <c r="H29" i="130"/>
  <c r="J31" i="130"/>
  <c r="K31" i="130" s="1"/>
  <c r="H31" i="130"/>
  <c r="J10" i="130"/>
  <c r="K10" i="130" s="1"/>
  <c r="H10" i="130"/>
  <c r="H33" i="130"/>
  <c r="J33" i="130"/>
  <c r="K33" i="130" s="1"/>
  <c r="J8" i="130"/>
  <c r="H8" i="130"/>
  <c r="H23" i="130"/>
  <c r="J23" i="130"/>
  <c r="K23" i="130" s="1"/>
  <c r="J15" i="130"/>
  <c r="H15" i="130"/>
  <c r="J17" i="130"/>
  <c r="K17" i="130" s="1"/>
  <c r="H17" i="130"/>
  <c r="H30" i="130"/>
  <c r="J30" i="130"/>
  <c r="K30" i="130" s="1"/>
  <c r="D35" i="130"/>
  <c r="H11" i="130"/>
  <c r="H18" i="130"/>
  <c r="H34" i="130"/>
  <c r="H84" i="8"/>
  <c r="U26" i="114" s="1"/>
  <c r="H25" i="130" l="1"/>
  <c r="G19" i="130"/>
  <c r="G26" i="130"/>
  <c r="D80" i="30"/>
  <c r="H78" i="35"/>
  <c r="H32" i="130"/>
  <c r="H26" i="130"/>
  <c r="H19" i="130"/>
  <c r="H12" i="130"/>
  <c r="H93" i="30"/>
  <c r="L93" i="30"/>
  <c r="P93" i="30"/>
  <c r="K93" i="30"/>
  <c r="I93" i="30"/>
  <c r="M93" i="30"/>
  <c r="J93" i="30"/>
  <c r="N93" i="30"/>
  <c r="O93" i="30"/>
  <c r="K94" i="30"/>
  <c r="O94" i="30"/>
  <c r="N94" i="30"/>
  <c r="H94" i="30"/>
  <c r="L94" i="30"/>
  <c r="P94" i="30"/>
  <c r="J94" i="30"/>
  <c r="I94" i="30"/>
  <c r="M94" i="30"/>
  <c r="I92" i="30"/>
  <c r="M92" i="30"/>
  <c r="L92" i="30"/>
  <c r="J92" i="30"/>
  <c r="N92" i="30"/>
  <c r="K92" i="30"/>
  <c r="O92" i="30"/>
  <c r="H92" i="30"/>
  <c r="P92" i="30"/>
  <c r="G35" i="130"/>
  <c r="J35" i="130" s="1"/>
  <c r="K35" i="130" s="1"/>
  <c r="I61" i="30"/>
  <c r="L61" i="30"/>
  <c r="O61" i="30"/>
  <c r="J61" i="30"/>
  <c r="M61" i="30"/>
  <c r="P61" i="30"/>
  <c r="K61" i="30"/>
  <c r="H61" i="30"/>
  <c r="N61" i="30"/>
  <c r="G84" i="8"/>
  <c r="M81" i="35" s="1"/>
  <c r="N81" i="35" s="1"/>
  <c r="K15" i="130"/>
  <c r="J19" i="130"/>
  <c r="J12" i="130"/>
  <c r="K8" i="130"/>
  <c r="J26" i="130"/>
  <c r="K22" i="130"/>
  <c r="K29" i="130"/>
  <c r="I84" i="8"/>
  <c r="H75" i="8"/>
  <c r="H76" i="8"/>
  <c r="U17" i="114" s="1"/>
  <c r="H77" i="8"/>
  <c r="U18" i="114" s="1"/>
  <c r="H78" i="8"/>
  <c r="U19" i="114" s="1"/>
  <c r="H79" i="8"/>
  <c r="U20" i="114" s="1"/>
  <c r="U21" i="114"/>
  <c r="H80" i="8"/>
  <c r="U22" i="114" s="1"/>
  <c r="H81" i="8"/>
  <c r="U23" i="114" s="1"/>
  <c r="H82" i="8"/>
  <c r="U24" i="114" s="1"/>
  <c r="H83" i="8"/>
  <c r="U25" i="114" s="1"/>
  <c r="U33" i="114"/>
  <c r="I11" i="8"/>
  <c r="G11" i="8"/>
  <c r="M6" i="35" s="1"/>
  <c r="N6" i="35" s="1"/>
  <c r="G8" i="8"/>
  <c r="M5" i="35" s="1"/>
  <c r="N5" i="35" s="1"/>
  <c r="I8" i="8"/>
  <c r="D46" i="7"/>
  <c r="D27" i="133" s="1"/>
  <c r="J11" i="128"/>
  <c r="F23" i="128"/>
  <c r="D23" i="128"/>
  <c r="G23" i="128" s="1"/>
  <c r="E5" i="100"/>
  <c r="H5" i="100"/>
  <c r="G5" i="97"/>
  <c r="E5" i="97"/>
  <c r="F5" i="97" s="1"/>
  <c r="E5" i="63"/>
  <c r="G5" i="63"/>
  <c r="K11" i="128" l="1"/>
  <c r="J12" i="128"/>
  <c r="H7" i="35"/>
  <c r="U12" i="114"/>
  <c r="D9" i="30"/>
  <c r="J9" i="30" s="1"/>
  <c r="D101" i="30"/>
  <c r="U36" i="114"/>
  <c r="U11" i="114"/>
  <c r="D8" i="30"/>
  <c r="H6" i="35"/>
  <c r="D102" i="30"/>
  <c r="U37" i="114"/>
  <c r="D99" i="30"/>
  <c r="I99" i="30" s="1"/>
  <c r="U34" i="114"/>
  <c r="D100" i="30"/>
  <c r="U35" i="114"/>
  <c r="G36" i="130"/>
  <c r="G37" i="130" s="1"/>
  <c r="D79" i="30"/>
  <c r="H77" i="35"/>
  <c r="D75" i="30"/>
  <c r="H73" i="35"/>
  <c r="D71" i="30"/>
  <c r="H69" i="35"/>
  <c r="H74" i="35"/>
  <c r="D76" i="30"/>
  <c r="H76" i="35"/>
  <c r="D78" i="30"/>
  <c r="H72" i="35"/>
  <c r="D74" i="30"/>
  <c r="U15" i="114"/>
  <c r="D72" i="30"/>
  <c r="H70" i="35"/>
  <c r="H75" i="35"/>
  <c r="D77" i="30"/>
  <c r="H71" i="35"/>
  <c r="D73" i="30"/>
  <c r="J5" i="101"/>
  <c r="J7" i="101" s="1"/>
  <c r="H5" i="101"/>
  <c r="H7" i="101" s="1"/>
  <c r="I80" i="30"/>
  <c r="J80" i="30"/>
  <c r="K80" i="30"/>
  <c r="L80" i="30"/>
  <c r="M80" i="30"/>
  <c r="H35" i="130"/>
  <c r="H36" i="130" s="1"/>
  <c r="H37" i="130" s="1"/>
  <c r="H38" i="130" s="1"/>
  <c r="Q92" i="30"/>
  <c r="Q93" i="30"/>
  <c r="Q94" i="30"/>
  <c r="Q61" i="30"/>
  <c r="H97" i="35"/>
  <c r="G80" i="8"/>
  <c r="M77" i="35" s="1"/>
  <c r="N77" i="35" s="1"/>
  <c r="G77" i="8"/>
  <c r="D91" i="30"/>
  <c r="D95" i="30" s="1"/>
  <c r="H89" i="35"/>
  <c r="H93" i="35" s="1"/>
  <c r="I69" i="8"/>
  <c r="D63" i="30"/>
  <c r="H61" i="35"/>
  <c r="G22" i="128"/>
  <c r="J22" i="128" s="1"/>
  <c r="M98" i="35"/>
  <c r="H98" i="35"/>
  <c r="I83" i="8"/>
  <c r="I76" i="8"/>
  <c r="H99" i="35"/>
  <c r="G82" i="8"/>
  <c r="M79" i="35" s="1"/>
  <c r="N79" i="35" s="1"/>
  <c r="G79" i="8"/>
  <c r="M75" i="35" s="1"/>
  <c r="N75" i="35" s="1"/>
  <c r="D98" i="30"/>
  <c r="H96" i="35"/>
  <c r="H100" i="35"/>
  <c r="G81" i="8"/>
  <c r="M78" i="35" s="1"/>
  <c r="N78" i="35" s="1"/>
  <c r="G78" i="8"/>
  <c r="M74" i="35" s="1"/>
  <c r="N74" i="35" s="1"/>
  <c r="G75" i="8"/>
  <c r="D64" i="30"/>
  <c r="H62" i="35"/>
  <c r="J36" i="130"/>
  <c r="F8" i="131"/>
  <c r="I82" i="8"/>
  <c r="I79" i="8"/>
  <c r="I80" i="8"/>
  <c r="I77" i="8"/>
  <c r="G83" i="8"/>
  <c r="M80" i="35" s="1"/>
  <c r="N80" i="35" s="1"/>
  <c r="I81" i="8"/>
  <c r="M76" i="35"/>
  <c r="N76" i="35" s="1"/>
  <c r="I78" i="8"/>
  <c r="G76" i="8"/>
  <c r="I75" i="8"/>
  <c r="M97" i="35"/>
  <c r="M99" i="35"/>
  <c r="M100" i="35"/>
  <c r="G12" i="128"/>
  <c r="G17" i="128"/>
  <c r="J15" i="128"/>
  <c r="J17" i="128" s="1"/>
  <c r="J23" i="128"/>
  <c r="K23" i="128" s="1"/>
  <c r="H23" i="128"/>
  <c r="K5" i="128"/>
  <c r="J20" i="128"/>
  <c r="J24" i="128" s="1"/>
  <c r="G7" i="128"/>
  <c r="D23" i="113"/>
  <c r="D22" i="113"/>
  <c r="D21" i="113"/>
  <c r="D20" i="113"/>
  <c r="D16" i="113"/>
  <c r="D15" i="113"/>
  <c r="D14" i="113"/>
  <c r="D23" i="111"/>
  <c r="D22" i="111"/>
  <c r="D21" i="111"/>
  <c r="D23" i="55"/>
  <c r="D22" i="55"/>
  <c r="D21" i="55"/>
  <c r="D16" i="55"/>
  <c r="D15" i="55"/>
  <c r="D14" i="55"/>
  <c r="D16" i="112"/>
  <c r="D15" i="112"/>
  <c r="D14" i="112"/>
  <c r="D23" i="112"/>
  <c r="D22" i="112"/>
  <c r="D21" i="112"/>
  <c r="D30" i="113"/>
  <c r="D29" i="113"/>
  <c r="G29" i="113" s="1"/>
  <c r="D28" i="113"/>
  <c r="G28" i="113" s="1"/>
  <c r="J28" i="113" s="1"/>
  <c r="K28" i="113" s="1"/>
  <c r="D27" i="113"/>
  <c r="G27" i="113" s="1"/>
  <c r="D30" i="111"/>
  <c r="D29" i="111"/>
  <c r="G29" i="111" s="1"/>
  <c r="J29" i="111" s="1"/>
  <c r="K29" i="111" s="1"/>
  <c r="D28" i="111"/>
  <c r="G28" i="111" s="1"/>
  <c r="D27" i="111"/>
  <c r="G27" i="111" s="1"/>
  <c r="J27" i="111" s="1"/>
  <c r="K27" i="111" s="1"/>
  <c r="D30" i="55"/>
  <c r="D29" i="55"/>
  <c r="G29" i="55" s="1"/>
  <c r="J29" i="55" s="1"/>
  <c r="K29" i="55" s="1"/>
  <c r="D28" i="55"/>
  <c r="G28" i="55" s="1"/>
  <c r="D27" i="55"/>
  <c r="G27" i="55" s="1"/>
  <c r="J27" i="55" s="1"/>
  <c r="K27" i="55" s="1"/>
  <c r="D30" i="112"/>
  <c r="D29" i="112"/>
  <c r="G29" i="112" s="1"/>
  <c r="J29" i="112" s="1"/>
  <c r="K29" i="112" s="1"/>
  <c r="D28" i="112"/>
  <c r="G28" i="112" s="1"/>
  <c r="D27" i="112"/>
  <c r="G27" i="112" s="1"/>
  <c r="J27" i="112" s="1"/>
  <c r="K27" i="112" s="1"/>
  <c r="D31" i="113"/>
  <c r="D27" i="109"/>
  <c r="G27" i="109" s="1"/>
  <c r="J27" i="109" s="1"/>
  <c r="K27" i="109" s="1"/>
  <c r="D28" i="109"/>
  <c r="G28" i="109" s="1"/>
  <c r="E30" i="113"/>
  <c r="F30" i="113" s="1"/>
  <c r="F29" i="113"/>
  <c r="F28" i="113"/>
  <c r="F27" i="113"/>
  <c r="E30" i="111"/>
  <c r="F30" i="111" s="1"/>
  <c r="F29" i="111"/>
  <c r="F28" i="111"/>
  <c r="F27" i="111"/>
  <c r="E30" i="55"/>
  <c r="F30" i="55" s="1"/>
  <c r="F29" i="55"/>
  <c r="F28" i="55"/>
  <c r="F27" i="55"/>
  <c r="E30" i="112"/>
  <c r="F30" i="112" s="1"/>
  <c r="F29" i="112"/>
  <c r="F28" i="112"/>
  <c r="F27" i="112"/>
  <c r="D30" i="109"/>
  <c r="D29" i="109"/>
  <c r="G29" i="109" s="1"/>
  <c r="J29" i="109" s="1"/>
  <c r="K29" i="109" s="1"/>
  <c r="E30" i="109"/>
  <c r="F30" i="109" s="1"/>
  <c r="F29" i="109"/>
  <c r="F28" i="109"/>
  <c r="F27" i="109"/>
  <c r="D23" i="109"/>
  <c r="D22" i="109"/>
  <c r="D21" i="109"/>
  <c r="D14" i="109"/>
  <c r="D15" i="109"/>
  <c r="D16" i="109"/>
  <c r="D20" i="109"/>
  <c r="D13" i="109"/>
  <c r="F31" i="109"/>
  <c r="F32" i="109"/>
  <c r="F33" i="109"/>
  <c r="D31" i="109"/>
  <c r="D33" i="109" s="1"/>
  <c r="D20" i="112"/>
  <c r="D20" i="55"/>
  <c r="D13" i="55"/>
  <c r="D20" i="111"/>
  <c r="D13" i="113"/>
  <c r="L11" i="7"/>
  <c r="L13" i="7"/>
  <c r="L16" i="7"/>
  <c r="K7" i="7"/>
  <c r="K8" i="7"/>
  <c r="K9" i="7"/>
  <c r="K11" i="7"/>
  <c r="K15" i="7"/>
  <c r="J7" i="7"/>
  <c r="J9" i="7"/>
  <c r="J15" i="7"/>
  <c r="I8" i="7"/>
  <c r="I9" i="7"/>
  <c r="I10" i="7"/>
  <c r="I11" i="7"/>
  <c r="I12" i="7"/>
  <c r="I13" i="7"/>
  <c r="I14" i="7"/>
  <c r="I15" i="7"/>
  <c r="I16" i="7"/>
  <c r="E7" i="7"/>
  <c r="E8" i="7"/>
  <c r="E9" i="7"/>
  <c r="E10" i="7"/>
  <c r="E11" i="7"/>
  <c r="E12" i="7"/>
  <c r="E13" i="7"/>
  <c r="E14" i="7"/>
  <c r="E15" i="7"/>
  <c r="E16" i="7"/>
  <c r="C7" i="7"/>
  <c r="C8" i="7"/>
  <c r="C9" i="7"/>
  <c r="C10" i="7"/>
  <c r="C11" i="7"/>
  <c r="C12" i="7"/>
  <c r="C13" i="7"/>
  <c r="C14" i="7"/>
  <c r="C15" i="7"/>
  <c r="C16" i="7"/>
  <c r="B7" i="7"/>
  <c r="B8" i="7"/>
  <c r="B9" i="7"/>
  <c r="B10" i="7"/>
  <c r="B11" i="7"/>
  <c r="B12" i="7"/>
  <c r="B13" i="7"/>
  <c r="B14" i="7"/>
  <c r="B15" i="7"/>
  <c r="B16" i="7"/>
  <c r="F15" i="85"/>
  <c r="F15" i="7" s="1"/>
  <c r="F9" i="85"/>
  <c r="F9" i="7" s="1"/>
  <c r="F10" i="85"/>
  <c r="F10" i="7" s="1"/>
  <c r="I34" i="127"/>
  <c r="F33" i="127"/>
  <c r="D33" i="127"/>
  <c r="G33" i="127" s="1"/>
  <c r="J33" i="127" s="1"/>
  <c r="K33" i="127" s="1"/>
  <c r="F32" i="127"/>
  <c r="D32" i="127"/>
  <c r="G32" i="127" s="1"/>
  <c r="F31" i="127"/>
  <c r="D31" i="127"/>
  <c r="G31" i="127" s="1"/>
  <c r="J31" i="127" s="1"/>
  <c r="K31" i="127" s="1"/>
  <c r="F30" i="127"/>
  <c r="D30" i="127"/>
  <c r="G30" i="127" s="1"/>
  <c r="F29" i="127"/>
  <c r="D29" i="127"/>
  <c r="G29" i="127" s="1"/>
  <c r="J29" i="127" s="1"/>
  <c r="K29" i="127" s="1"/>
  <c r="F28" i="127"/>
  <c r="D28" i="127"/>
  <c r="G28" i="127" s="1"/>
  <c r="F27" i="127"/>
  <c r="D27" i="127"/>
  <c r="G27" i="127" s="1"/>
  <c r="F24" i="127"/>
  <c r="D24" i="127"/>
  <c r="G24" i="127" s="1"/>
  <c r="J24" i="127" s="1"/>
  <c r="K24" i="127" s="1"/>
  <c r="F23" i="127"/>
  <c r="D23" i="127"/>
  <c r="G23" i="127" s="1"/>
  <c r="F22" i="127"/>
  <c r="D22" i="127"/>
  <c r="G22" i="127" s="1"/>
  <c r="J22" i="127" s="1"/>
  <c r="K22" i="127" s="1"/>
  <c r="F21" i="127"/>
  <c r="D21" i="127"/>
  <c r="G21" i="127" s="1"/>
  <c r="F20" i="127"/>
  <c r="D20" i="127"/>
  <c r="G20" i="127" s="1"/>
  <c r="F17" i="127"/>
  <c r="D17" i="127"/>
  <c r="G17" i="127" s="1"/>
  <c r="J17" i="127" s="1"/>
  <c r="K17" i="127" s="1"/>
  <c r="F16" i="127"/>
  <c r="D16" i="127"/>
  <c r="G16" i="127" s="1"/>
  <c r="F15" i="127"/>
  <c r="D15" i="127"/>
  <c r="G15" i="127" s="1"/>
  <c r="J15" i="127" s="1"/>
  <c r="K15" i="127" s="1"/>
  <c r="F14" i="127"/>
  <c r="D14" i="127"/>
  <c r="G14" i="127" s="1"/>
  <c r="F13" i="127"/>
  <c r="D13" i="127"/>
  <c r="G13" i="127" s="1"/>
  <c r="J13" i="127" s="1"/>
  <c r="K13" i="127" s="1"/>
  <c r="F12" i="127"/>
  <c r="D12" i="127"/>
  <c r="G12" i="127" s="1"/>
  <c r="F11" i="127"/>
  <c r="D11" i="127"/>
  <c r="G11" i="127" s="1"/>
  <c r="F8" i="127"/>
  <c r="I34" i="126"/>
  <c r="F33" i="126"/>
  <c r="D33" i="126"/>
  <c r="G33" i="126" s="1"/>
  <c r="F32" i="126"/>
  <c r="D32" i="126"/>
  <c r="G32" i="126" s="1"/>
  <c r="F31" i="126"/>
  <c r="D31" i="126"/>
  <c r="G31" i="126" s="1"/>
  <c r="F30" i="126"/>
  <c r="D30" i="126"/>
  <c r="G30" i="126" s="1"/>
  <c r="F29" i="126"/>
  <c r="D29" i="126"/>
  <c r="G29" i="126" s="1"/>
  <c r="J29" i="126" s="1"/>
  <c r="K29" i="126" s="1"/>
  <c r="F28" i="126"/>
  <c r="D28" i="126"/>
  <c r="G28" i="126" s="1"/>
  <c r="F27" i="126"/>
  <c r="D27" i="126"/>
  <c r="G27" i="126" s="1"/>
  <c r="F24" i="126"/>
  <c r="D24" i="126"/>
  <c r="G24" i="126" s="1"/>
  <c r="F23" i="126"/>
  <c r="D23" i="126"/>
  <c r="G23" i="126" s="1"/>
  <c r="F22" i="126"/>
  <c r="D22" i="126"/>
  <c r="G22" i="126" s="1"/>
  <c r="J22" i="126" s="1"/>
  <c r="K22" i="126" s="1"/>
  <c r="F21" i="126"/>
  <c r="D21" i="126"/>
  <c r="G21" i="126" s="1"/>
  <c r="F20" i="126"/>
  <c r="D20" i="126"/>
  <c r="G20" i="126" s="1"/>
  <c r="F17" i="126"/>
  <c r="D17" i="126"/>
  <c r="G17" i="126" s="1"/>
  <c r="F16" i="126"/>
  <c r="D16" i="126"/>
  <c r="G16" i="126" s="1"/>
  <c r="F15" i="126"/>
  <c r="D15" i="126"/>
  <c r="G15" i="126" s="1"/>
  <c r="F14" i="126"/>
  <c r="D14" i="126"/>
  <c r="G14" i="126" s="1"/>
  <c r="F13" i="126"/>
  <c r="D13" i="126"/>
  <c r="G13" i="126" s="1"/>
  <c r="J13" i="126" s="1"/>
  <c r="K13" i="126" s="1"/>
  <c r="F12" i="126"/>
  <c r="D12" i="126"/>
  <c r="G12" i="126" s="1"/>
  <c r="F11" i="126"/>
  <c r="D11" i="126"/>
  <c r="G11" i="126" s="1"/>
  <c r="G18" i="126" s="1"/>
  <c r="F8" i="126"/>
  <c r="H8" i="126" s="1"/>
  <c r="H9" i="126" s="1"/>
  <c r="G8" i="126"/>
  <c r="J8" i="126" s="1"/>
  <c r="I34" i="125"/>
  <c r="F33" i="125"/>
  <c r="D33" i="125"/>
  <c r="G33" i="125" s="1"/>
  <c r="J33" i="125" s="1"/>
  <c r="K33" i="125" s="1"/>
  <c r="F32" i="125"/>
  <c r="D32" i="125"/>
  <c r="G32" i="125" s="1"/>
  <c r="F31" i="125"/>
  <c r="D31" i="125"/>
  <c r="G31" i="125" s="1"/>
  <c r="J31" i="125" s="1"/>
  <c r="K31" i="125" s="1"/>
  <c r="F30" i="125"/>
  <c r="D30" i="125"/>
  <c r="G30" i="125" s="1"/>
  <c r="F29" i="125"/>
  <c r="D29" i="125"/>
  <c r="G29" i="125" s="1"/>
  <c r="J29" i="125" s="1"/>
  <c r="K29" i="125" s="1"/>
  <c r="F28" i="125"/>
  <c r="D28" i="125"/>
  <c r="G28" i="125" s="1"/>
  <c r="F27" i="125"/>
  <c r="D27" i="125"/>
  <c r="G27" i="125" s="1"/>
  <c r="F24" i="125"/>
  <c r="D24" i="125"/>
  <c r="G24" i="125" s="1"/>
  <c r="J24" i="125" s="1"/>
  <c r="K24" i="125" s="1"/>
  <c r="F23" i="125"/>
  <c r="D23" i="125"/>
  <c r="G23" i="125" s="1"/>
  <c r="F22" i="125"/>
  <c r="D22" i="125"/>
  <c r="G22" i="125" s="1"/>
  <c r="J22" i="125" s="1"/>
  <c r="K22" i="125" s="1"/>
  <c r="F21" i="125"/>
  <c r="D21" i="125"/>
  <c r="G21" i="125" s="1"/>
  <c r="F20" i="125"/>
  <c r="D20" i="125"/>
  <c r="G20" i="125" s="1"/>
  <c r="F17" i="125"/>
  <c r="D17" i="125"/>
  <c r="G17" i="125" s="1"/>
  <c r="J17" i="125" s="1"/>
  <c r="K17" i="125" s="1"/>
  <c r="F16" i="125"/>
  <c r="D16" i="125"/>
  <c r="G16" i="125" s="1"/>
  <c r="F15" i="125"/>
  <c r="D15" i="125"/>
  <c r="G15" i="125" s="1"/>
  <c r="J15" i="125" s="1"/>
  <c r="K15" i="125" s="1"/>
  <c r="F14" i="125"/>
  <c r="D14" i="125"/>
  <c r="G14" i="125" s="1"/>
  <c r="F13" i="125"/>
  <c r="D13" i="125"/>
  <c r="G13" i="125" s="1"/>
  <c r="J13" i="125" s="1"/>
  <c r="K13" i="125" s="1"/>
  <c r="F12" i="125"/>
  <c r="D12" i="125"/>
  <c r="G12" i="125" s="1"/>
  <c r="F11" i="125"/>
  <c r="D11" i="125"/>
  <c r="G11" i="125" s="1"/>
  <c r="F8" i="125"/>
  <c r="I34" i="124"/>
  <c r="F33" i="124"/>
  <c r="D33" i="124"/>
  <c r="G33" i="124" s="1"/>
  <c r="F32" i="124"/>
  <c r="D32" i="124"/>
  <c r="G32" i="124" s="1"/>
  <c r="F31" i="124"/>
  <c r="D31" i="124"/>
  <c r="G31" i="124" s="1"/>
  <c r="F30" i="124"/>
  <c r="D30" i="124"/>
  <c r="G30" i="124" s="1"/>
  <c r="F29" i="124"/>
  <c r="D29" i="124"/>
  <c r="G29" i="124" s="1"/>
  <c r="J29" i="124" s="1"/>
  <c r="K29" i="124" s="1"/>
  <c r="F28" i="124"/>
  <c r="D28" i="124"/>
  <c r="G28" i="124" s="1"/>
  <c r="F27" i="124"/>
  <c r="D27" i="124"/>
  <c r="G27" i="124" s="1"/>
  <c r="G34" i="124" s="1"/>
  <c r="F24" i="124"/>
  <c r="D24" i="124"/>
  <c r="G24" i="124" s="1"/>
  <c r="F23" i="124"/>
  <c r="D23" i="124"/>
  <c r="G23" i="124" s="1"/>
  <c r="F22" i="124"/>
  <c r="D22" i="124"/>
  <c r="G22" i="124" s="1"/>
  <c r="J22" i="124" s="1"/>
  <c r="K22" i="124" s="1"/>
  <c r="F21" i="124"/>
  <c r="D21" i="124"/>
  <c r="G21" i="124" s="1"/>
  <c r="F20" i="124"/>
  <c r="D20" i="124"/>
  <c r="G20" i="124" s="1"/>
  <c r="F17" i="124"/>
  <c r="D17" i="124"/>
  <c r="G17" i="124" s="1"/>
  <c r="F16" i="124"/>
  <c r="D16" i="124"/>
  <c r="G16" i="124" s="1"/>
  <c r="F15" i="124"/>
  <c r="D15" i="124"/>
  <c r="G15" i="124" s="1"/>
  <c r="J15" i="124" s="1"/>
  <c r="K15" i="124" s="1"/>
  <c r="F14" i="124"/>
  <c r="D14" i="124"/>
  <c r="G14" i="124" s="1"/>
  <c r="F13" i="124"/>
  <c r="D13" i="124"/>
  <c r="G13" i="124" s="1"/>
  <c r="F12" i="124"/>
  <c r="D12" i="124"/>
  <c r="G12" i="124" s="1"/>
  <c r="F11" i="124"/>
  <c r="D11" i="124"/>
  <c r="G11" i="124" s="1"/>
  <c r="F8" i="124"/>
  <c r="G8" i="124"/>
  <c r="J8" i="124" s="1"/>
  <c r="I34" i="123"/>
  <c r="F33" i="123"/>
  <c r="D33" i="123"/>
  <c r="G33" i="123" s="1"/>
  <c r="J33" i="123" s="1"/>
  <c r="K33" i="123" s="1"/>
  <c r="F32" i="123"/>
  <c r="D32" i="123"/>
  <c r="G32" i="123" s="1"/>
  <c r="F31" i="123"/>
  <c r="D31" i="123"/>
  <c r="G31" i="123" s="1"/>
  <c r="J31" i="123" s="1"/>
  <c r="K31" i="123" s="1"/>
  <c r="F30" i="123"/>
  <c r="D30" i="123"/>
  <c r="G30" i="123" s="1"/>
  <c r="F29" i="123"/>
  <c r="D29" i="123"/>
  <c r="G29" i="123" s="1"/>
  <c r="J29" i="123" s="1"/>
  <c r="K29" i="123" s="1"/>
  <c r="F28" i="123"/>
  <c r="D28" i="123"/>
  <c r="G28" i="123" s="1"/>
  <c r="F27" i="123"/>
  <c r="D27" i="123"/>
  <c r="G27" i="123" s="1"/>
  <c r="F24" i="123"/>
  <c r="D24" i="123"/>
  <c r="G24" i="123" s="1"/>
  <c r="J24" i="123" s="1"/>
  <c r="K24" i="123" s="1"/>
  <c r="F23" i="123"/>
  <c r="D23" i="123"/>
  <c r="G23" i="123" s="1"/>
  <c r="F22" i="123"/>
  <c r="D22" i="123"/>
  <c r="G22" i="123" s="1"/>
  <c r="J22" i="123" s="1"/>
  <c r="K22" i="123" s="1"/>
  <c r="F21" i="123"/>
  <c r="D21" i="123"/>
  <c r="G21" i="123" s="1"/>
  <c r="F20" i="123"/>
  <c r="D20" i="123"/>
  <c r="G20" i="123" s="1"/>
  <c r="F17" i="123"/>
  <c r="D17" i="123"/>
  <c r="G17" i="123" s="1"/>
  <c r="J17" i="123" s="1"/>
  <c r="K17" i="123" s="1"/>
  <c r="F16" i="123"/>
  <c r="D16" i="123"/>
  <c r="G16" i="123" s="1"/>
  <c r="F15" i="123"/>
  <c r="D15" i="123"/>
  <c r="G15" i="123" s="1"/>
  <c r="J15" i="123" s="1"/>
  <c r="K15" i="123" s="1"/>
  <c r="F14" i="123"/>
  <c r="D14" i="123"/>
  <c r="G14" i="123" s="1"/>
  <c r="F13" i="123"/>
  <c r="D13" i="123"/>
  <c r="G13" i="123" s="1"/>
  <c r="J13" i="123" s="1"/>
  <c r="K13" i="123" s="1"/>
  <c r="F12" i="123"/>
  <c r="D12" i="123"/>
  <c r="G12" i="123" s="1"/>
  <c r="F11" i="123"/>
  <c r="D11" i="123"/>
  <c r="G11" i="123" s="1"/>
  <c r="F8" i="123"/>
  <c r="I34" i="122"/>
  <c r="F33" i="122"/>
  <c r="D33" i="122"/>
  <c r="G33" i="122" s="1"/>
  <c r="J33" i="122" s="1"/>
  <c r="K33" i="122" s="1"/>
  <c r="F32" i="122"/>
  <c r="D32" i="122"/>
  <c r="G32" i="122" s="1"/>
  <c r="F31" i="122"/>
  <c r="D31" i="122"/>
  <c r="G31" i="122" s="1"/>
  <c r="J31" i="122" s="1"/>
  <c r="K31" i="122" s="1"/>
  <c r="F30" i="122"/>
  <c r="D30" i="122"/>
  <c r="G30" i="122" s="1"/>
  <c r="F29" i="122"/>
  <c r="D29" i="122"/>
  <c r="G29" i="122" s="1"/>
  <c r="J29" i="122" s="1"/>
  <c r="K29" i="122" s="1"/>
  <c r="F28" i="122"/>
  <c r="D28" i="122"/>
  <c r="G28" i="122" s="1"/>
  <c r="F27" i="122"/>
  <c r="D27" i="122"/>
  <c r="G27" i="122" s="1"/>
  <c r="F24" i="122"/>
  <c r="D24" i="122"/>
  <c r="G24" i="122" s="1"/>
  <c r="J24" i="122" s="1"/>
  <c r="K24" i="122" s="1"/>
  <c r="F23" i="122"/>
  <c r="D23" i="122"/>
  <c r="G23" i="122" s="1"/>
  <c r="F22" i="122"/>
  <c r="D22" i="122"/>
  <c r="G22" i="122" s="1"/>
  <c r="J22" i="122" s="1"/>
  <c r="K22" i="122" s="1"/>
  <c r="F21" i="122"/>
  <c r="D21" i="122"/>
  <c r="G21" i="122" s="1"/>
  <c r="F20" i="122"/>
  <c r="D20" i="122"/>
  <c r="G20" i="122" s="1"/>
  <c r="F17" i="122"/>
  <c r="D17" i="122"/>
  <c r="G17" i="122" s="1"/>
  <c r="J17" i="122" s="1"/>
  <c r="K17" i="122" s="1"/>
  <c r="F16" i="122"/>
  <c r="D16" i="122"/>
  <c r="G16" i="122" s="1"/>
  <c r="F15" i="122"/>
  <c r="D15" i="122"/>
  <c r="G15" i="122" s="1"/>
  <c r="J15" i="122" s="1"/>
  <c r="K15" i="122" s="1"/>
  <c r="F14" i="122"/>
  <c r="D14" i="122"/>
  <c r="G14" i="122" s="1"/>
  <c r="F13" i="122"/>
  <c r="D13" i="122"/>
  <c r="G13" i="122" s="1"/>
  <c r="J13" i="122" s="1"/>
  <c r="K13" i="122" s="1"/>
  <c r="F12" i="122"/>
  <c r="D12" i="122"/>
  <c r="G12" i="122" s="1"/>
  <c r="F11" i="122"/>
  <c r="D11" i="122"/>
  <c r="G11" i="122" s="1"/>
  <c r="F8" i="122"/>
  <c r="J11" i="127" l="1"/>
  <c r="G18" i="127"/>
  <c r="J27" i="127"/>
  <c r="G34" i="127"/>
  <c r="J20" i="127"/>
  <c r="G25" i="127"/>
  <c r="J27" i="126"/>
  <c r="G34" i="126"/>
  <c r="J20" i="126"/>
  <c r="G25" i="126"/>
  <c r="J11" i="125"/>
  <c r="K11" i="125" s="1"/>
  <c r="G18" i="125"/>
  <c r="J27" i="125"/>
  <c r="G34" i="125"/>
  <c r="J20" i="125"/>
  <c r="K20" i="125" s="1"/>
  <c r="G25" i="125"/>
  <c r="J11" i="124"/>
  <c r="G18" i="124"/>
  <c r="J20" i="124"/>
  <c r="G25" i="124"/>
  <c r="J20" i="123"/>
  <c r="G25" i="123"/>
  <c r="J11" i="123"/>
  <c r="G18" i="123"/>
  <c r="J27" i="123"/>
  <c r="G34" i="123"/>
  <c r="J11" i="122"/>
  <c r="G18" i="122"/>
  <c r="J20" i="122"/>
  <c r="G25" i="122"/>
  <c r="J27" i="122"/>
  <c r="G34" i="122"/>
  <c r="C9" i="131"/>
  <c r="E9" i="131" s="1"/>
  <c r="C8" i="131"/>
  <c r="E8" i="131" s="1"/>
  <c r="B22" i="8"/>
  <c r="B44" i="132" s="1"/>
  <c r="B15" i="133"/>
  <c r="C24" i="8"/>
  <c r="G46" i="132" s="1"/>
  <c r="C17" i="133"/>
  <c r="E26" i="8"/>
  <c r="E19" i="133"/>
  <c r="B25" i="8"/>
  <c r="B47" i="132" s="1"/>
  <c r="B18" i="133"/>
  <c r="B21" i="8"/>
  <c r="B43" i="132" s="1"/>
  <c r="B14" i="133"/>
  <c r="C23" i="8"/>
  <c r="G45" i="132" s="1"/>
  <c r="C16" i="133"/>
  <c r="E25" i="8"/>
  <c r="E18" i="133"/>
  <c r="E17" i="8"/>
  <c r="E10" i="133"/>
  <c r="F19" i="8"/>
  <c r="I41" i="132" s="1"/>
  <c r="F12" i="133"/>
  <c r="B24" i="8"/>
  <c r="B46" i="132" s="1"/>
  <c r="B17" i="133"/>
  <c r="B20" i="8"/>
  <c r="B42" i="132" s="1"/>
  <c r="B13" i="133"/>
  <c r="C26" i="8"/>
  <c r="G48" i="132" s="1"/>
  <c r="C19" i="133"/>
  <c r="C22" i="8"/>
  <c r="G44" i="132" s="1"/>
  <c r="C15" i="133"/>
  <c r="C18" i="8"/>
  <c r="G40" i="132" s="1"/>
  <c r="C11" i="133"/>
  <c r="E24" i="8"/>
  <c r="E17" i="133"/>
  <c r="E20" i="8"/>
  <c r="E13" i="133"/>
  <c r="B26" i="8"/>
  <c r="B48" i="132" s="1"/>
  <c r="B19" i="133"/>
  <c r="B18" i="8"/>
  <c r="B40" i="132" s="1"/>
  <c r="B11" i="133"/>
  <c r="C20" i="8"/>
  <c r="G42" i="132" s="1"/>
  <c r="C13" i="133"/>
  <c r="E22" i="8"/>
  <c r="E15" i="133"/>
  <c r="E18" i="8"/>
  <c r="E11" i="133"/>
  <c r="F20" i="8"/>
  <c r="I42" i="132" s="1"/>
  <c r="F13" i="133"/>
  <c r="B17" i="8"/>
  <c r="B39" i="132" s="1"/>
  <c r="B10" i="133"/>
  <c r="C19" i="8"/>
  <c r="G41" i="132" s="1"/>
  <c r="C12" i="133"/>
  <c r="E21" i="8"/>
  <c r="E14" i="133"/>
  <c r="F25" i="8"/>
  <c r="G22" i="35" s="1"/>
  <c r="F18" i="133"/>
  <c r="B23" i="8"/>
  <c r="B45" i="132" s="1"/>
  <c r="B16" i="133"/>
  <c r="B19" i="8"/>
  <c r="B41" i="132" s="1"/>
  <c r="B12" i="133"/>
  <c r="C25" i="8"/>
  <c r="G47" i="132" s="1"/>
  <c r="C18" i="133"/>
  <c r="C21" i="8"/>
  <c r="G43" i="132" s="1"/>
  <c r="C14" i="133"/>
  <c r="C17" i="8"/>
  <c r="G39" i="132" s="1"/>
  <c r="C10" i="133"/>
  <c r="E23" i="8"/>
  <c r="E16" i="133"/>
  <c r="E19" i="8"/>
  <c r="E12" i="133"/>
  <c r="K5" i="101"/>
  <c r="K22" i="128"/>
  <c r="O8" i="30"/>
  <c r="O12" i="30" s="1"/>
  <c r="K8" i="30"/>
  <c r="K12" i="30" s="1"/>
  <c r="M8" i="30"/>
  <c r="M12" i="30" s="1"/>
  <c r="D103" i="30"/>
  <c r="M96" i="35"/>
  <c r="M101" i="35" s="1"/>
  <c r="H11" i="126"/>
  <c r="G30" i="113"/>
  <c r="J30" i="113" s="1"/>
  <c r="K30" i="113" s="1"/>
  <c r="G30" i="112"/>
  <c r="J30" i="112" s="1"/>
  <c r="K30" i="112" s="1"/>
  <c r="I76" i="30"/>
  <c r="M76" i="30"/>
  <c r="J76" i="30"/>
  <c r="L76" i="30"/>
  <c r="K76" i="30"/>
  <c r="J73" i="30"/>
  <c r="L73" i="30"/>
  <c r="M73" i="30"/>
  <c r="I73" i="30"/>
  <c r="K73" i="30"/>
  <c r="K78" i="30"/>
  <c r="M78" i="30"/>
  <c r="L78" i="30"/>
  <c r="I78" i="30"/>
  <c r="J78" i="30"/>
  <c r="L71" i="30"/>
  <c r="I71" i="30"/>
  <c r="J71" i="30"/>
  <c r="M71" i="30"/>
  <c r="K71" i="30"/>
  <c r="M69" i="35"/>
  <c r="N69" i="35" s="1"/>
  <c r="M72" i="35"/>
  <c r="N72" i="35" s="1"/>
  <c r="M73" i="35"/>
  <c r="N73" i="35" s="1"/>
  <c r="I72" i="30"/>
  <c r="M72" i="30"/>
  <c r="L72" i="30"/>
  <c r="J72" i="30"/>
  <c r="K72" i="30"/>
  <c r="M68" i="35"/>
  <c r="N68" i="35" s="1"/>
  <c r="M71" i="35"/>
  <c r="N71" i="35" s="1"/>
  <c r="M67" i="35"/>
  <c r="N67" i="35" s="1"/>
  <c r="M70" i="35"/>
  <c r="N70" i="35" s="1"/>
  <c r="I102" i="30"/>
  <c r="Q102" i="30" s="1"/>
  <c r="I70" i="30"/>
  <c r="M70" i="30"/>
  <c r="J70" i="30"/>
  <c r="L70" i="30"/>
  <c r="K70" i="30"/>
  <c r="L74" i="30"/>
  <c r="K74" i="30"/>
  <c r="M74" i="30"/>
  <c r="J74" i="30"/>
  <c r="I74" i="30"/>
  <c r="J79" i="30"/>
  <c r="I79" i="30"/>
  <c r="L79" i="30"/>
  <c r="K79" i="30"/>
  <c r="M79" i="30"/>
  <c r="I100" i="30"/>
  <c r="Q100" i="30" s="1"/>
  <c r="I101" i="30"/>
  <c r="Q101" i="30" s="1"/>
  <c r="Q80" i="30"/>
  <c r="J77" i="30"/>
  <c r="L77" i="30"/>
  <c r="I77" i="30"/>
  <c r="K77" i="30"/>
  <c r="M77" i="30"/>
  <c r="J75" i="30"/>
  <c r="I75" i="30"/>
  <c r="K75" i="30"/>
  <c r="M75" i="30"/>
  <c r="L75" i="30"/>
  <c r="G24" i="128"/>
  <c r="G25" i="128" s="1"/>
  <c r="H22" i="128"/>
  <c r="H24" i="124"/>
  <c r="H31" i="126"/>
  <c r="H33" i="126"/>
  <c r="H17" i="126"/>
  <c r="H24" i="126"/>
  <c r="H13" i="124"/>
  <c r="H17" i="124"/>
  <c r="H27" i="124"/>
  <c r="H31" i="124"/>
  <c r="H33" i="124"/>
  <c r="H8" i="127"/>
  <c r="H9" i="127" s="1"/>
  <c r="H101" i="35"/>
  <c r="O91" i="30"/>
  <c r="K91" i="30"/>
  <c r="K95" i="30" s="1"/>
  <c r="L91" i="30"/>
  <c r="L95" i="30" s="1"/>
  <c r="N91" i="30"/>
  <c r="N95" i="30" s="1"/>
  <c r="J91" i="30"/>
  <c r="J95" i="30" s="1"/>
  <c r="H91" i="30"/>
  <c r="H95" i="30" s="1"/>
  <c r="M91" i="30"/>
  <c r="M95" i="30" s="1"/>
  <c r="I91" i="30"/>
  <c r="I95" i="30" s="1"/>
  <c r="P91" i="30"/>
  <c r="P95" i="30" s="1"/>
  <c r="C21" i="30"/>
  <c r="L98" i="30"/>
  <c r="L103" i="30" s="1"/>
  <c r="O98" i="30"/>
  <c r="K98" i="30"/>
  <c r="K103" i="30" s="1"/>
  <c r="M98" i="30"/>
  <c r="M103" i="30" s="1"/>
  <c r="N98" i="30"/>
  <c r="N103" i="30" s="1"/>
  <c r="J98" i="30"/>
  <c r="J103" i="30" s="1"/>
  <c r="I98" i="30"/>
  <c r="G30" i="109"/>
  <c r="J30" i="109" s="1"/>
  <c r="K30" i="109" s="1"/>
  <c r="H103" i="30"/>
  <c r="H8" i="123"/>
  <c r="H9" i="123" s="1"/>
  <c r="H8" i="125"/>
  <c r="H9" i="125" s="1"/>
  <c r="D23" i="35"/>
  <c r="B21" i="30"/>
  <c r="F9" i="131"/>
  <c r="Q99" i="30"/>
  <c r="D18" i="35"/>
  <c r="J64" i="30"/>
  <c r="M64" i="30"/>
  <c r="O64" i="30"/>
  <c r="N64" i="30"/>
  <c r="P64" i="30"/>
  <c r="K64" i="30"/>
  <c r="L64" i="30"/>
  <c r="I64" i="30"/>
  <c r="H64" i="30"/>
  <c r="H8" i="122"/>
  <c r="H9" i="122" s="1"/>
  <c r="H15" i="126"/>
  <c r="B19" i="30"/>
  <c r="D17" i="35"/>
  <c r="K63" i="30"/>
  <c r="J63" i="30"/>
  <c r="M63" i="30"/>
  <c r="H63" i="30"/>
  <c r="N63" i="30"/>
  <c r="I63" i="30"/>
  <c r="O63" i="30"/>
  <c r="P63" i="30"/>
  <c r="L63" i="30"/>
  <c r="H8" i="124"/>
  <c r="H9" i="124" s="1"/>
  <c r="G8" i="122"/>
  <c r="J8" i="122" s="1"/>
  <c r="J9" i="122" s="1"/>
  <c r="K10" i="128"/>
  <c r="K20" i="128"/>
  <c r="K15" i="128"/>
  <c r="H28" i="113"/>
  <c r="J27" i="113"/>
  <c r="H27" i="113"/>
  <c r="J29" i="113"/>
  <c r="H29" i="113"/>
  <c r="G30" i="111"/>
  <c r="J30" i="111" s="1"/>
  <c r="K30" i="111" s="1"/>
  <c r="H28" i="111"/>
  <c r="J28" i="111"/>
  <c r="K28" i="111" s="1"/>
  <c r="H27" i="111"/>
  <c r="H29" i="111"/>
  <c r="H27" i="55"/>
  <c r="H29" i="55"/>
  <c r="G30" i="55"/>
  <c r="J30" i="55" s="1"/>
  <c r="K30" i="55" s="1"/>
  <c r="H28" i="55"/>
  <c r="J28" i="55"/>
  <c r="K28" i="55" s="1"/>
  <c r="H28" i="112"/>
  <c r="J28" i="112"/>
  <c r="K28" i="112" s="1"/>
  <c r="H27" i="112"/>
  <c r="H29" i="112"/>
  <c r="J28" i="109"/>
  <c r="H28" i="109"/>
  <c r="H30" i="109"/>
  <c r="H27" i="109"/>
  <c r="H29" i="109"/>
  <c r="G8" i="127"/>
  <c r="J8" i="127" s="1"/>
  <c r="J9" i="127" s="1"/>
  <c r="G8" i="125"/>
  <c r="J8" i="125" s="1"/>
  <c r="K8" i="125" s="1"/>
  <c r="G8" i="123"/>
  <c r="J8" i="123" s="1"/>
  <c r="K8" i="123" s="1"/>
  <c r="K11" i="127"/>
  <c r="H12" i="127"/>
  <c r="J12" i="127"/>
  <c r="K12" i="127" s="1"/>
  <c r="H30" i="127"/>
  <c r="J30" i="127"/>
  <c r="K30" i="127" s="1"/>
  <c r="H14" i="127"/>
  <c r="J14" i="127"/>
  <c r="K14" i="127" s="1"/>
  <c r="K20" i="127"/>
  <c r="H32" i="127"/>
  <c r="J32" i="127"/>
  <c r="K32" i="127" s="1"/>
  <c r="H23" i="127"/>
  <c r="J23" i="127"/>
  <c r="K23" i="127" s="1"/>
  <c r="H28" i="127"/>
  <c r="J28" i="127"/>
  <c r="K28" i="127" s="1"/>
  <c r="H16" i="127"/>
  <c r="J16" i="127"/>
  <c r="K16" i="127" s="1"/>
  <c r="H21" i="127"/>
  <c r="J21" i="127"/>
  <c r="K21" i="127" s="1"/>
  <c r="K27" i="127"/>
  <c r="H11" i="127"/>
  <c r="H13" i="127"/>
  <c r="H15" i="127"/>
  <c r="H17" i="127"/>
  <c r="H20" i="127"/>
  <c r="H22" i="127"/>
  <c r="H24" i="127"/>
  <c r="H27" i="127"/>
  <c r="H29" i="127"/>
  <c r="H31" i="127"/>
  <c r="H33" i="127"/>
  <c r="H23" i="126"/>
  <c r="J23" i="126"/>
  <c r="K23" i="126" s="1"/>
  <c r="H28" i="126"/>
  <c r="J28" i="126"/>
  <c r="K28" i="126" s="1"/>
  <c r="H12" i="126"/>
  <c r="J12" i="126"/>
  <c r="K12" i="126" s="1"/>
  <c r="H30" i="126"/>
  <c r="J30" i="126"/>
  <c r="K30" i="126" s="1"/>
  <c r="H14" i="126"/>
  <c r="J14" i="126"/>
  <c r="K14" i="126" s="1"/>
  <c r="K20" i="126"/>
  <c r="H32" i="126"/>
  <c r="J32" i="126"/>
  <c r="K32" i="126" s="1"/>
  <c r="K8" i="126"/>
  <c r="J9" i="126"/>
  <c r="H16" i="126"/>
  <c r="J16" i="126"/>
  <c r="K16" i="126" s="1"/>
  <c r="H21" i="126"/>
  <c r="J21" i="126"/>
  <c r="K21" i="126" s="1"/>
  <c r="K27" i="126"/>
  <c r="H13" i="126"/>
  <c r="H20" i="126"/>
  <c r="H22" i="126"/>
  <c r="H27" i="126"/>
  <c r="H29" i="126"/>
  <c r="J11" i="126"/>
  <c r="J15" i="126"/>
  <c r="K15" i="126" s="1"/>
  <c r="J17" i="126"/>
  <c r="K17" i="126" s="1"/>
  <c r="J24" i="126"/>
  <c r="K24" i="126" s="1"/>
  <c r="J31" i="126"/>
  <c r="K31" i="126" s="1"/>
  <c r="J33" i="126"/>
  <c r="K33" i="126" s="1"/>
  <c r="H12" i="125"/>
  <c r="J12" i="125"/>
  <c r="K12" i="125" s="1"/>
  <c r="H30" i="125"/>
  <c r="J30" i="125"/>
  <c r="K30" i="125" s="1"/>
  <c r="H23" i="125"/>
  <c r="J23" i="125"/>
  <c r="K23" i="125" s="1"/>
  <c r="H28" i="125"/>
  <c r="J28" i="125"/>
  <c r="K28" i="125" s="1"/>
  <c r="H14" i="125"/>
  <c r="J14" i="125"/>
  <c r="K14" i="125" s="1"/>
  <c r="H32" i="125"/>
  <c r="J32" i="125"/>
  <c r="K32" i="125" s="1"/>
  <c r="H16" i="125"/>
  <c r="J16" i="125"/>
  <c r="K16" i="125" s="1"/>
  <c r="H21" i="125"/>
  <c r="J21" i="125"/>
  <c r="K21" i="125" s="1"/>
  <c r="K27" i="125"/>
  <c r="H11" i="125"/>
  <c r="H13" i="125"/>
  <c r="H15" i="125"/>
  <c r="H17" i="125"/>
  <c r="H20" i="125"/>
  <c r="H22" i="125"/>
  <c r="H24" i="125"/>
  <c r="H27" i="125"/>
  <c r="H29" i="125"/>
  <c r="H31" i="125"/>
  <c r="H33" i="125"/>
  <c r="K11" i="124"/>
  <c r="H12" i="124"/>
  <c r="J12" i="124"/>
  <c r="K12" i="124" s="1"/>
  <c r="H30" i="124"/>
  <c r="J30" i="124"/>
  <c r="K30" i="124" s="1"/>
  <c r="H23" i="124"/>
  <c r="J23" i="124"/>
  <c r="K23" i="124" s="1"/>
  <c r="H14" i="124"/>
  <c r="J14" i="124"/>
  <c r="K14" i="124" s="1"/>
  <c r="K20" i="124"/>
  <c r="H32" i="124"/>
  <c r="J32" i="124"/>
  <c r="K32" i="124" s="1"/>
  <c r="H28" i="124"/>
  <c r="J28" i="124"/>
  <c r="K28" i="124" s="1"/>
  <c r="K8" i="124"/>
  <c r="J9" i="124"/>
  <c r="H16" i="124"/>
  <c r="J16" i="124"/>
  <c r="K16" i="124" s="1"/>
  <c r="H21" i="124"/>
  <c r="J21" i="124"/>
  <c r="K21" i="124" s="1"/>
  <c r="H11" i="124"/>
  <c r="H15" i="124"/>
  <c r="H20" i="124"/>
  <c r="H22" i="124"/>
  <c r="H29" i="124"/>
  <c r="J13" i="124"/>
  <c r="K13" i="124" s="1"/>
  <c r="J17" i="124"/>
  <c r="K17" i="124" s="1"/>
  <c r="J24" i="124"/>
  <c r="K24" i="124" s="1"/>
  <c r="J27" i="124"/>
  <c r="J31" i="124"/>
  <c r="K31" i="124" s="1"/>
  <c r="J33" i="124"/>
  <c r="K33" i="124" s="1"/>
  <c r="H12" i="123"/>
  <c r="J12" i="123"/>
  <c r="K12" i="123" s="1"/>
  <c r="H30" i="123"/>
  <c r="J30" i="123"/>
  <c r="K30" i="123" s="1"/>
  <c r="H14" i="123"/>
  <c r="J14" i="123"/>
  <c r="K14" i="123" s="1"/>
  <c r="K20" i="123"/>
  <c r="H32" i="123"/>
  <c r="J32" i="123"/>
  <c r="K32" i="123" s="1"/>
  <c r="K11" i="123"/>
  <c r="H23" i="123"/>
  <c r="J23" i="123"/>
  <c r="K23" i="123" s="1"/>
  <c r="H28" i="123"/>
  <c r="J28" i="123"/>
  <c r="K28" i="123" s="1"/>
  <c r="H16" i="123"/>
  <c r="J16" i="123"/>
  <c r="K16" i="123" s="1"/>
  <c r="H21" i="123"/>
  <c r="J21" i="123"/>
  <c r="K21" i="123" s="1"/>
  <c r="K27" i="123"/>
  <c r="H11" i="123"/>
  <c r="H13" i="123"/>
  <c r="H15" i="123"/>
  <c r="H17" i="123"/>
  <c r="H20" i="123"/>
  <c r="H22" i="123"/>
  <c r="H24" i="123"/>
  <c r="H27" i="123"/>
  <c r="H29" i="123"/>
  <c r="H31" i="123"/>
  <c r="H33" i="123"/>
  <c r="K11" i="122"/>
  <c r="H28" i="122"/>
  <c r="J28" i="122"/>
  <c r="K28" i="122" s="1"/>
  <c r="H12" i="122"/>
  <c r="J12" i="122"/>
  <c r="K12" i="122" s="1"/>
  <c r="H14" i="122"/>
  <c r="J14" i="122"/>
  <c r="K14" i="122" s="1"/>
  <c r="K20" i="122"/>
  <c r="H32" i="122"/>
  <c r="J32" i="122"/>
  <c r="K32" i="122" s="1"/>
  <c r="H23" i="122"/>
  <c r="J23" i="122"/>
  <c r="K23" i="122" s="1"/>
  <c r="H30" i="122"/>
  <c r="J30" i="122"/>
  <c r="K30" i="122" s="1"/>
  <c r="H16" i="122"/>
  <c r="J16" i="122"/>
  <c r="K16" i="122" s="1"/>
  <c r="H21" i="122"/>
  <c r="J21" i="122"/>
  <c r="K21" i="122" s="1"/>
  <c r="K27" i="122"/>
  <c r="H11" i="122"/>
  <c r="H13" i="122"/>
  <c r="H15" i="122"/>
  <c r="H17" i="122"/>
  <c r="H20" i="122"/>
  <c r="H22" i="122"/>
  <c r="H24" i="122"/>
  <c r="H27" i="122"/>
  <c r="H29" i="122"/>
  <c r="H31" i="122"/>
  <c r="H33" i="122"/>
  <c r="F6" i="85"/>
  <c r="F7" i="7" s="1"/>
  <c r="F11" i="85"/>
  <c r="F12" i="7" s="1"/>
  <c r="F12" i="85"/>
  <c r="F13" i="7" s="1"/>
  <c r="F13" i="85"/>
  <c r="F14" i="7" s="1"/>
  <c r="F14" i="85"/>
  <c r="F16" i="7" s="1"/>
  <c r="F8" i="85"/>
  <c r="F11" i="7" s="1"/>
  <c r="M12" i="127"/>
  <c r="M14" i="127" s="1"/>
  <c r="M11" i="127"/>
  <c r="M15" i="127" s="1"/>
  <c r="M12" i="126"/>
  <c r="M14" i="126" s="1"/>
  <c r="M11" i="126"/>
  <c r="M15" i="126" s="1"/>
  <c r="M12" i="125"/>
  <c r="M14" i="125" s="1"/>
  <c r="M11" i="125"/>
  <c r="M15" i="125" s="1"/>
  <c r="M12" i="124"/>
  <c r="M14" i="124" s="1"/>
  <c r="M11" i="124"/>
  <c r="M15" i="124" s="1"/>
  <c r="M12" i="123"/>
  <c r="M14" i="123" s="1"/>
  <c r="M11" i="123"/>
  <c r="M15" i="123" s="1"/>
  <c r="M12" i="122"/>
  <c r="M14" i="122" s="1"/>
  <c r="M11" i="122"/>
  <c r="M15" i="122" s="1"/>
  <c r="D20" i="115"/>
  <c r="M12" i="115"/>
  <c r="M14" i="115" s="1"/>
  <c r="M11" i="115"/>
  <c r="M15" i="115" s="1"/>
  <c r="G27" i="115"/>
  <c r="F29" i="115"/>
  <c r="F30" i="115"/>
  <c r="D29" i="115"/>
  <c r="D13" i="115"/>
  <c r="D8" i="85" s="1"/>
  <c r="D31" i="115"/>
  <c r="G31" i="115" s="1"/>
  <c r="J31" i="115" s="1"/>
  <c r="K31" i="115" s="1"/>
  <c r="F31" i="115"/>
  <c r="F33" i="115"/>
  <c r="D23" i="115"/>
  <c r="D32" i="115"/>
  <c r="G32" i="115" s="1"/>
  <c r="J32" i="115" s="1"/>
  <c r="K32" i="115" s="1"/>
  <c r="D28" i="115"/>
  <c r="G28" i="115" s="1"/>
  <c r="J28" i="115" s="1"/>
  <c r="K28" i="115" s="1"/>
  <c r="D33" i="115"/>
  <c r="G33" i="115" s="1"/>
  <c r="J33" i="115" s="1"/>
  <c r="K33" i="115" s="1"/>
  <c r="D21" i="115"/>
  <c r="F32" i="115"/>
  <c r="F28" i="115"/>
  <c r="D24" i="115"/>
  <c r="D30" i="115"/>
  <c r="D12" i="115"/>
  <c r="F27" i="115"/>
  <c r="D22" i="115"/>
  <c r="F24" i="115"/>
  <c r="F23" i="115"/>
  <c r="F22" i="115"/>
  <c r="F21" i="115"/>
  <c r="F20" i="115"/>
  <c r="F12" i="115"/>
  <c r="F13" i="115"/>
  <c r="F14" i="115"/>
  <c r="F15" i="115"/>
  <c r="F16" i="115"/>
  <c r="F17" i="115"/>
  <c r="F11" i="115"/>
  <c r="D17" i="115"/>
  <c r="D16" i="115"/>
  <c r="C19" i="30" l="1"/>
  <c r="B20" i="30"/>
  <c r="D19" i="35"/>
  <c r="D14" i="35"/>
  <c r="B16" i="30"/>
  <c r="E19" i="35"/>
  <c r="B23" i="30"/>
  <c r="D22" i="35"/>
  <c r="E21" i="35"/>
  <c r="J27" i="115"/>
  <c r="D20" i="35"/>
  <c r="C22" i="30"/>
  <c r="D21" i="35"/>
  <c r="B17" i="30"/>
  <c r="E14" i="35"/>
  <c r="B25" i="30"/>
  <c r="C24" i="30"/>
  <c r="G16" i="35"/>
  <c r="H30" i="113"/>
  <c r="B22" i="30"/>
  <c r="E22" i="35"/>
  <c r="E18" i="35"/>
  <c r="C16" i="30"/>
  <c r="E16" i="35"/>
  <c r="E17" i="35"/>
  <c r="G17" i="35"/>
  <c r="D16" i="35"/>
  <c r="I47" i="132"/>
  <c r="F21" i="8"/>
  <c r="I43" i="132" s="1"/>
  <c r="F14" i="133"/>
  <c r="F22" i="8"/>
  <c r="I44" i="132" s="1"/>
  <c r="F15" i="133"/>
  <c r="F26" i="8"/>
  <c r="G23" i="35" s="1"/>
  <c r="F19" i="133"/>
  <c r="F17" i="8"/>
  <c r="I39" i="132" s="1"/>
  <c r="F10" i="133"/>
  <c r="F24" i="8"/>
  <c r="I46" i="132" s="1"/>
  <c r="F17" i="133"/>
  <c r="B24" i="30"/>
  <c r="D15" i="35"/>
  <c r="C17" i="30"/>
  <c r="C25" i="30"/>
  <c r="E20" i="35"/>
  <c r="F23" i="8"/>
  <c r="G20" i="35" s="1"/>
  <c r="F16" i="133"/>
  <c r="B18" i="30"/>
  <c r="E15" i="35"/>
  <c r="E23" i="35"/>
  <c r="C18" i="30"/>
  <c r="C20" i="30"/>
  <c r="C23" i="30"/>
  <c r="K8" i="122"/>
  <c r="G18" i="35"/>
  <c r="H30" i="112"/>
  <c r="J9" i="125"/>
  <c r="Q78" i="30"/>
  <c r="I103" i="30"/>
  <c r="Q79" i="30"/>
  <c r="Q76" i="30"/>
  <c r="K8" i="127"/>
  <c r="Q77" i="30"/>
  <c r="Q63" i="30"/>
  <c r="Q64" i="30"/>
  <c r="L23" i="7"/>
  <c r="L22" i="7"/>
  <c r="J9" i="123"/>
  <c r="Q91" i="30"/>
  <c r="Q95" i="30" s="1"/>
  <c r="O95" i="30"/>
  <c r="Q98" i="30"/>
  <c r="Q103" i="30" s="1"/>
  <c r="O103" i="30"/>
  <c r="H18" i="126"/>
  <c r="L21" i="7"/>
  <c r="K27" i="113"/>
  <c r="H34" i="124"/>
  <c r="H30" i="111"/>
  <c r="K28" i="109"/>
  <c r="K29" i="113"/>
  <c r="H30" i="55"/>
  <c r="H34" i="127"/>
  <c r="J34" i="127"/>
  <c r="H34" i="125"/>
  <c r="J34" i="125"/>
  <c r="J25" i="125"/>
  <c r="H25" i="124"/>
  <c r="J25" i="124"/>
  <c r="H18" i="124"/>
  <c r="H34" i="123"/>
  <c r="J34" i="123"/>
  <c r="H34" i="122"/>
  <c r="J34" i="122"/>
  <c r="H8" i="85"/>
  <c r="H11" i="7" s="1"/>
  <c r="D11" i="7"/>
  <c r="G29" i="115"/>
  <c r="H29" i="115" s="1"/>
  <c r="L15" i="85" s="1"/>
  <c r="L15" i="7" s="1"/>
  <c r="D15" i="85"/>
  <c r="G30" i="115"/>
  <c r="J30" i="115" s="1"/>
  <c r="K30" i="115" s="1"/>
  <c r="D9" i="85"/>
  <c r="D10" i="85"/>
  <c r="H10" i="85" s="1"/>
  <c r="H10" i="7" s="1"/>
  <c r="J18" i="127"/>
  <c r="J25" i="127"/>
  <c r="H25" i="127"/>
  <c r="H18" i="127"/>
  <c r="H34" i="126"/>
  <c r="J34" i="126"/>
  <c r="K11" i="126"/>
  <c r="J18" i="126"/>
  <c r="H25" i="126"/>
  <c r="J25" i="126"/>
  <c r="J18" i="125"/>
  <c r="H25" i="125"/>
  <c r="H18" i="125"/>
  <c r="K27" i="124"/>
  <c r="J34" i="124"/>
  <c r="J18" i="124"/>
  <c r="J18" i="123"/>
  <c r="J25" i="123"/>
  <c r="H25" i="123"/>
  <c r="H18" i="123"/>
  <c r="J25" i="122"/>
  <c r="J18" i="122"/>
  <c r="H25" i="122"/>
  <c r="H18" i="122"/>
  <c r="D7" i="85"/>
  <c r="D8" i="7" s="1"/>
  <c r="D13" i="85"/>
  <c r="D14" i="7" s="1"/>
  <c r="D14" i="85"/>
  <c r="D16" i="7" s="1"/>
  <c r="D6" i="85"/>
  <c r="G8" i="85"/>
  <c r="G11" i="7" s="1"/>
  <c r="K27" i="115"/>
  <c r="H31" i="115"/>
  <c r="L10" i="85" s="1"/>
  <c r="L10" i="7" s="1"/>
  <c r="H33" i="115"/>
  <c r="L13" i="85" s="1"/>
  <c r="L14" i="7" s="1"/>
  <c r="H32" i="115"/>
  <c r="L11" i="85" s="1"/>
  <c r="L12" i="7" s="1"/>
  <c r="H28" i="115"/>
  <c r="L7" i="85" s="1"/>
  <c r="L8" i="7" s="1"/>
  <c r="G23" i="115"/>
  <c r="H23" i="115" s="1"/>
  <c r="K13" i="85" s="1"/>
  <c r="K14" i="7" s="1"/>
  <c r="H27" i="115"/>
  <c r="L6" i="85" s="1"/>
  <c r="G24" i="115"/>
  <c r="J24" i="115" s="1"/>
  <c r="K24" i="115" s="1"/>
  <c r="G20" i="115"/>
  <c r="G22" i="115"/>
  <c r="H22" i="115" s="1"/>
  <c r="K12" i="85" s="1"/>
  <c r="K13" i="7" s="1"/>
  <c r="G21" i="115"/>
  <c r="J21" i="115" s="1"/>
  <c r="K21" i="115" s="1"/>
  <c r="D15" i="115"/>
  <c r="G16" i="115"/>
  <c r="J16" i="115" s="1"/>
  <c r="K16" i="115" s="1"/>
  <c r="G17" i="115"/>
  <c r="J17" i="115" s="1"/>
  <c r="K17" i="115" s="1"/>
  <c r="G13" i="115"/>
  <c r="D14" i="115"/>
  <c r="G21" i="35" l="1"/>
  <c r="I48" i="132"/>
  <c r="J20" i="115"/>
  <c r="G25" i="115"/>
  <c r="G34" i="115"/>
  <c r="G19" i="35"/>
  <c r="I45" i="132"/>
  <c r="G14" i="35"/>
  <c r="D24" i="8"/>
  <c r="F21" i="35" s="1"/>
  <c r="D17" i="133"/>
  <c r="H21" i="8"/>
  <c r="D20" i="30" s="1"/>
  <c r="H20" i="30" s="1"/>
  <c r="H14" i="133"/>
  <c r="I14" i="133" s="1"/>
  <c r="D18" i="8"/>
  <c r="F15" i="35" s="1"/>
  <c r="D11" i="133"/>
  <c r="H20" i="8"/>
  <c r="D19" i="30" s="1"/>
  <c r="H13" i="133"/>
  <c r="I13" i="133" s="1"/>
  <c r="G21" i="8"/>
  <c r="M18" i="35" s="1"/>
  <c r="N18" i="35" s="1"/>
  <c r="G14" i="133"/>
  <c r="D26" i="8"/>
  <c r="F23" i="35" s="1"/>
  <c r="D19" i="133"/>
  <c r="D21" i="8"/>
  <c r="H43" i="132" s="1"/>
  <c r="J43" i="132" s="1"/>
  <c r="D14" i="133"/>
  <c r="J29" i="115"/>
  <c r="K29" i="115" s="1"/>
  <c r="H35" i="124"/>
  <c r="L24" i="7"/>
  <c r="H35" i="122"/>
  <c r="H35" i="125"/>
  <c r="H30" i="115"/>
  <c r="L9" i="85" s="1"/>
  <c r="L9" i="7" s="1"/>
  <c r="L7" i="7"/>
  <c r="M10" i="7"/>
  <c r="M11" i="7"/>
  <c r="H35" i="127"/>
  <c r="H35" i="123"/>
  <c r="G15" i="85"/>
  <c r="G15" i="7" s="1"/>
  <c r="D15" i="7"/>
  <c r="H15" i="85"/>
  <c r="H15" i="7" s="1"/>
  <c r="G10" i="85"/>
  <c r="G10" i="7" s="1"/>
  <c r="D10" i="7"/>
  <c r="G9" i="85"/>
  <c r="G9" i="7" s="1"/>
  <c r="D9" i="7"/>
  <c r="H9" i="85"/>
  <c r="H9" i="7" s="1"/>
  <c r="H6" i="85"/>
  <c r="H7" i="7" s="1"/>
  <c r="D7" i="7"/>
  <c r="H35" i="126"/>
  <c r="G14" i="85"/>
  <c r="G16" i="7" s="1"/>
  <c r="G19" i="133" s="1"/>
  <c r="H14" i="85"/>
  <c r="H16" i="7" s="1"/>
  <c r="G13" i="85"/>
  <c r="G14" i="7" s="1"/>
  <c r="H13" i="85"/>
  <c r="H14" i="7" s="1"/>
  <c r="G14" i="115"/>
  <c r="J14" i="115" s="1"/>
  <c r="K14" i="115" s="1"/>
  <c r="D11" i="85"/>
  <c r="G15" i="115"/>
  <c r="J15" i="115" s="1"/>
  <c r="K15" i="115" s="1"/>
  <c r="D12" i="85"/>
  <c r="J23" i="115"/>
  <c r="K23" i="115" s="1"/>
  <c r="H24" i="115"/>
  <c r="K14" i="85" s="1"/>
  <c r="K16" i="7" s="1"/>
  <c r="K20" i="115"/>
  <c r="H21" i="115"/>
  <c r="K11" i="85" s="1"/>
  <c r="K12" i="7" s="1"/>
  <c r="H20" i="115"/>
  <c r="K10" i="85" s="1"/>
  <c r="J22" i="115"/>
  <c r="K22" i="115" s="1"/>
  <c r="H16" i="115"/>
  <c r="J13" i="85" s="1"/>
  <c r="J14" i="7" s="1"/>
  <c r="H17" i="115"/>
  <c r="J14" i="85" s="1"/>
  <c r="J16" i="7" s="1"/>
  <c r="G8" i="115"/>
  <c r="J8" i="115" s="1"/>
  <c r="F8" i="115"/>
  <c r="H8" i="115" s="1"/>
  <c r="I21" i="8" l="1"/>
  <c r="F18" i="35"/>
  <c r="J34" i="115"/>
  <c r="H46" i="132"/>
  <c r="J46" i="132" s="1"/>
  <c r="H40" i="132"/>
  <c r="H17" i="35"/>
  <c r="D20" i="8"/>
  <c r="F17" i="35" s="1"/>
  <c r="D13" i="133"/>
  <c r="G20" i="8"/>
  <c r="M17" i="35" s="1"/>
  <c r="N17" i="35" s="1"/>
  <c r="G13" i="133"/>
  <c r="H25" i="8"/>
  <c r="H22" i="35" s="1"/>
  <c r="H18" i="133"/>
  <c r="I18" i="133" s="1"/>
  <c r="I20" i="8"/>
  <c r="H18" i="35"/>
  <c r="H48" i="132"/>
  <c r="J48" i="132" s="1"/>
  <c r="H26" i="8"/>
  <c r="D25" i="30" s="1"/>
  <c r="H19" i="133"/>
  <c r="I19" i="133" s="1"/>
  <c r="G25" i="8"/>
  <c r="M22" i="35" s="1"/>
  <c r="N22" i="35" s="1"/>
  <c r="G18" i="133"/>
  <c r="H19" i="8"/>
  <c r="D18" i="30" s="1"/>
  <c r="O18" i="30" s="1"/>
  <c r="H12" i="133"/>
  <c r="I12" i="133" s="1"/>
  <c r="H24" i="8"/>
  <c r="D23" i="30" s="1"/>
  <c r="H17" i="133"/>
  <c r="I17" i="133" s="1"/>
  <c r="D19" i="8"/>
  <c r="H41" i="132" s="1"/>
  <c r="J41" i="132" s="1"/>
  <c r="D12" i="133"/>
  <c r="G24" i="8"/>
  <c r="M21" i="35" s="1"/>
  <c r="N21" i="35" s="1"/>
  <c r="G17" i="133"/>
  <c r="G19" i="8"/>
  <c r="M16" i="35" s="1"/>
  <c r="N16" i="35" s="1"/>
  <c r="G12" i="133"/>
  <c r="D25" i="8"/>
  <c r="H47" i="132" s="1"/>
  <c r="J47" i="132" s="1"/>
  <c r="D18" i="133"/>
  <c r="D17" i="8"/>
  <c r="H39" i="132" s="1"/>
  <c r="J39" i="132" s="1"/>
  <c r="D10" i="133"/>
  <c r="H17" i="8"/>
  <c r="H14" i="35" s="1"/>
  <c r="H10" i="133"/>
  <c r="F16" i="35"/>
  <c r="H15" i="115"/>
  <c r="J12" i="85" s="1"/>
  <c r="J13" i="7" s="1"/>
  <c r="H34" i="115"/>
  <c r="L19" i="30"/>
  <c r="K19" i="30"/>
  <c r="M19" i="30"/>
  <c r="N19" i="30"/>
  <c r="J19" i="30"/>
  <c r="I19" i="30"/>
  <c r="G26" i="8"/>
  <c r="M23" i="35" s="1"/>
  <c r="N23" i="35" s="1"/>
  <c r="L16" i="85"/>
  <c r="L17" i="85" s="1"/>
  <c r="K10" i="7"/>
  <c r="K16" i="85"/>
  <c r="K17" i="85" s="1"/>
  <c r="H9" i="115"/>
  <c r="I6" i="85"/>
  <c r="M16" i="7"/>
  <c r="M7" i="7"/>
  <c r="M9" i="7"/>
  <c r="M14" i="7"/>
  <c r="M15" i="7"/>
  <c r="H12" i="85"/>
  <c r="H13" i="7" s="1"/>
  <c r="D13" i="7"/>
  <c r="H14" i="115"/>
  <c r="J11" i="85" s="1"/>
  <c r="J12" i="7" s="1"/>
  <c r="H11" i="85"/>
  <c r="H12" i="7" s="1"/>
  <c r="D12" i="7"/>
  <c r="G12" i="85"/>
  <c r="G13" i="7" s="1"/>
  <c r="G11" i="85"/>
  <c r="G12" i="7" s="1"/>
  <c r="J25" i="115"/>
  <c r="H25" i="115"/>
  <c r="J9" i="115"/>
  <c r="K8" i="115"/>
  <c r="I34" i="115"/>
  <c r="J13" i="115"/>
  <c r="K13" i="115" s="1"/>
  <c r="G12" i="115"/>
  <c r="J12" i="115" s="1"/>
  <c r="G11" i="115"/>
  <c r="E31" i="8"/>
  <c r="E33" i="8"/>
  <c r="O8" i="112"/>
  <c r="O9" i="112" s="1"/>
  <c r="D24" i="30" l="1"/>
  <c r="O24" i="30" s="1"/>
  <c r="H11" i="115"/>
  <c r="J7" i="85" s="1"/>
  <c r="J8" i="7" s="1"/>
  <c r="G18" i="115"/>
  <c r="I25" i="8"/>
  <c r="H42" i="132"/>
  <c r="J42" i="132" s="1"/>
  <c r="F22" i="35"/>
  <c r="F14" i="35"/>
  <c r="I24" i="8"/>
  <c r="I26" i="8"/>
  <c r="I19" i="8"/>
  <c r="H23" i="35"/>
  <c r="H16" i="35"/>
  <c r="D23" i="8"/>
  <c r="F20" i="35" s="1"/>
  <c r="D16" i="133"/>
  <c r="H21" i="35"/>
  <c r="D22" i="8"/>
  <c r="F19" i="35" s="1"/>
  <c r="D15" i="133"/>
  <c r="H23" i="8"/>
  <c r="H20" i="35" s="1"/>
  <c r="H16" i="133"/>
  <c r="I16" i="133" s="1"/>
  <c r="G22" i="8"/>
  <c r="M19" i="35" s="1"/>
  <c r="N19" i="35" s="1"/>
  <c r="G15" i="133"/>
  <c r="G23" i="8"/>
  <c r="M20" i="35" s="1"/>
  <c r="N20" i="35" s="1"/>
  <c r="G16" i="133"/>
  <c r="H22" i="8"/>
  <c r="D21" i="30" s="1"/>
  <c r="H15" i="133"/>
  <c r="I15" i="133" s="1"/>
  <c r="I10" i="133"/>
  <c r="J23" i="30"/>
  <c r="N23" i="30"/>
  <c r="M23" i="30"/>
  <c r="K23" i="30"/>
  <c r="I23" i="30"/>
  <c r="L23" i="30"/>
  <c r="L25" i="30"/>
  <c r="K25" i="30"/>
  <c r="M25" i="30"/>
  <c r="N25" i="30"/>
  <c r="J25" i="30"/>
  <c r="I25" i="30"/>
  <c r="I17" i="8"/>
  <c r="I16" i="85"/>
  <c r="I17" i="85" s="1"/>
  <c r="I7" i="7"/>
  <c r="M12" i="7"/>
  <c r="M13" i="7"/>
  <c r="K12" i="115"/>
  <c r="J11" i="115"/>
  <c r="J18" i="115" s="1"/>
  <c r="H12" i="115"/>
  <c r="J10" i="85" s="1"/>
  <c r="J10" i="7" s="1"/>
  <c r="H13" i="115"/>
  <c r="J8" i="85" s="1"/>
  <c r="J11" i="7" s="1"/>
  <c r="M24" i="30" l="1"/>
  <c r="D22" i="30"/>
  <c r="M22" i="30" s="1"/>
  <c r="N24" i="30"/>
  <c r="I23" i="8"/>
  <c r="H45" i="132"/>
  <c r="J45" i="132" s="1"/>
  <c r="I22" i="8"/>
  <c r="H19" i="35"/>
  <c r="H44" i="132"/>
  <c r="J44" i="132" s="1"/>
  <c r="M21" i="30"/>
  <c r="I21" i="30"/>
  <c r="J21" i="30"/>
  <c r="L21" i="30"/>
  <c r="K21" i="30"/>
  <c r="N21" i="30"/>
  <c r="J16" i="85"/>
  <c r="J17" i="85" s="1"/>
  <c r="H18" i="115"/>
  <c r="K11" i="115"/>
  <c r="C30" i="8"/>
  <c r="G50" i="132" s="1"/>
  <c r="C31" i="8"/>
  <c r="G51" i="132" s="1"/>
  <c r="C32" i="8"/>
  <c r="G52" i="132" s="1"/>
  <c r="C33" i="8"/>
  <c r="G53" i="132" s="1"/>
  <c r="C34" i="8"/>
  <c r="G54" i="132" s="1"/>
  <c r="C35" i="8"/>
  <c r="G55" i="132" s="1"/>
  <c r="C36" i="8"/>
  <c r="G56" i="132" s="1"/>
  <c r="N22" i="30" l="1"/>
  <c r="N26" i="30" s="1"/>
  <c r="I22" i="30"/>
  <c r="K22" i="30"/>
  <c r="K26" i="30" s="1"/>
  <c r="J22" i="30"/>
  <c r="J26" i="30" s="1"/>
  <c r="L22" i="30"/>
  <c r="L26" i="30" s="1"/>
  <c r="M26" i="30"/>
  <c r="H35" i="115"/>
  <c r="I6" i="8" l="1"/>
  <c r="I13" i="8" s="1"/>
  <c r="F2" i="131" s="1"/>
  <c r="U9" i="114"/>
  <c r="U38" i="114" s="1"/>
  <c r="G5" i="106"/>
  <c r="E5" i="106"/>
  <c r="G5" i="98"/>
  <c r="E5" i="98"/>
  <c r="M7" i="35"/>
  <c r="C2" i="131" l="1"/>
  <c r="E2" i="131" s="1"/>
  <c r="M29" i="132"/>
  <c r="N7" i="35"/>
  <c r="L10" i="30"/>
  <c r="J10" i="30"/>
  <c r="B39" i="30" l="1"/>
  <c r="D32" i="109" l="1"/>
  <c r="F21" i="7" l="1"/>
  <c r="E5" i="107"/>
  <c r="H5" i="98"/>
  <c r="H6" i="98" s="1"/>
  <c r="H5" i="63"/>
  <c r="H6" i="63" s="1"/>
  <c r="J10" i="63" l="1"/>
  <c r="K10" i="63" s="1"/>
  <c r="D52" i="30" l="1"/>
  <c r="D42" i="7"/>
  <c r="D23" i="133" s="1"/>
  <c r="F5" i="100"/>
  <c r="F5" i="63"/>
  <c r="D46" i="8" l="1"/>
  <c r="H64" i="132" s="1"/>
  <c r="H5" i="107"/>
  <c r="H6" i="107" s="1"/>
  <c r="G42" i="7"/>
  <c r="G23" i="133" s="1"/>
  <c r="J52" i="30"/>
  <c r="M52" i="30"/>
  <c r="P52" i="30"/>
  <c r="K52" i="30"/>
  <c r="I52" i="30"/>
  <c r="L52" i="30"/>
  <c r="H52" i="30"/>
  <c r="O52" i="30"/>
  <c r="N52" i="30"/>
  <c r="C6" i="30"/>
  <c r="B6" i="30"/>
  <c r="Q52" i="30" l="1"/>
  <c r="E47" i="8"/>
  <c r="E36" i="8" l="1"/>
  <c r="E37" i="8"/>
  <c r="E52" i="8"/>
  <c r="A104" i="35" l="1"/>
  <c r="A103" i="35"/>
  <c r="I103" i="35"/>
  <c r="J103" i="35"/>
  <c r="A86" i="35"/>
  <c r="A66" i="35"/>
  <c r="G67" i="35"/>
  <c r="F67" i="35"/>
  <c r="E67" i="35"/>
  <c r="D67" i="35"/>
  <c r="A47" i="35"/>
  <c r="A64" i="35"/>
  <c r="G49" i="35"/>
  <c r="G50" i="35"/>
  <c r="G51" i="35"/>
  <c r="G48" i="35"/>
  <c r="E48" i="35"/>
  <c r="F48" i="35"/>
  <c r="F49" i="35"/>
  <c r="F50" i="35"/>
  <c r="F51" i="35"/>
  <c r="D48" i="35"/>
  <c r="A45" i="35"/>
  <c r="A35" i="35"/>
  <c r="A24" i="35"/>
  <c r="A37" i="35"/>
  <c r="H27" i="35"/>
  <c r="G27" i="35"/>
  <c r="E28" i="35"/>
  <c r="E29" i="35"/>
  <c r="E30" i="35"/>
  <c r="E31" i="35"/>
  <c r="E32" i="35"/>
  <c r="E27" i="35"/>
  <c r="L35" i="35"/>
  <c r="A26" i="35"/>
  <c r="A12" i="35"/>
  <c r="A10" i="35"/>
  <c r="E4" i="35"/>
  <c r="F4" i="35"/>
  <c r="D4" i="35"/>
  <c r="A3" i="35"/>
  <c r="E66" i="30"/>
  <c r="F66" i="30"/>
  <c r="G66" i="30"/>
  <c r="M27" i="35" l="1"/>
  <c r="N27" i="35" s="1"/>
  <c r="E37" i="30"/>
  <c r="F37" i="30"/>
  <c r="G37" i="30"/>
  <c r="A50" i="30"/>
  <c r="B50" i="30"/>
  <c r="C50" i="30"/>
  <c r="C51" i="30"/>
  <c r="C52" i="30"/>
  <c r="C53" i="30"/>
  <c r="C54" i="30"/>
  <c r="C55" i="30"/>
  <c r="C56" i="30"/>
  <c r="C57" i="30"/>
  <c r="E26" i="30"/>
  <c r="E104" i="30" s="1"/>
  <c r="F26" i="30"/>
  <c r="F104" i="30" s="1"/>
  <c r="G26" i="30"/>
  <c r="C4" i="30"/>
  <c r="G104" i="30" l="1"/>
  <c r="G105" i="30" s="1"/>
  <c r="E105" i="30"/>
  <c r="F105" i="30"/>
  <c r="C13" i="30"/>
  <c r="C26" i="30"/>
  <c r="C27" i="30"/>
  <c r="C28" i="30"/>
  <c r="C29" i="30"/>
  <c r="C30" i="30"/>
  <c r="C31" i="30"/>
  <c r="C32" i="30"/>
  <c r="C33" i="30"/>
  <c r="C34" i="30"/>
  <c r="C38" i="30"/>
  <c r="C39" i="30"/>
  <c r="C48" i="30"/>
  <c r="C49" i="30"/>
  <c r="C68" i="30"/>
  <c r="C69" i="30"/>
  <c r="C5" i="30"/>
  <c r="A6" i="30"/>
  <c r="A12" i="30"/>
  <c r="A13" i="30"/>
  <c r="A15" i="30"/>
  <c r="A16" i="30"/>
  <c r="A26" i="30"/>
  <c r="A27" i="30"/>
  <c r="A28" i="30"/>
  <c r="A29" i="30"/>
  <c r="A30" i="30"/>
  <c r="A31" i="30"/>
  <c r="A32" i="30"/>
  <c r="A33" i="30"/>
  <c r="A34" i="30"/>
  <c r="A35" i="30"/>
  <c r="A36" i="30"/>
  <c r="A37" i="30"/>
  <c r="A38" i="30"/>
  <c r="A39" i="30"/>
  <c r="A40" i="30"/>
  <c r="A41" i="30"/>
  <c r="A42" i="30"/>
  <c r="A43" i="30"/>
  <c r="A44" i="30"/>
  <c r="A45" i="30"/>
  <c r="A46" i="30"/>
  <c r="A47" i="30"/>
  <c r="A48" i="30"/>
  <c r="A49" i="30"/>
  <c r="A66" i="30"/>
  <c r="A67" i="30"/>
  <c r="A68" i="30"/>
  <c r="A69" i="30"/>
  <c r="A104" i="30"/>
  <c r="A105" i="30"/>
  <c r="B28" i="30"/>
  <c r="B49" i="30"/>
  <c r="B68" i="30"/>
  <c r="B69" i="30"/>
  <c r="B5" i="30"/>
  <c r="A5" i="30"/>
  <c r="D6" i="109" l="1"/>
  <c r="I6" i="7"/>
  <c r="K6" i="7"/>
  <c r="B46" i="8" l="1"/>
  <c r="B64" i="132" s="1"/>
  <c r="C46" i="8"/>
  <c r="G64" i="132" s="1"/>
  <c r="E46" i="8"/>
  <c r="B47" i="8"/>
  <c r="B65" i="132" s="1"/>
  <c r="C47" i="8"/>
  <c r="G65" i="132" s="1"/>
  <c r="B48" i="8"/>
  <c r="B66" i="132" s="1"/>
  <c r="C48" i="8"/>
  <c r="G66" i="132" s="1"/>
  <c r="E48" i="8"/>
  <c r="C49" i="8"/>
  <c r="G67" i="132" s="1"/>
  <c r="E49" i="8"/>
  <c r="E50" i="8"/>
  <c r="F50" i="8"/>
  <c r="B51" i="8"/>
  <c r="B69" i="132" s="1"/>
  <c r="E51" i="8"/>
  <c r="B52" i="8"/>
  <c r="B70" i="132" s="1"/>
  <c r="B31" i="8"/>
  <c r="B32" i="8"/>
  <c r="E32" i="8"/>
  <c r="B33" i="8"/>
  <c r="B34" i="8"/>
  <c r="B35" i="8"/>
  <c r="E35" i="8"/>
  <c r="B36" i="8"/>
  <c r="B37" i="8"/>
  <c r="C37" i="8"/>
  <c r="G57" i="132" s="1"/>
  <c r="F37" i="8"/>
  <c r="B30" i="8"/>
  <c r="B50" i="132" s="1"/>
  <c r="G6" i="8"/>
  <c r="G13" i="8" s="1"/>
  <c r="M8" i="35" s="1"/>
  <c r="N8" i="35" s="1"/>
  <c r="F52" i="7"/>
  <c r="F51" i="8" s="1"/>
  <c r="D50" i="8"/>
  <c r="E34" i="8"/>
  <c r="D30" i="8"/>
  <c r="H50" i="132" s="1"/>
  <c r="J50" i="132" s="1"/>
  <c r="F6" i="7"/>
  <c r="F16" i="8" s="1"/>
  <c r="I38" i="132" s="1"/>
  <c r="E6" i="7"/>
  <c r="E16" i="8" s="1"/>
  <c r="C6" i="7"/>
  <c r="C16" i="8" s="1"/>
  <c r="G38" i="132" s="1"/>
  <c r="B16" i="8"/>
  <c r="B38" i="132" s="1"/>
  <c r="F36" i="8"/>
  <c r="H68" i="132" l="1"/>
  <c r="J68" i="132" s="1"/>
  <c r="F42" i="35"/>
  <c r="G42" i="35"/>
  <c r="H52" i="7"/>
  <c r="F28" i="133"/>
  <c r="G33" i="35"/>
  <c r="I56" i="132"/>
  <c r="D33" i="35"/>
  <c r="B56" i="132"/>
  <c r="D30" i="35"/>
  <c r="B53" i="132"/>
  <c r="G34" i="35"/>
  <c r="I57" i="132"/>
  <c r="B41" i="30"/>
  <c r="D32" i="35"/>
  <c r="B55" i="132"/>
  <c r="D29" i="35"/>
  <c r="B52" i="132"/>
  <c r="D34" i="35"/>
  <c r="B57" i="132"/>
  <c r="D31" i="35"/>
  <c r="B54" i="132"/>
  <c r="D28" i="35"/>
  <c r="B51" i="132"/>
  <c r="M4" i="35"/>
  <c r="M10" i="35" s="1"/>
  <c r="F47" i="8"/>
  <c r="F48" i="8"/>
  <c r="D6" i="30"/>
  <c r="D12" i="30" s="1"/>
  <c r="Q72" i="30"/>
  <c r="Q73" i="30"/>
  <c r="E34" i="35"/>
  <c r="C36" i="30"/>
  <c r="B31" i="30"/>
  <c r="D27" i="35"/>
  <c r="B29" i="30"/>
  <c r="B36" i="30"/>
  <c r="B34" i="30"/>
  <c r="B32" i="30"/>
  <c r="D44" i="35"/>
  <c r="B46" i="30"/>
  <c r="E41" i="35"/>
  <c r="C43" i="30"/>
  <c r="D40" i="35"/>
  <c r="B42" i="30"/>
  <c r="D39" i="35"/>
  <c r="E38" i="35"/>
  <c r="C40" i="30"/>
  <c r="B33" i="30"/>
  <c r="E44" i="35"/>
  <c r="C46" i="30"/>
  <c r="E39" i="35"/>
  <c r="C41" i="30"/>
  <c r="D13" i="35"/>
  <c r="B15" i="30"/>
  <c r="E13" i="35"/>
  <c r="C15" i="30"/>
  <c r="B30" i="30"/>
  <c r="E42" i="35"/>
  <c r="C44" i="30"/>
  <c r="D41" i="35"/>
  <c r="B43" i="30"/>
  <c r="D38" i="35"/>
  <c r="B40" i="30"/>
  <c r="B35" i="30"/>
  <c r="D43" i="35"/>
  <c r="B45" i="30"/>
  <c r="E40" i="35"/>
  <c r="C42" i="30"/>
  <c r="E33" i="35"/>
  <c r="C35" i="30"/>
  <c r="E43" i="35"/>
  <c r="C45" i="30"/>
  <c r="D42" i="35"/>
  <c r="B44" i="30"/>
  <c r="H4" i="35"/>
  <c r="H10" i="35" s="1"/>
  <c r="F27" i="35"/>
  <c r="D29" i="30"/>
  <c r="M9" i="35"/>
  <c r="N9" i="35" s="1"/>
  <c r="H28" i="133" l="1"/>
  <c r="I28" i="133" s="1"/>
  <c r="H51" i="8"/>
  <c r="M52" i="7"/>
  <c r="G39" i="35"/>
  <c r="G40" i="35"/>
  <c r="G43" i="35"/>
  <c r="N4" i="35"/>
  <c r="N10" i="35" s="1"/>
  <c r="L6" i="30"/>
  <c r="L12" i="30" s="1"/>
  <c r="J6" i="30"/>
  <c r="J12" i="30" s="1"/>
  <c r="N6" i="30"/>
  <c r="N12" i="30" s="1"/>
  <c r="D6" i="7"/>
  <c r="I51" i="8" l="1"/>
  <c r="D16" i="8"/>
  <c r="F13" i="35" s="1"/>
  <c r="Q6" i="30"/>
  <c r="Q9" i="30"/>
  <c r="F33" i="113"/>
  <c r="F32" i="113"/>
  <c r="D32" i="113"/>
  <c r="F31" i="113"/>
  <c r="D33" i="113"/>
  <c r="E23" i="113"/>
  <c r="F23" i="113" s="1"/>
  <c r="F22" i="113"/>
  <c r="G22" i="113"/>
  <c r="F21" i="113"/>
  <c r="G21" i="113"/>
  <c r="F20" i="113"/>
  <c r="G20" i="113"/>
  <c r="E16" i="113"/>
  <c r="F16" i="113" s="1"/>
  <c r="F15" i="113"/>
  <c r="G15" i="113"/>
  <c r="F14" i="113"/>
  <c r="G14" i="113"/>
  <c r="F13" i="113"/>
  <c r="G13" i="113"/>
  <c r="E9" i="113"/>
  <c r="F9" i="113" s="1"/>
  <c r="D9" i="113"/>
  <c r="F8" i="113"/>
  <c r="D8" i="113"/>
  <c r="G8" i="113" s="1"/>
  <c r="F7" i="113"/>
  <c r="D7" i="113"/>
  <c r="G7" i="113" s="1"/>
  <c r="F6" i="113"/>
  <c r="D6" i="113"/>
  <c r="I24" i="110"/>
  <c r="F33" i="112"/>
  <c r="F32" i="112"/>
  <c r="F31" i="112"/>
  <c r="E23" i="112"/>
  <c r="F23" i="112" s="1"/>
  <c r="F22" i="112"/>
  <c r="G22" i="112"/>
  <c r="J22" i="112" s="1"/>
  <c r="K22" i="112" s="1"/>
  <c r="F21" i="112"/>
  <c r="G21" i="112"/>
  <c r="F20" i="112"/>
  <c r="G20" i="112"/>
  <c r="E16" i="112"/>
  <c r="F16" i="112" s="1"/>
  <c r="F15" i="112"/>
  <c r="G15" i="112"/>
  <c r="F14" i="112"/>
  <c r="G14" i="112"/>
  <c r="J14" i="112" s="1"/>
  <c r="K14" i="112" s="1"/>
  <c r="F13" i="112"/>
  <c r="G13" i="112"/>
  <c r="J13" i="112" s="1"/>
  <c r="E9" i="112"/>
  <c r="F9" i="112" s="1"/>
  <c r="D9" i="112"/>
  <c r="F8" i="112"/>
  <c r="D8" i="112"/>
  <c r="G8" i="112" s="1"/>
  <c r="J8" i="112" s="1"/>
  <c r="K8" i="112" s="1"/>
  <c r="F7" i="112"/>
  <c r="D7" i="112"/>
  <c r="F6" i="112"/>
  <c r="D6" i="112"/>
  <c r="F33" i="111"/>
  <c r="F32" i="111"/>
  <c r="G32" i="111"/>
  <c r="F31" i="111"/>
  <c r="E23" i="111"/>
  <c r="F23" i="111" s="1"/>
  <c r="F22" i="111"/>
  <c r="G22" i="111"/>
  <c r="F21" i="111"/>
  <c r="G21" i="111"/>
  <c r="F20" i="111"/>
  <c r="G20" i="111"/>
  <c r="E16" i="111"/>
  <c r="F16" i="111" s="1"/>
  <c r="F15" i="111"/>
  <c r="G15" i="111"/>
  <c r="J15" i="111" s="1"/>
  <c r="K15" i="111" s="1"/>
  <c r="F14" i="111"/>
  <c r="G14" i="111"/>
  <c r="F13" i="111"/>
  <c r="G13" i="111"/>
  <c r="E9" i="111"/>
  <c r="F9" i="111" s="1"/>
  <c r="F8" i="111"/>
  <c r="F7" i="111"/>
  <c r="G7" i="111"/>
  <c r="F6" i="111"/>
  <c r="G6" i="111"/>
  <c r="F30" i="110"/>
  <c r="F29" i="110"/>
  <c r="D29" i="110"/>
  <c r="G29" i="110" s="1"/>
  <c r="J29" i="110" s="1"/>
  <c r="K29" i="110" s="1"/>
  <c r="F28" i="110"/>
  <c r="D28" i="110"/>
  <c r="G28" i="110" s="1"/>
  <c r="F27" i="110"/>
  <c r="D27" i="110"/>
  <c r="D30" i="110" s="1"/>
  <c r="G30" i="110" s="1"/>
  <c r="E23" i="110"/>
  <c r="F23" i="110" s="1"/>
  <c r="D23" i="110"/>
  <c r="F22" i="110"/>
  <c r="D22" i="110"/>
  <c r="G22" i="110" s="1"/>
  <c r="J22" i="110" s="1"/>
  <c r="K22" i="110" s="1"/>
  <c r="F21" i="110"/>
  <c r="D21" i="110"/>
  <c r="G21" i="110" s="1"/>
  <c r="F20" i="110"/>
  <c r="D20" i="110"/>
  <c r="G20" i="110" s="1"/>
  <c r="E16" i="110"/>
  <c r="F16" i="110" s="1"/>
  <c r="D16" i="110"/>
  <c r="F15" i="110"/>
  <c r="D15" i="110"/>
  <c r="G15" i="110" s="1"/>
  <c r="J15" i="110" s="1"/>
  <c r="K15" i="110" s="1"/>
  <c r="F14" i="110"/>
  <c r="D14" i="110"/>
  <c r="G14" i="110" s="1"/>
  <c r="F13" i="110"/>
  <c r="D13" i="110"/>
  <c r="G13" i="110" s="1"/>
  <c r="E9" i="110"/>
  <c r="F9" i="110" s="1"/>
  <c r="D9" i="110"/>
  <c r="F8" i="110"/>
  <c r="D8" i="110"/>
  <c r="F7" i="110"/>
  <c r="D7" i="110"/>
  <c r="F6" i="110"/>
  <c r="D6" i="110"/>
  <c r="G32" i="109"/>
  <c r="H32" i="109" s="1"/>
  <c r="G33" i="109"/>
  <c r="H33" i="109" s="1"/>
  <c r="E23" i="109"/>
  <c r="F23" i="109" s="1"/>
  <c r="F22" i="109"/>
  <c r="G22" i="109"/>
  <c r="J22" i="109" s="1"/>
  <c r="K22" i="109" s="1"/>
  <c r="F21" i="109"/>
  <c r="G21" i="109"/>
  <c r="F20" i="109"/>
  <c r="G20" i="109"/>
  <c r="E16" i="109"/>
  <c r="F16" i="109" s="1"/>
  <c r="F15" i="109"/>
  <c r="G15" i="109"/>
  <c r="F14" i="109"/>
  <c r="G14" i="109"/>
  <c r="F13" i="109"/>
  <c r="G13" i="109"/>
  <c r="E9" i="109"/>
  <c r="F9" i="109" s="1"/>
  <c r="D9" i="109"/>
  <c r="F8" i="109"/>
  <c r="D8" i="109"/>
  <c r="F7" i="109"/>
  <c r="D7" i="109"/>
  <c r="F6" i="109"/>
  <c r="G6" i="109"/>
  <c r="F30" i="108"/>
  <c r="F29" i="108"/>
  <c r="D29" i="108"/>
  <c r="G29" i="108" s="1"/>
  <c r="J29" i="108" s="1"/>
  <c r="K29" i="108" s="1"/>
  <c r="F28" i="108"/>
  <c r="D28" i="108"/>
  <c r="G28" i="108" s="1"/>
  <c r="F27" i="108"/>
  <c r="D27" i="108"/>
  <c r="D30" i="108" s="1"/>
  <c r="G30" i="108" s="1"/>
  <c r="E23" i="108"/>
  <c r="F23" i="108" s="1"/>
  <c r="D23" i="108"/>
  <c r="F22" i="108"/>
  <c r="D22" i="108"/>
  <c r="G22" i="108" s="1"/>
  <c r="J22" i="108" s="1"/>
  <c r="K22" i="108" s="1"/>
  <c r="F21" i="108"/>
  <c r="D21" i="108"/>
  <c r="G21" i="108" s="1"/>
  <c r="F20" i="108"/>
  <c r="D20" i="108"/>
  <c r="G20" i="108" s="1"/>
  <c r="E16" i="108"/>
  <c r="F16" i="108" s="1"/>
  <c r="D16" i="108"/>
  <c r="F15" i="108"/>
  <c r="D15" i="108"/>
  <c r="G15" i="108" s="1"/>
  <c r="J15" i="108" s="1"/>
  <c r="K15" i="108" s="1"/>
  <c r="F14" i="108"/>
  <c r="D14" i="108"/>
  <c r="G14" i="108" s="1"/>
  <c r="F13" i="108"/>
  <c r="D13" i="108"/>
  <c r="G13" i="108" s="1"/>
  <c r="L9" i="108"/>
  <c r="E9" i="108"/>
  <c r="F9" i="108" s="1"/>
  <c r="D9" i="108"/>
  <c r="F8" i="108"/>
  <c r="D8" i="108"/>
  <c r="G8" i="108" s="1"/>
  <c r="F7" i="108"/>
  <c r="D7" i="108"/>
  <c r="G7" i="108" s="1"/>
  <c r="J7" i="108" s="1"/>
  <c r="K7" i="108" s="1"/>
  <c r="F6" i="108"/>
  <c r="D6" i="108"/>
  <c r="G21" i="55"/>
  <c r="G14" i="55"/>
  <c r="D7" i="55"/>
  <c r="D9" i="55"/>
  <c r="E23" i="55"/>
  <c r="F23" i="55" s="1"/>
  <c r="E16" i="55"/>
  <c r="F16" i="55" s="1"/>
  <c r="E9" i="55"/>
  <c r="F9" i="55" s="1"/>
  <c r="F8" i="55"/>
  <c r="F33" i="55"/>
  <c r="F32" i="55"/>
  <c r="D32" i="55"/>
  <c r="G32" i="55" s="1"/>
  <c r="F31" i="55"/>
  <c r="D31" i="55"/>
  <c r="D33" i="55" s="1"/>
  <c r="G33" i="55" s="1"/>
  <c r="F22" i="55"/>
  <c r="G22" i="55"/>
  <c r="J22" i="55" s="1"/>
  <c r="K22" i="55" s="1"/>
  <c r="F21" i="55"/>
  <c r="F20" i="55"/>
  <c r="G20" i="55"/>
  <c r="F15" i="55"/>
  <c r="G15" i="55"/>
  <c r="F14" i="55"/>
  <c r="F13" i="55"/>
  <c r="G13" i="55"/>
  <c r="D8" i="55"/>
  <c r="G8" i="55" s="1"/>
  <c r="F7" i="55"/>
  <c r="F6" i="55"/>
  <c r="D6" i="55"/>
  <c r="J5" i="107"/>
  <c r="J6" i="107" s="1"/>
  <c r="F5" i="107"/>
  <c r="F23" i="107"/>
  <c r="F22" i="107"/>
  <c r="J20" i="107"/>
  <c r="F11" i="107"/>
  <c r="F5" i="106"/>
  <c r="F20" i="106"/>
  <c r="F19" i="106"/>
  <c r="J18" i="106"/>
  <c r="F10" i="106"/>
  <c r="G10" i="106"/>
  <c r="H10" i="106" s="1"/>
  <c r="J5" i="106"/>
  <c r="J6" i="106" s="1"/>
  <c r="H38" i="132" l="1"/>
  <c r="D20" i="106"/>
  <c r="G20" i="106" s="1"/>
  <c r="H11" i="107"/>
  <c r="G16" i="108"/>
  <c r="J16" i="108" s="1"/>
  <c r="K16" i="108" s="1"/>
  <c r="G8" i="111"/>
  <c r="J8" i="111" s="1"/>
  <c r="K8" i="111" s="1"/>
  <c r="D21" i="7"/>
  <c r="H21" i="7" s="1"/>
  <c r="G6" i="55"/>
  <c r="J6" i="55" s="1"/>
  <c r="G7" i="55"/>
  <c r="J7" i="55" s="1"/>
  <c r="K7" i="55" s="1"/>
  <c r="G11" i="107"/>
  <c r="J11" i="107" s="1"/>
  <c r="K11" i="107" s="1"/>
  <c r="G7" i="109"/>
  <c r="J7" i="109" s="1"/>
  <c r="K7" i="109" s="1"/>
  <c r="D22" i="7"/>
  <c r="D32" i="8" s="1"/>
  <c r="D24" i="7"/>
  <c r="D34" i="8" s="1"/>
  <c r="G23" i="108"/>
  <c r="J23" i="108" s="1"/>
  <c r="G33" i="113"/>
  <c r="J33" i="113" s="1"/>
  <c r="K33" i="113" s="1"/>
  <c r="G6" i="108"/>
  <c r="H6" i="108" s="1"/>
  <c r="G8" i="109"/>
  <c r="H8" i="109" s="1"/>
  <c r="D23" i="7"/>
  <c r="D33" i="8" s="1"/>
  <c r="D33" i="111"/>
  <c r="G33" i="111" s="1"/>
  <c r="H33" i="111" s="1"/>
  <c r="D25" i="7"/>
  <c r="D35" i="8" s="1"/>
  <c r="G32" i="113"/>
  <c r="H32" i="113" s="1"/>
  <c r="D26" i="7"/>
  <c r="D36" i="8" s="1"/>
  <c r="H56" i="132" s="1"/>
  <c r="J56" i="132" s="1"/>
  <c r="G6" i="110"/>
  <c r="H6" i="110" s="1"/>
  <c r="G8" i="110"/>
  <c r="H8" i="110" s="1"/>
  <c r="G7" i="110"/>
  <c r="J7" i="110" s="1"/>
  <c r="K7" i="110" s="1"/>
  <c r="G16" i="55"/>
  <c r="J16" i="55" s="1"/>
  <c r="G9" i="111"/>
  <c r="J9" i="111" s="1"/>
  <c r="K9" i="111" s="1"/>
  <c r="G16" i="111"/>
  <c r="G17" i="111" s="1"/>
  <c r="Q12" i="30"/>
  <c r="G9" i="113"/>
  <c r="J9" i="113" s="1"/>
  <c r="K9" i="113" s="1"/>
  <c r="G23" i="113"/>
  <c r="J23" i="113" s="1"/>
  <c r="K23" i="113" s="1"/>
  <c r="G16" i="110"/>
  <c r="J16" i="110" s="1"/>
  <c r="K16" i="110" s="1"/>
  <c r="G9" i="110"/>
  <c r="J9" i="110" s="1"/>
  <c r="K9" i="110" s="1"/>
  <c r="G23" i="110"/>
  <c r="G24" i="110" s="1"/>
  <c r="G16" i="109"/>
  <c r="J16" i="109" s="1"/>
  <c r="K16" i="109" s="1"/>
  <c r="G23" i="109"/>
  <c r="H23" i="109" s="1"/>
  <c r="G9" i="108"/>
  <c r="J9" i="108" s="1"/>
  <c r="K9" i="108" s="1"/>
  <c r="G16" i="112"/>
  <c r="G17" i="112" s="1"/>
  <c r="G23" i="111"/>
  <c r="J23" i="111" s="1"/>
  <c r="K23" i="111" s="1"/>
  <c r="G6" i="107"/>
  <c r="G9" i="109"/>
  <c r="J9" i="109" s="1"/>
  <c r="K9" i="109" s="1"/>
  <c r="G23" i="112"/>
  <c r="J23" i="112" s="1"/>
  <c r="K23" i="112" s="1"/>
  <c r="H13" i="113"/>
  <c r="G16" i="113"/>
  <c r="H16" i="113" s="1"/>
  <c r="G6" i="113"/>
  <c r="J6" i="113" s="1"/>
  <c r="G27" i="110"/>
  <c r="G31" i="110" s="1"/>
  <c r="J6" i="111"/>
  <c r="K6" i="111" s="1"/>
  <c r="H14" i="55"/>
  <c r="G6" i="112"/>
  <c r="H6" i="112" s="1"/>
  <c r="G7" i="112"/>
  <c r="J7" i="112" s="1"/>
  <c r="K7" i="112" s="1"/>
  <c r="D33" i="112"/>
  <c r="G32" i="112"/>
  <c r="J32" i="112" s="1"/>
  <c r="K32" i="112" s="1"/>
  <c r="G9" i="112"/>
  <c r="J9" i="112" s="1"/>
  <c r="K9" i="112" s="1"/>
  <c r="J22" i="113"/>
  <c r="K22" i="113" s="1"/>
  <c r="H22" i="113"/>
  <c r="J7" i="113"/>
  <c r="K7" i="113" s="1"/>
  <c r="H7" i="113"/>
  <c r="H33" i="113"/>
  <c r="J14" i="113"/>
  <c r="K14" i="113" s="1"/>
  <c r="H14" i="113"/>
  <c r="J15" i="113"/>
  <c r="K15" i="113" s="1"/>
  <c r="H15" i="113"/>
  <c r="H20" i="113"/>
  <c r="J20" i="113"/>
  <c r="H21" i="113"/>
  <c r="J21" i="113"/>
  <c r="K21" i="113" s="1"/>
  <c r="J13" i="113"/>
  <c r="J8" i="113"/>
  <c r="K8" i="113" s="1"/>
  <c r="H8" i="113"/>
  <c r="G31" i="113"/>
  <c r="G31" i="112"/>
  <c r="H21" i="112"/>
  <c r="J21" i="112"/>
  <c r="K21" i="112" s="1"/>
  <c r="K13" i="112"/>
  <c r="H15" i="112"/>
  <c r="J15" i="112"/>
  <c r="K15" i="112" s="1"/>
  <c r="J20" i="112"/>
  <c r="H20" i="112"/>
  <c r="H8" i="112"/>
  <c r="H13" i="112"/>
  <c r="H14" i="112"/>
  <c r="H22" i="112"/>
  <c r="J7" i="111"/>
  <c r="K7" i="111" s="1"/>
  <c r="H7" i="111"/>
  <c r="J20" i="111"/>
  <c r="K20" i="111" s="1"/>
  <c r="H20" i="111"/>
  <c r="H6" i="111"/>
  <c r="H15" i="111"/>
  <c r="J32" i="111"/>
  <c r="K32" i="111" s="1"/>
  <c r="H32" i="111"/>
  <c r="J22" i="111"/>
  <c r="K22" i="111" s="1"/>
  <c r="H22" i="111"/>
  <c r="J13" i="111"/>
  <c r="H13" i="111"/>
  <c r="J21" i="111"/>
  <c r="K21" i="111" s="1"/>
  <c r="H21" i="111"/>
  <c r="J14" i="111"/>
  <c r="K14" i="111" s="1"/>
  <c r="H14" i="111"/>
  <c r="G31" i="111"/>
  <c r="H20" i="110"/>
  <c r="J20" i="110"/>
  <c r="J28" i="110"/>
  <c r="K28" i="110" s="1"/>
  <c r="H28" i="110"/>
  <c r="H13" i="110"/>
  <c r="G17" i="110"/>
  <c r="J13" i="110"/>
  <c r="H21" i="110"/>
  <c r="J21" i="110"/>
  <c r="K21" i="110" s="1"/>
  <c r="J30" i="110"/>
  <c r="K30" i="110" s="1"/>
  <c r="H30" i="110"/>
  <c r="J8" i="110"/>
  <c r="K8" i="110" s="1"/>
  <c r="J14" i="110"/>
  <c r="K14" i="110" s="1"/>
  <c r="H14" i="110"/>
  <c r="H22" i="110"/>
  <c r="J6" i="110"/>
  <c r="H15" i="110"/>
  <c r="H29" i="110"/>
  <c r="H21" i="109"/>
  <c r="J21" i="109"/>
  <c r="K21" i="109" s="1"/>
  <c r="J15" i="109"/>
  <c r="K15" i="109" s="1"/>
  <c r="H15" i="109"/>
  <c r="J33" i="109"/>
  <c r="K33" i="109" s="1"/>
  <c r="J32" i="109"/>
  <c r="K32" i="109" s="1"/>
  <c r="H13" i="109"/>
  <c r="J13" i="109"/>
  <c r="H14" i="109"/>
  <c r="J14" i="109"/>
  <c r="K14" i="109" s="1"/>
  <c r="H20" i="109"/>
  <c r="J20" i="109"/>
  <c r="H6" i="109"/>
  <c r="H22" i="109"/>
  <c r="G31" i="109"/>
  <c r="J6" i="109"/>
  <c r="G27" i="108"/>
  <c r="G31" i="108" s="1"/>
  <c r="H8" i="108"/>
  <c r="J8" i="108"/>
  <c r="K8" i="108" s="1"/>
  <c r="H21" i="108"/>
  <c r="J21" i="108"/>
  <c r="K21" i="108" s="1"/>
  <c r="H30" i="108"/>
  <c r="J30" i="108"/>
  <c r="J14" i="108"/>
  <c r="K14" i="108" s="1"/>
  <c r="H14" i="108"/>
  <c r="H20" i="108"/>
  <c r="J20" i="108"/>
  <c r="J28" i="108"/>
  <c r="K28" i="108" s="1"/>
  <c r="H28" i="108"/>
  <c r="J13" i="108"/>
  <c r="H13" i="108"/>
  <c r="H7" i="108"/>
  <c r="H22" i="108"/>
  <c r="H15" i="108"/>
  <c r="H29" i="108"/>
  <c r="G23" i="55"/>
  <c r="H23" i="55" s="1"/>
  <c r="G9" i="55"/>
  <c r="J9" i="55" s="1"/>
  <c r="K9" i="55" s="1"/>
  <c r="H15" i="55"/>
  <c r="J15" i="55"/>
  <c r="K15" i="55" s="1"/>
  <c r="H32" i="55"/>
  <c r="J32" i="55"/>
  <c r="K32" i="55" s="1"/>
  <c r="H33" i="55"/>
  <c r="J33" i="55"/>
  <c r="K33" i="55" s="1"/>
  <c r="H8" i="55"/>
  <c r="J8" i="55"/>
  <c r="K8" i="55" s="1"/>
  <c r="J20" i="55"/>
  <c r="H20" i="55"/>
  <c r="H21" i="55"/>
  <c r="J21" i="55"/>
  <c r="K21" i="55" s="1"/>
  <c r="H13" i="55"/>
  <c r="H6" i="55"/>
  <c r="J13" i="55"/>
  <c r="J14" i="55"/>
  <c r="K14" i="55" s="1"/>
  <c r="H22" i="55"/>
  <c r="G31" i="55"/>
  <c r="G34" i="55" s="1"/>
  <c r="G17" i="107"/>
  <c r="K20" i="107"/>
  <c r="K5" i="107"/>
  <c r="J15" i="107"/>
  <c r="G15" i="106"/>
  <c r="G11" i="106"/>
  <c r="J9" i="106"/>
  <c r="K18" i="106"/>
  <c r="H5" i="106"/>
  <c r="J10" i="106"/>
  <c r="K10" i="106" s="1"/>
  <c r="K5" i="106"/>
  <c r="J14" i="106"/>
  <c r="G6" i="106"/>
  <c r="G19" i="106"/>
  <c r="J38" i="132" l="1"/>
  <c r="H7" i="55"/>
  <c r="J6" i="108"/>
  <c r="J10" i="108" s="1"/>
  <c r="J8" i="109"/>
  <c r="K8" i="109" s="1"/>
  <c r="J16" i="112"/>
  <c r="K16" i="112" s="1"/>
  <c r="G12" i="107"/>
  <c r="F30" i="35"/>
  <c r="H53" i="132"/>
  <c r="F32" i="35"/>
  <c r="H55" i="132"/>
  <c r="F31" i="35"/>
  <c r="H54" i="132"/>
  <c r="J54" i="132" s="1"/>
  <c r="F29" i="35"/>
  <c r="H52" i="132"/>
  <c r="G17" i="55"/>
  <c r="J32" i="113"/>
  <c r="K32" i="113" s="1"/>
  <c r="G17" i="108"/>
  <c r="H7" i="110"/>
  <c r="H9" i="111"/>
  <c r="J20" i="106"/>
  <c r="K20" i="106" s="1"/>
  <c r="H20" i="106"/>
  <c r="H23" i="108"/>
  <c r="H24" i="108" s="1"/>
  <c r="G24" i="108"/>
  <c r="H16" i="108"/>
  <c r="H17" i="108" s="1"/>
  <c r="J33" i="111"/>
  <c r="K33" i="111" s="1"/>
  <c r="H8" i="111"/>
  <c r="I23" i="7" s="1"/>
  <c r="D27" i="7"/>
  <c r="G34" i="111"/>
  <c r="H16" i="55"/>
  <c r="H17" i="55" s="1"/>
  <c r="H24" i="109"/>
  <c r="G34" i="113"/>
  <c r="H7" i="109"/>
  <c r="H31" i="109"/>
  <c r="H34" i="109" s="1"/>
  <c r="G34" i="109"/>
  <c r="H23" i="113"/>
  <c r="H24" i="113" s="1"/>
  <c r="G24" i="113"/>
  <c r="J16" i="111"/>
  <c r="K16" i="111" s="1"/>
  <c r="H16" i="111"/>
  <c r="H17" i="111" s="1"/>
  <c r="H23" i="111"/>
  <c r="H24" i="111" s="1"/>
  <c r="G10" i="111"/>
  <c r="G24" i="111"/>
  <c r="J31" i="112"/>
  <c r="K31" i="112" s="1"/>
  <c r="G24" i="109"/>
  <c r="G17" i="109"/>
  <c r="H9" i="113"/>
  <c r="H6" i="113"/>
  <c r="I21" i="7" s="1"/>
  <c r="G10" i="113"/>
  <c r="G24" i="112"/>
  <c r="H23" i="110"/>
  <c r="H24" i="110" s="1"/>
  <c r="J23" i="110"/>
  <c r="J24" i="110" s="1"/>
  <c r="D31" i="8"/>
  <c r="J9" i="107"/>
  <c r="J12" i="107" s="1"/>
  <c r="H23" i="112"/>
  <c r="J24" i="112"/>
  <c r="H16" i="112"/>
  <c r="H17" i="112" s="1"/>
  <c r="H16" i="109"/>
  <c r="H17" i="109" s="1"/>
  <c r="J23" i="109"/>
  <c r="J24" i="109" s="1"/>
  <c r="H9" i="110"/>
  <c r="J10" i="110"/>
  <c r="G10" i="110"/>
  <c r="H16" i="110"/>
  <c r="J17" i="110"/>
  <c r="G17" i="113"/>
  <c r="H9" i="109"/>
  <c r="H9" i="108"/>
  <c r="H10" i="108" s="1"/>
  <c r="J27" i="108"/>
  <c r="K27" i="108" s="1"/>
  <c r="G10" i="108"/>
  <c r="J17" i="108"/>
  <c r="G10" i="109"/>
  <c r="H17" i="113"/>
  <c r="J16" i="113"/>
  <c r="K16" i="113" s="1"/>
  <c r="H31" i="112"/>
  <c r="H7" i="112"/>
  <c r="J6" i="112"/>
  <c r="K6" i="112" s="1"/>
  <c r="H27" i="110"/>
  <c r="H31" i="110" s="1"/>
  <c r="J27" i="110"/>
  <c r="J31" i="110" s="1"/>
  <c r="J22" i="7"/>
  <c r="K22" i="7"/>
  <c r="K23" i="7"/>
  <c r="J23" i="7"/>
  <c r="H9" i="112"/>
  <c r="K21" i="7"/>
  <c r="J21" i="7"/>
  <c r="G21" i="7"/>
  <c r="H32" i="112"/>
  <c r="L26" i="7" s="1"/>
  <c r="J24" i="111"/>
  <c r="J10" i="111"/>
  <c r="H27" i="108"/>
  <c r="H31" i="108" s="1"/>
  <c r="J10" i="109"/>
  <c r="J24" i="113"/>
  <c r="J10" i="55"/>
  <c r="J17" i="109"/>
  <c r="G24" i="55"/>
  <c r="H24" i="55"/>
  <c r="J23" i="55"/>
  <c r="J24" i="55" s="1"/>
  <c r="G10" i="55"/>
  <c r="G26" i="7"/>
  <c r="H26" i="7" s="1"/>
  <c r="M26" i="7" s="1"/>
  <c r="F33" i="35"/>
  <c r="G33" i="112"/>
  <c r="G34" i="112" s="1"/>
  <c r="G10" i="112"/>
  <c r="K20" i="113"/>
  <c r="J10" i="113"/>
  <c r="K6" i="113"/>
  <c r="K13" i="113"/>
  <c r="J31" i="113"/>
  <c r="H31" i="113"/>
  <c r="H34" i="113" s="1"/>
  <c r="K23" i="108"/>
  <c r="J24" i="108"/>
  <c r="K30" i="108"/>
  <c r="K16" i="55"/>
  <c r="J17" i="55"/>
  <c r="K20" i="112"/>
  <c r="K13" i="111"/>
  <c r="J31" i="111"/>
  <c r="H31" i="111"/>
  <c r="H34" i="111" s="1"/>
  <c r="K20" i="110"/>
  <c r="K13" i="110"/>
  <c r="K6" i="110"/>
  <c r="H17" i="110"/>
  <c r="J31" i="109"/>
  <c r="J34" i="109" s="1"/>
  <c r="K20" i="109"/>
  <c r="K13" i="109"/>
  <c r="K6" i="109"/>
  <c r="K13" i="108"/>
  <c r="K20" i="108"/>
  <c r="H9" i="55"/>
  <c r="K6" i="55"/>
  <c r="K20" i="55"/>
  <c r="H31" i="55"/>
  <c r="H34" i="55" s="1"/>
  <c r="J31" i="55"/>
  <c r="J34" i="55" s="1"/>
  <c r="K13" i="55"/>
  <c r="K15" i="107"/>
  <c r="J17" i="107"/>
  <c r="K9" i="106"/>
  <c r="J11" i="106"/>
  <c r="K14" i="106"/>
  <c r="J15" i="106"/>
  <c r="H19" i="106"/>
  <c r="H21" i="106" s="1"/>
  <c r="H22" i="106" s="1"/>
  <c r="J19" i="106"/>
  <c r="J21" i="106" s="1"/>
  <c r="G21" i="106"/>
  <c r="G22" i="106" s="1"/>
  <c r="K6" i="108" l="1"/>
  <c r="H10" i="112"/>
  <c r="H10" i="55"/>
  <c r="J17" i="112"/>
  <c r="J34" i="113"/>
  <c r="H23" i="106"/>
  <c r="H10" i="111"/>
  <c r="H35" i="111" s="1"/>
  <c r="F28" i="35"/>
  <c r="H51" i="132"/>
  <c r="H10" i="110"/>
  <c r="H32" i="110" s="1"/>
  <c r="H33" i="110" s="1"/>
  <c r="G35" i="55"/>
  <c r="J31" i="108"/>
  <c r="J34" i="111"/>
  <c r="I22" i="7"/>
  <c r="H10" i="109"/>
  <c r="H35" i="109" s="1"/>
  <c r="H36" i="109" s="1"/>
  <c r="J17" i="111"/>
  <c r="G35" i="109"/>
  <c r="K9" i="107"/>
  <c r="H35" i="55"/>
  <c r="H36" i="55" s="1"/>
  <c r="H10" i="113"/>
  <c r="H35" i="113" s="1"/>
  <c r="H36" i="113" s="1"/>
  <c r="G35" i="113"/>
  <c r="G35" i="111"/>
  <c r="G35" i="112"/>
  <c r="K23" i="110"/>
  <c r="K23" i="109"/>
  <c r="K24" i="7"/>
  <c r="K28" i="7" s="1"/>
  <c r="H24" i="112"/>
  <c r="J24" i="7"/>
  <c r="J28" i="7" s="1"/>
  <c r="J17" i="113"/>
  <c r="K27" i="110"/>
  <c r="K23" i="55"/>
  <c r="J10" i="112"/>
  <c r="H32" i="108"/>
  <c r="H33" i="108" s="1"/>
  <c r="I24" i="7"/>
  <c r="G27" i="7"/>
  <c r="H27" i="7" s="1"/>
  <c r="D37" i="8"/>
  <c r="G36" i="8"/>
  <c r="M33" i="35" s="1"/>
  <c r="N33" i="35" s="1"/>
  <c r="L25" i="7"/>
  <c r="J33" i="112"/>
  <c r="J34" i="112" s="1"/>
  <c r="H33" i="112"/>
  <c r="L27" i="7" s="1"/>
  <c r="K31" i="113"/>
  <c r="K31" i="111"/>
  <c r="K31" i="109"/>
  <c r="K31" i="55"/>
  <c r="K19" i="106"/>
  <c r="F34" i="35" l="1"/>
  <c r="H57" i="132"/>
  <c r="J57" i="132" s="1"/>
  <c r="I28" i="7"/>
  <c r="H34" i="112"/>
  <c r="H36" i="111"/>
  <c r="L28" i="7"/>
  <c r="M27" i="7"/>
  <c r="H36" i="8"/>
  <c r="G37" i="8"/>
  <c r="M34" i="35" s="1"/>
  <c r="N34" i="35" s="1"/>
  <c r="K33" i="112"/>
  <c r="H35" i="112" l="1"/>
  <c r="H36" i="112" s="1"/>
  <c r="I36" i="8"/>
  <c r="H33" i="35"/>
  <c r="D35" i="30"/>
  <c r="H37" i="8"/>
  <c r="F20" i="105"/>
  <c r="F19" i="105"/>
  <c r="F10" i="105"/>
  <c r="D20" i="104"/>
  <c r="F10" i="104"/>
  <c r="G10" i="104"/>
  <c r="J10" i="104" s="1"/>
  <c r="K10" i="104" s="1"/>
  <c r="J9" i="104"/>
  <c r="G6" i="104"/>
  <c r="H6" i="104"/>
  <c r="J21" i="103"/>
  <c r="K21" i="103" s="1"/>
  <c r="F21" i="103"/>
  <c r="F10" i="103"/>
  <c r="J20" i="103"/>
  <c r="J15" i="103"/>
  <c r="J17" i="103" s="1"/>
  <c r="J14" i="102"/>
  <c r="F10" i="102"/>
  <c r="G6" i="102"/>
  <c r="H6" i="102"/>
  <c r="N5" i="101"/>
  <c r="J16" i="103" l="1"/>
  <c r="K16" i="103" s="1"/>
  <c r="H16" i="103"/>
  <c r="H17" i="103" s="1"/>
  <c r="J11" i="104"/>
  <c r="J10" i="102"/>
  <c r="K10" i="102" s="1"/>
  <c r="D18" i="102"/>
  <c r="P35" i="30"/>
  <c r="O35" i="30"/>
  <c r="G11" i="105"/>
  <c r="J5" i="105"/>
  <c r="J6" i="105" s="1"/>
  <c r="D20" i="105"/>
  <c r="J18" i="105"/>
  <c r="K18" i="105" s="1"/>
  <c r="I37" i="8"/>
  <c r="H34" i="35"/>
  <c r="D36" i="30"/>
  <c r="G11" i="103"/>
  <c r="H11" i="103" s="1"/>
  <c r="J10" i="103"/>
  <c r="K10" i="103" s="1"/>
  <c r="H22" i="103"/>
  <c r="G15" i="105"/>
  <c r="J9" i="105"/>
  <c r="G6" i="105"/>
  <c r="J14" i="105"/>
  <c r="G19" i="105"/>
  <c r="J19" i="104"/>
  <c r="K9" i="104"/>
  <c r="J14" i="104"/>
  <c r="J15" i="104" s="1"/>
  <c r="G15" i="104"/>
  <c r="J20" i="104"/>
  <c r="K20" i="104" s="1"/>
  <c r="J18" i="104"/>
  <c r="H10" i="104"/>
  <c r="G11" i="104"/>
  <c r="H10" i="103"/>
  <c r="K20" i="103"/>
  <c r="J9" i="103"/>
  <c r="K15" i="103"/>
  <c r="J6" i="103"/>
  <c r="G17" i="103"/>
  <c r="G6" i="103"/>
  <c r="J15" i="102"/>
  <c r="K14" i="102"/>
  <c r="J6" i="102"/>
  <c r="J9" i="102"/>
  <c r="G15" i="102"/>
  <c r="K19" i="104" l="1"/>
  <c r="J21" i="104"/>
  <c r="H23" i="103"/>
  <c r="G11" i="102"/>
  <c r="H18" i="102"/>
  <c r="J10" i="105"/>
  <c r="K10" i="105" s="1"/>
  <c r="K5" i="105"/>
  <c r="Q35" i="30"/>
  <c r="O36" i="30"/>
  <c r="P36" i="30"/>
  <c r="H11" i="105"/>
  <c r="G12" i="103"/>
  <c r="J11" i="103"/>
  <c r="K11" i="103" s="1"/>
  <c r="G20" i="105"/>
  <c r="J44" i="7"/>
  <c r="K44" i="7"/>
  <c r="H19" i="105"/>
  <c r="J19" i="105"/>
  <c r="K14" i="105"/>
  <c r="J15" i="105"/>
  <c r="K9" i="105"/>
  <c r="H22" i="104"/>
  <c r="G21" i="104"/>
  <c r="G22" i="104" s="1"/>
  <c r="K14" i="104"/>
  <c r="K18" i="104"/>
  <c r="J6" i="104"/>
  <c r="J22" i="103"/>
  <c r="K9" i="103"/>
  <c r="G22" i="103"/>
  <c r="K9" i="102"/>
  <c r="J11" i="102"/>
  <c r="J11" i="105" l="1"/>
  <c r="L44" i="7"/>
  <c r="H23" i="104"/>
  <c r="G48" i="8"/>
  <c r="D48" i="8"/>
  <c r="H66" i="132" s="1"/>
  <c r="G18" i="102"/>
  <c r="H19" i="102"/>
  <c r="H20" i="102" s="1"/>
  <c r="G23" i="103"/>
  <c r="Q36" i="30"/>
  <c r="G21" i="105"/>
  <c r="G22" i="105" s="1"/>
  <c r="H20" i="105"/>
  <c r="H21" i="105" s="1"/>
  <c r="H22" i="105" s="1"/>
  <c r="J20" i="105"/>
  <c r="K20" i="105" s="1"/>
  <c r="H48" i="8"/>
  <c r="K19" i="105"/>
  <c r="F40" i="35" l="1"/>
  <c r="H21" i="102"/>
  <c r="J18" i="102"/>
  <c r="G19" i="102"/>
  <c r="G20" i="102" s="1"/>
  <c r="H40" i="35"/>
  <c r="M40" i="35" s="1"/>
  <c r="N40" i="35" s="1"/>
  <c r="D42" i="30"/>
  <c r="H24" i="103"/>
  <c r="H23" i="105"/>
  <c r="J21" i="105"/>
  <c r="I48" i="8"/>
  <c r="J15" i="100"/>
  <c r="F22" i="101"/>
  <c r="F21" i="101"/>
  <c r="J20" i="101"/>
  <c r="G7" i="101"/>
  <c r="G6" i="100"/>
  <c r="F23" i="100"/>
  <c r="F22" i="100"/>
  <c r="J5" i="100"/>
  <c r="J6" i="100" s="1"/>
  <c r="J19" i="102" l="1"/>
  <c r="K18" i="102"/>
  <c r="K5" i="100"/>
  <c r="D23" i="100"/>
  <c r="G23" i="100" s="1"/>
  <c r="J23" i="100" s="1"/>
  <c r="G22" i="100"/>
  <c r="H22" i="100" s="1"/>
  <c r="D22" i="101"/>
  <c r="J42" i="30"/>
  <c r="N42" i="30"/>
  <c r="M42" i="30"/>
  <c r="K42" i="30"/>
  <c r="O42" i="30"/>
  <c r="L42" i="30"/>
  <c r="I42" i="30"/>
  <c r="G17" i="101"/>
  <c r="G13" i="101"/>
  <c r="J10" i="101"/>
  <c r="J13" i="101" s="1"/>
  <c r="K20" i="101"/>
  <c r="J16" i="101"/>
  <c r="J17" i="101" s="1"/>
  <c r="G21" i="101"/>
  <c r="G12" i="100"/>
  <c r="K15" i="100"/>
  <c r="H23" i="100"/>
  <c r="J20" i="100"/>
  <c r="G17" i="100"/>
  <c r="J9" i="100"/>
  <c r="J12" i="100" s="1"/>
  <c r="J17" i="100" l="1"/>
  <c r="G22" i="101"/>
  <c r="G23" i="101" s="1"/>
  <c r="G24" i="101" s="1"/>
  <c r="K10" i="101"/>
  <c r="J21" i="101"/>
  <c r="H21" i="101"/>
  <c r="K16" i="101"/>
  <c r="K23" i="100"/>
  <c r="J22" i="100"/>
  <c r="K22" i="100" s="1"/>
  <c r="G24" i="100"/>
  <c r="G25" i="100" s="1"/>
  <c r="K20" i="100"/>
  <c r="K9" i="100"/>
  <c r="D23" i="98"/>
  <c r="G23" i="98" s="1"/>
  <c r="G6" i="98"/>
  <c r="F23" i="98"/>
  <c r="F22" i="98"/>
  <c r="F21" i="98"/>
  <c r="H16" i="98"/>
  <c r="H17" i="98" s="1"/>
  <c r="F16" i="98"/>
  <c r="F11" i="98"/>
  <c r="G11" i="98"/>
  <c r="J11" i="98" s="1"/>
  <c r="K11" i="98" s="1"/>
  <c r="J9" i="98"/>
  <c r="F5" i="98"/>
  <c r="H10" i="98" l="1"/>
  <c r="D47" i="8"/>
  <c r="H65" i="132" s="1"/>
  <c r="J16" i="98"/>
  <c r="H22" i="101"/>
  <c r="H23" i="101" s="1"/>
  <c r="H24" i="101" s="1"/>
  <c r="J22" i="101"/>
  <c r="K22" i="101" s="1"/>
  <c r="J21" i="98"/>
  <c r="H21" i="98"/>
  <c r="G12" i="98"/>
  <c r="J24" i="100"/>
  <c r="K21" i="101"/>
  <c r="H26" i="100"/>
  <c r="J10" i="98"/>
  <c r="K10" i="98" s="1"/>
  <c r="G22" i="98"/>
  <c r="J22" i="98" s="1"/>
  <c r="K22" i="98" s="1"/>
  <c r="H23" i="98"/>
  <c r="J23" i="98"/>
  <c r="K23" i="98" s="1"/>
  <c r="K9" i="98"/>
  <c r="J15" i="98"/>
  <c r="G17" i="98"/>
  <c r="J20" i="98"/>
  <c r="J5" i="98"/>
  <c r="H11" i="98"/>
  <c r="F20" i="97"/>
  <c r="F19" i="97"/>
  <c r="F10" i="97"/>
  <c r="J9" i="97"/>
  <c r="G6" i="97"/>
  <c r="H5" i="97"/>
  <c r="H6" i="97" s="1"/>
  <c r="F39" i="35" l="1"/>
  <c r="J17" i="98"/>
  <c r="H12" i="98"/>
  <c r="J12" i="98"/>
  <c r="I42" i="7"/>
  <c r="I54" i="7" s="1"/>
  <c r="J23" i="101"/>
  <c r="H25" i="101"/>
  <c r="H22" i="98"/>
  <c r="G24" i="98"/>
  <c r="G25" i="98" s="1"/>
  <c r="G19" i="97"/>
  <c r="J19" i="97" s="1"/>
  <c r="K19" i="97" s="1"/>
  <c r="G10" i="97"/>
  <c r="J10" i="97" s="1"/>
  <c r="K10" i="97" s="1"/>
  <c r="D20" i="97"/>
  <c r="K20" i="98"/>
  <c r="J24" i="98"/>
  <c r="K15" i="98"/>
  <c r="K5" i="98"/>
  <c r="J6" i="98"/>
  <c r="J14" i="97"/>
  <c r="G15" i="97"/>
  <c r="K9" i="97"/>
  <c r="J18" i="97"/>
  <c r="J5" i="97"/>
  <c r="K5" i="97" s="1"/>
  <c r="J5" i="63"/>
  <c r="J6" i="63" s="1"/>
  <c r="J21" i="63"/>
  <c r="G46" i="7" l="1"/>
  <c r="H25" i="98"/>
  <c r="H26" i="98" s="1"/>
  <c r="H16" i="63"/>
  <c r="H17" i="63" s="1"/>
  <c r="H10" i="97"/>
  <c r="G11" i="97"/>
  <c r="J16" i="63"/>
  <c r="H19" i="97"/>
  <c r="K5" i="63"/>
  <c r="G20" i="97"/>
  <c r="K18" i="97"/>
  <c r="K14" i="97"/>
  <c r="J6" i="97"/>
  <c r="H21" i="63"/>
  <c r="D26" i="133"/>
  <c r="G50" i="8" l="1"/>
  <c r="G27" i="133"/>
  <c r="L46" i="7"/>
  <c r="H46" i="7"/>
  <c r="M46" i="7" s="1"/>
  <c r="K46" i="7"/>
  <c r="K54" i="7" s="1"/>
  <c r="D49" i="8"/>
  <c r="G45" i="7"/>
  <c r="D23" i="63"/>
  <c r="J20" i="97"/>
  <c r="H20" i="97"/>
  <c r="H22" i="97" s="1"/>
  <c r="F38" i="35"/>
  <c r="G46" i="8"/>
  <c r="G21" i="97"/>
  <c r="G22" i="97" s="1"/>
  <c r="J20" i="63"/>
  <c r="K20" i="63" s="1"/>
  <c r="H67" i="132" l="1"/>
  <c r="J67" i="132" s="1"/>
  <c r="F41" i="35"/>
  <c r="H27" i="133"/>
  <c r="I27" i="133" s="1"/>
  <c r="G49" i="8"/>
  <c r="G26" i="133"/>
  <c r="H23" i="97"/>
  <c r="K20" i="97"/>
  <c r="J21" i="97"/>
  <c r="H50" i="8"/>
  <c r="H42" i="35" l="1"/>
  <c r="M42" i="35" s="1"/>
  <c r="N42" i="35" s="1"/>
  <c r="D44" i="30"/>
  <c r="I50" i="8"/>
  <c r="D53" i="30"/>
  <c r="M51" i="35"/>
  <c r="I53" i="30" l="1"/>
  <c r="L53" i="30"/>
  <c r="P53" i="30"/>
  <c r="H53" i="30"/>
  <c r="N53" i="30"/>
  <c r="O53" i="30"/>
  <c r="J53" i="30"/>
  <c r="M53" i="30"/>
  <c r="K53" i="30"/>
  <c r="N44" i="30"/>
  <c r="I44" i="30"/>
  <c r="K44" i="30"/>
  <c r="M44" i="30"/>
  <c r="J44" i="30"/>
  <c r="O44" i="30"/>
  <c r="L44" i="30"/>
  <c r="I59" i="8"/>
  <c r="Q53" i="30" l="1"/>
  <c r="L64" i="35"/>
  <c r="M49" i="35" l="1"/>
  <c r="M50" i="35"/>
  <c r="M52" i="35"/>
  <c r="M53" i="35"/>
  <c r="M54" i="35"/>
  <c r="M48" i="35"/>
  <c r="F23" i="63"/>
  <c r="H72" i="8" l="1"/>
  <c r="M71" i="132" s="1"/>
  <c r="D51" i="30"/>
  <c r="I51" i="30" s="1"/>
  <c r="D65" i="30"/>
  <c r="H63" i="35"/>
  <c r="D59" i="30"/>
  <c r="H57" i="35"/>
  <c r="D55" i="30"/>
  <c r="H53" i="35"/>
  <c r="H56" i="35"/>
  <c r="D58" i="30"/>
  <c r="H52" i="35"/>
  <c r="D54" i="30"/>
  <c r="H60" i="35"/>
  <c r="D62" i="30"/>
  <c r="H55" i="35"/>
  <c r="D57" i="30"/>
  <c r="D60" i="30"/>
  <c r="H58" i="35"/>
  <c r="D56" i="30"/>
  <c r="H54" i="35"/>
  <c r="M64" i="35"/>
  <c r="H48" i="35"/>
  <c r="D50" i="30"/>
  <c r="I68" i="8"/>
  <c r="I63" i="8"/>
  <c r="I58" i="8"/>
  <c r="I71" i="8"/>
  <c r="I66" i="8"/>
  <c r="I62" i="8"/>
  <c r="I57" i="8"/>
  <c r="I65" i="8"/>
  <c r="I61" i="8"/>
  <c r="I64" i="8"/>
  <c r="I60" i="8"/>
  <c r="I56" i="8"/>
  <c r="D13" i="30"/>
  <c r="H13" i="30" s="1"/>
  <c r="D27" i="30"/>
  <c r="H27" i="30" s="1"/>
  <c r="H50" i="35"/>
  <c r="G6" i="63"/>
  <c r="H51" i="30" l="1"/>
  <c r="O51" i="30"/>
  <c r="K51" i="30"/>
  <c r="L51" i="30"/>
  <c r="P51" i="30"/>
  <c r="C6" i="131"/>
  <c r="E6" i="131" s="1"/>
  <c r="M51" i="30"/>
  <c r="N51" i="30"/>
  <c r="J51" i="30"/>
  <c r="D66" i="30"/>
  <c r="J56" i="30"/>
  <c r="L56" i="30"/>
  <c r="H56" i="30"/>
  <c r="O56" i="30"/>
  <c r="N56" i="30"/>
  <c r="M56" i="30"/>
  <c r="I56" i="30"/>
  <c r="P56" i="30"/>
  <c r="K56" i="30"/>
  <c r="I57" i="30"/>
  <c r="N57" i="30"/>
  <c r="O57" i="30"/>
  <c r="J57" i="30"/>
  <c r="M57" i="30"/>
  <c r="P57" i="30"/>
  <c r="H57" i="30"/>
  <c r="K57" i="30"/>
  <c r="L57" i="30"/>
  <c r="H54" i="30"/>
  <c r="N54" i="30"/>
  <c r="I54" i="30"/>
  <c r="P54" i="30"/>
  <c r="J54" i="30"/>
  <c r="L54" i="30"/>
  <c r="K54" i="30"/>
  <c r="O54" i="30"/>
  <c r="M54" i="30"/>
  <c r="K59" i="30"/>
  <c r="L59" i="30"/>
  <c r="N59" i="30"/>
  <c r="M59" i="30"/>
  <c r="H59" i="30"/>
  <c r="J59" i="30"/>
  <c r="I59" i="30"/>
  <c r="O59" i="30"/>
  <c r="P59" i="30"/>
  <c r="J60" i="30"/>
  <c r="H60" i="30"/>
  <c r="M60" i="30"/>
  <c r="O60" i="30"/>
  <c r="N60" i="30"/>
  <c r="I60" i="30"/>
  <c r="P60" i="30"/>
  <c r="K60" i="30"/>
  <c r="L60" i="30"/>
  <c r="H62" i="30"/>
  <c r="O62" i="30"/>
  <c r="M62" i="30"/>
  <c r="K62" i="30"/>
  <c r="N62" i="30"/>
  <c r="I62" i="30"/>
  <c r="P62" i="30"/>
  <c r="J62" i="30"/>
  <c r="L62" i="30"/>
  <c r="H58" i="30"/>
  <c r="J58" i="30"/>
  <c r="L58" i="30"/>
  <c r="O58" i="30"/>
  <c r="K58" i="30"/>
  <c r="M58" i="30"/>
  <c r="N58" i="30"/>
  <c r="I58" i="30"/>
  <c r="P58" i="30"/>
  <c r="K55" i="30"/>
  <c r="N55" i="30"/>
  <c r="P55" i="30"/>
  <c r="L55" i="30"/>
  <c r="M55" i="30"/>
  <c r="H55" i="30"/>
  <c r="J55" i="30"/>
  <c r="I55" i="30"/>
  <c r="O55" i="30"/>
  <c r="J65" i="30"/>
  <c r="I65" i="30"/>
  <c r="P65" i="30"/>
  <c r="K65" i="30"/>
  <c r="M65" i="30"/>
  <c r="L65" i="30"/>
  <c r="H65" i="30"/>
  <c r="O65" i="30"/>
  <c r="N65" i="30"/>
  <c r="D69" i="30"/>
  <c r="Q71" i="30"/>
  <c r="O13" i="30"/>
  <c r="Q74" i="30"/>
  <c r="J13" i="30"/>
  <c r="G13" i="30"/>
  <c r="I72" i="8"/>
  <c r="K50" i="30"/>
  <c r="I50" i="30"/>
  <c r="N50" i="30"/>
  <c r="P50" i="30"/>
  <c r="J50" i="30"/>
  <c r="L50" i="30"/>
  <c r="O50" i="30"/>
  <c r="M50" i="30"/>
  <c r="H50" i="30"/>
  <c r="H67" i="35"/>
  <c r="K13" i="30"/>
  <c r="M13" i="30"/>
  <c r="F13" i="30"/>
  <c r="N13" i="30"/>
  <c r="L13" i="30"/>
  <c r="I13" i="30"/>
  <c r="E13" i="30"/>
  <c r="P13" i="30"/>
  <c r="F27" i="30"/>
  <c r="I27" i="30"/>
  <c r="P27" i="30"/>
  <c r="E27" i="30"/>
  <c r="M27" i="30"/>
  <c r="L27" i="30"/>
  <c r="O27" i="30"/>
  <c r="G27" i="30"/>
  <c r="K27" i="30"/>
  <c r="J27" i="30"/>
  <c r="N27" i="30"/>
  <c r="F6" i="131" l="1"/>
  <c r="H66" i="30"/>
  <c r="Q58" i="30"/>
  <c r="Q60" i="30"/>
  <c r="Q56" i="30"/>
  <c r="K69" i="30"/>
  <c r="L69" i="30"/>
  <c r="J69" i="30"/>
  <c r="M69" i="30"/>
  <c r="I69" i="30"/>
  <c r="Q55" i="30"/>
  <c r="Q57" i="30"/>
  <c r="Q54" i="30"/>
  <c r="Q62" i="30"/>
  <c r="Q59" i="30"/>
  <c r="Q65" i="30"/>
  <c r="J66" i="30"/>
  <c r="O66" i="30"/>
  <c r="I66" i="30"/>
  <c r="M66" i="30"/>
  <c r="K66" i="30"/>
  <c r="Q70" i="30"/>
  <c r="Q50" i="30"/>
  <c r="P66" i="30"/>
  <c r="L66" i="30"/>
  <c r="N66" i="30"/>
  <c r="Q51" i="30"/>
  <c r="G7" i="85"/>
  <c r="F7" i="85"/>
  <c r="F8" i="7" s="1"/>
  <c r="F18" i="8" l="1"/>
  <c r="G15" i="35" s="1"/>
  <c r="F11" i="133"/>
  <c r="G8" i="7"/>
  <c r="H7" i="85"/>
  <c r="Q69" i="30"/>
  <c r="G6" i="85"/>
  <c r="G16" i="85" s="1"/>
  <c r="H6" i="7"/>
  <c r="G6" i="7"/>
  <c r="G16" i="8" s="1"/>
  <c r="I40" i="132" l="1"/>
  <c r="J40" i="132" s="1"/>
  <c r="J37" i="132" s="1"/>
  <c r="G18" i="8"/>
  <c r="M15" i="35" s="1"/>
  <c r="N15" i="35" s="1"/>
  <c r="G11" i="133"/>
  <c r="H17" i="85"/>
  <c r="H8" i="7"/>
  <c r="G7" i="7"/>
  <c r="L6" i="7"/>
  <c r="M6" i="7"/>
  <c r="H16" i="8"/>
  <c r="D15" i="30" s="1"/>
  <c r="I17" i="7"/>
  <c r="I55" i="7" s="1"/>
  <c r="J6" i="7"/>
  <c r="J17" i="7" s="1"/>
  <c r="H18" i="8" l="1"/>
  <c r="H27" i="8" s="1"/>
  <c r="H11" i="133"/>
  <c r="G17" i="8"/>
  <c r="G27" i="8" s="1"/>
  <c r="G10" i="133"/>
  <c r="G20" i="133" s="1"/>
  <c r="H17" i="7"/>
  <c r="I56" i="7"/>
  <c r="M8" i="7"/>
  <c r="M17" i="7" s="1"/>
  <c r="G17" i="7"/>
  <c r="D16" i="30"/>
  <c r="L17" i="7"/>
  <c r="K17" i="7"/>
  <c r="K55" i="7" s="1"/>
  <c r="Q66" i="30"/>
  <c r="Q27" i="30"/>
  <c r="N49" i="35"/>
  <c r="N50" i="35"/>
  <c r="N51" i="35"/>
  <c r="N52" i="35"/>
  <c r="N53" i="35"/>
  <c r="N54" i="35"/>
  <c r="N48" i="35"/>
  <c r="M37" i="132" l="1"/>
  <c r="I18" i="8"/>
  <c r="I27" i="8" s="1"/>
  <c r="F3" i="131" s="1"/>
  <c r="H15" i="35"/>
  <c r="H24" i="35" s="1"/>
  <c r="D17" i="30"/>
  <c r="D26" i="30" s="1"/>
  <c r="C3" i="131"/>
  <c r="I11" i="133"/>
  <c r="I20" i="133" s="1"/>
  <c r="H20" i="133"/>
  <c r="D3" i="131" s="1"/>
  <c r="M14" i="35"/>
  <c r="N14" i="35" s="1"/>
  <c r="N24" i="35" s="1"/>
  <c r="O16" i="30"/>
  <c r="H16" i="30"/>
  <c r="N64" i="35"/>
  <c r="O15" i="30"/>
  <c r="I15" i="30"/>
  <c r="H17" i="30" l="1"/>
  <c r="H26" i="30" s="1"/>
  <c r="O17" i="30"/>
  <c r="O26" i="30" s="1"/>
  <c r="I17" i="30"/>
  <c r="I26" i="30" s="1"/>
  <c r="E3" i="131"/>
  <c r="M24" i="35"/>
  <c r="H49" i="35"/>
  <c r="H51" i="35"/>
  <c r="H64" i="35" l="1"/>
  <c r="Q19" i="30"/>
  <c r="Q18" i="30"/>
  <c r="Q21" i="30"/>
  <c r="Q13" i="30"/>
  <c r="Q17" i="30"/>
  <c r="Q20" i="30"/>
  <c r="Q16" i="30"/>
  <c r="F45" i="7"/>
  <c r="F53" i="7"/>
  <c r="F29" i="133" s="1"/>
  <c r="F42" i="7"/>
  <c r="F22" i="63"/>
  <c r="F11" i="63"/>
  <c r="H42" i="7" l="1"/>
  <c r="F23" i="133"/>
  <c r="H45" i="7"/>
  <c r="F26" i="133"/>
  <c r="F46" i="8"/>
  <c r="F49" i="8"/>
  <c r="Q75" i="30"/>
  <c r="Q26" i="30"/>
  <c r="F52" i="8"/>
  <c r="G11" i="63"/>
  <c r="H23" i="133" l="1"/>
  <c r="M42" i="7"/>
  <c r="H26" i="133"/>
  <c r="I26" i="133" s="1"/>
  <c r="M45" i="7"/>
  <c r="H46" i="8"/>
  <c r="G41" i="35"/>
  <c r="G44" i="35"/>
  <c r="G38" i="35"/>
  <c r="I23" i="133"/>
  <c r="H49" i="8"/>
  <c r="J11" i="63"/>
  <c r="K11" i="63" s="1"/>
  <c r="J9" i="63"/>
  <c r="G12" i="63"/>
  <c r="G23" i="63"/>
  <c r="G22" i="63"/>
  <c r="J22" i="63" s="1"/>
  <c r="I46" i="8" l="1"/>
  <c r="D40" i="30"/>
  <c r="H40" i="30" s="1"/>
  <c r="H47" i="30" s="1"/>
  <c r="H38" i="35"/>
  <c r="M38" i="35" s="1"/>
  <c r="J12" i="63"/>
  <c r="J54" i="7"/>
  <c r="J55" i="7" s="1"/>
  <c r="H41" i="35"/>
  <c r="M41" i="35" s="1"/>
  <c r="N41" i="35" s="1"/>
  <c r="D43" i="30"/>
  <c r="I49" i="8"/>
  <c r="J23" i="63"/>
  <c r="J24" i="63" s="1"/>
  <c r="G24" i="63"/>
  <c r="K9" i="63"/>
  <c r="H23" i="63"/>
  <c r="H22" i="63"/>
  <c r="H24" i="63" l="1"/>
  <c r="H25" i="63"/>
  <c r="K43" i="30"/>
  <c r="I43" i="30"/>
  <c r="J43" i="30"/>
  <c r="N38" i="35"/>
  <c r="K23" i="63"/>
  <c r="K22" i="63"/>
  <c r="G17" i="63" l="1"/>
  <c r="G25" i="63" s="1"/>
  <c r="J15" i="63" l="1"/>
  <c r="J17" i="63" s="1"/>
  <c r="K15" i="63" l="1"/>
  <c r="K56" i="7" l="1"/>
  <c r="J56" i="7" l="1"/>
  <c r="H26" i="63"/>
  <c r="F32" i="8" l="1"/>
  <c r="G31" i="35"/>
  <c r="F35" i="8"/>
  <c r="G25" i="7"/>
  <c r="G24" i="7"/>
  <c r="G32" i="35" l="1"/>
  <c r="I55" i="132"/>
  <c r="J55" i="132" s="1"/>
  <c r="G29" i="35"/>
  <c r="I52" i="132"/>
  <c r="J52" i="132" s="1"/>
  <c r="G35" i="8"/>
  <c r="M32" i="35" s="1"/>
  <c r="N32" i="35" s="1"/>
  <c r="H25" i="7"/>
  <c r="G34" i="8"/>
  <c r="M31" i="35" s="1"/>
  <c r="N31" i="35" s="1"/>
  <c r="H24" i="7"/>
  <c r="M24" i="7" s="1"/>
  <c r="F33" i="8"/>
  <c r="F31" i="8"/>
  <c r="G28" i="35" l="1"/>
  <c r="I51" i="132"/>
  <c r="J51" i="132" s="1"/>
  <c r="G30" i="35"/>
  <c r="I53" i="132"/>
  <c r="J53" i="132" s="1"/>
  <c r="M25" i="7"/>
  <c r="H34" i="8"/>
  <c r="H35" i="8"/>
  <c r="J49" i="132" l="1"/>
  <c r="I35" i="8"/>
  <c r="H32" i="35"/>
  <c r="D34" i="30"/>
  <c r="I34" i="8"/>
  <c r="H31" i="35"/>
  <c r="D33" i="30"/>
  <c r="G22" i="7"/>
  <c r="G23" i="7"/>
  <c r="O34" i="30" l="1"/>
  <c r="P34" i="30"/>
  <c r="P37" i="30" s="1"/>
  <c r="P104" i="30" s="1"/>
  <c r="K33" i="30"/>
  <c r="O33" i="30"/>
  <c r="I33" i="30"/>
  <c r="J33" i="30"/>
  <c r="H33" i="30"/>
  <c r="L33" i="30"/>
  <c r="M33" i="30"/>
  <c r="N33" i="30"/>
  <c r="G32" i="8"/>
  <c r="M29" i="35" s="1"/>
  <c r="N29" i="35" s="1"/>
  <c r="H22" i="7"/>
  <c r="G33" i="8"/>
  <c r="M30" i="35" s="1"/>
  <c r="N30" i="35" s="1"/>
  <c r="H23" i="7"/>
  <c r="H28" i="7" l="1"/>
  <c r="P105" i="30"/>
  <c r="Q34" i="30"/>
  <c r="M22" i="7"/>
  <c r="Q33" i="30"/>
  <c r="H32" i="8"/>
  <c r="H33" i="8"/>
  <c r="M23" i="7"/>
  <c r="J6" i="33"/>
  <c r="J7" i="33" s="1"/>
  <c r="D15" i="33"/>
  <c r="H15" i="33" s="1"/>
  <c r="D14" i="33"/>
  <c r="E14" i="33" s="1"/>
  <c r="D13" i="33"/>
  <c r="H13" i="33" s="1"/>
  <c r="H12" i="33"/>
  <c r="J17" i="33"/>
  <c r="G13" i="33"/>
  <c r="G14" i="33"/>
  <c r="G15" i="33"/>
  <c r="G12" i="33"/>
  <c r="T8" i="33"/>
  <c r="S8" i="33"/>
  <c r="K6" i="33"/>
  <c r="L6" i="33" s="1"/>
  <c r="L7" i="33" s="1"/>
  <c r="M7" i="33" s="1"/>
  <c r="S5" i="33"/>
  <c r="T5" i="33" s="1"/>
  <c r="R5" i="33"/>
  <c r="L5" i="33"/>
  <c r="I6" i="33" s="1"/>
  <c r="I7" i="33" s="1"/>
  <c r="S4" i="33"/>
  <c r="T4" i="33" s="1"/>
  <c r="R4" i="33"/>
  <c r="L4" i="33"/>
  <c r="G10" i="32"/>
  <c r="H9" i="32"/>
  <c r="I9" i="32" s="1"/>
  <c r="H8" i="32"/>
  <c r="I8" i="32" s="1"/>
  <c r="E7" i="32"/>
  <c r="H7" i="32" s="1"/>
  <c r="I7" i="32" s="1"/>
  <c r="F6" i="32"/>
  <c r="E6" i="32"/>
  <c r="F5" i="32"/>
  <c r="E5" i="32"/>
  <c r="F4" i="32"/>
  <c r="E4" i="32"/>
  <c r="L86" i="35"/>
  <c r="K64" i="35"/>
  <c r="H5" i="32" l="1"/>
  <c r="I5" i="32" s="1"/>
  <c r="I32" i="8"/>
  <c r="H29" i="35"/>
  <c r="D31" i="30"/>
  <c r="I33" i="8"/>
  <c r="H30" i="35"/>
  <c r="D32" i="30"/>
  <c r="E13" i="33"/>
  <c r="I12" i="33"/>
  <c r="K7" i="33"/>
  <c r="I13" i="33"/>
  <c r="J13" i="33" s="1"/>
  <c r="H4" i="32"/>
  <c r="I4" i="32" s="1"/>
  <c r="H6" i="32"/>
  <c r="I6" i="32" s="1"/>
  <c r="E15" i="33"/>
  <c r="J12" i="33"/>
  <c r="I14" i="33"/>
  <c r="E12" i="33"/>
  <c r="H14" i="33"/>
  <c r="I15" i="33"/>
  <c r="J15" i="33"/>
  <c r="K31" i="30" l="1"/>
  <c r="O31" i="30"/>
  <c r="M31" i="30"/>
  <c r="J31" i="30"/>
  <c r="H31" i="30"/>
  <c r="L31" i="30"/>
  <c r="I31" i="30"/>
  <c r="N31" i="30"/>
  <c r="K32" i="30"/>
  <c r="O32" i="30"/>
  <c r="I32" i="30"/>
  <c r="J32" i="30"/>
  <c r="H32" i="30"/>
  <c r="L32" i="30"/>
  <c r="M32" i="30"/>
  <c r="N32" i="30"/>
  <c r="I10" i="32"/>
  <c r="H10" i="32"/>
  <c r="I16" i="33"/>
  <c r="J14" i="33"/>
  <c r="J16" i="33" s="1"/>
  <c r="H16" i="33"/>
  <c r="Q32" i="30" l="1"/>
  <c r="Q31" i="30"/>
  <c r="M21" i="7"/>
  <c r="M28" i="7" s="1"/>
  <c r="G31" i="8"/>
  <c r="G43" i="8" s="1"/>
  <c r="M28" i="35" l="1"/>
  <c r="H31" i="8"/>
  <c r="H43" i="8" s="1"/>
  <c r="C4" i="131" l="1"/>
  <c r="E4" i="131" s="1"/>
  <c r="M49" i="132"/>
  <c r="M35" i="35"/>
  <c r="N28" i="35"/>
  <c r="N35" i="35" s="1"/>
  <c r="H28" i="35"/>
  <c r="D30" i="30"/>
  <c r="D37" i="30" s="1"/>
  <c r="I31" i="8"/>
  <c r="I43" i="8" s="1"/>
  <c r="D38" i="30"/>
  <c r="F4" i="131" l="1"/>
  <c r="M30" i="30"/>
  <c r="I30" i="30"/>
  <c r="I37" i="30" s="1"/>
  <c r="O30" i="30"/>
  <c r="O37" i="30" s="1"/>
  <c r="K30" i="30"/>
  <c r="K37" i="30" s="1"/>
  <c r="H30" i="30"/>
  <c r="H37" i="30" s="1"/>
  <c r="H104" i="30" s="1"/>
  <c r="N30" i="30"/>
  <c r="N37" i="30" s="1"/>
  <c r="J30" i="30"/>
  <c r="J37" i="30" s="1"/>
  <c r="L30" i="30"/>
  <c r="L37" i="30" s="1"/>
  <c r="H35" i="35"/>
  <c r="J38" i="30"/>
  <c r="G38" i="30"/>
  <c r="K38" i="30"/>
  <c r="M38" i="30"/>
  <c r="H38" i="30"/>
  <c r="I38" i="30"/>
  <c r="L38" i="30"/>
  <c r="M37" i="30" l="1"/>
  <c r="Q30" i="30"/>
  <c r="Q38" i="30"/>
  <c r="Q37" i="30" l="1"/>
  <c r="H90" i="8"/>
  <c r="H91" i="8" s="1"/>
  <c r="M88" i="132" l="1"/>
  <c r="G90" i="8"/>
  <c r="G91" i="8" s="1"/>
  <c r="D87" i="30"/>
  <c r="H85" i="35"/>
  <c r="H86" i="35" s="1"/>
  <c r="I90" i="8"/>
  <c r="I91" i="8" s="1"/>
  <c r="F7" i="131" s="1"/>
  <c r="L87" i="30" l="1"/>
  <c r="K87" i="30"/>
  <c r="M87" i="30"/>
  <c r="I87" i="30"/>
  <c r="J87" i="30"/>
  <c r="D88" i="30"/>
  <c r="C7" i="131"/>
  <c r="E7" i="131" s="1"/>
  <c r="J85" i="30"/>
  <c r="I85" i="30"/>
  <c r="M85" i="30"/>
  <c r="K85" i="30"/>
  <c r="L85" i="30"/>
  <c r="N86" i="35"/>
  <c r="M86" i="35"/>
  <c r="H105" i="30"/>
  <c r="L88" i="30" l="1"/>
  <c r="J88" i="30"/>
  <c r="K88" i="30"/>
  <c r="I88" i="30"/>
  <c r="M88" i="30"/>
  <c r="Q85" i="30"/>
  <c r="Q81" i="30"/>
  <c r="Q88" i="30" s="1"/>
  <c r="D23" i="107"/>
  <c r="H22" i="107"/>
  <c r="L52" i="7"/>
  <c r="G22" i="107"/>
  <c r="J22" i="107" s="1"/>
  <c r="G52" i="7"/>
  <c r="G28" i="133" s="1"/>
  <c r="D53" i="7" l="1"/>
  <c r="G23" i="107"/>
  <c r="J23" i="107" s="1"/>
  <c r="K23" i="107" s="1"/>
  <c r="G24" i="107"/>
  <c r="G25" i="107" s="1"/>
  <c r="G51" i="8"/>
  <c r="K22" i="107"/>
  <c r="D51" i="8"/>
  <c r="H69" i="132" s="1"/>
  <c r="J69" i="132" s="1"/>
  <c r="H23" i="107"/>
  <c r="J24" i="107" l="1"/>
  <c r="F43" i="35"/>
  <c r="O54" i="7"/>
  <c r="K30" i="133"/>
  <c r="K53" i="8"/>
  <c r="G53" i="7"/>
  <c r="D29" i="133"/>
  <c r="H43" i="7"/>
  <c r="L43" i="7"/>
  <c r="L54" i="7" s="1"/>
  <c r="H53" i="7"/>
  <c r="D52" i="8"/>
  <c r="H70" i="132" s="1"/>
  <c r="J70" i="132" s="1"/>
  <c r="L53" i="7"/>
  <c r="H29" i="133" l="1"/>
  <c r="I29" i="133" s="1"/>
  <c r="M53" i="7"/>
  <c r="H52" i="8"/>
  <c r="H24" i="133"/>
  <c r="H30" i="133" s="1"/>
  <c r="D5" i="131" s="1"/>
  <c r="D10" i="131" s="1"/>
  <c r="M43" i="7"/>
  <c r="M54" i="7" s="1"/>
  <c r="M55" i="7" s="1"/>
  <c r="H54" i="7"/>
  <c r="H55" i="7" s="1"/>
  <c r="F44" i="35"/>
  <c r="G52" i="8"/>
  <c r="G29" i="133"/>
  <c r="G43" i="7"/>
  <c r="G24" i="133" s="1"/>
  <c r="H47" i="8"/>
  <c r="L55" i="7"/>
  <c r="H26" i="107"/>
  <c r="L45" i="107"/>
  <c r="D45" i="30"/>
  <c r="H43" i="35"/>
  <c r="I24" i="133" l="1"/>
  <c r="I30" i="133" s="1"/>
  <c r="I52" i="8"/>
  <c r="H53" i="8"/>
  <c r="G30" i="133"/>
  <c r="G65" i="133" s="1"/>
  <c r="H44" i="35"/>
  <c r="M44" i="35" s="1"/>
  <c r="N44" i="35" s="1"/>
  <c r="D46" i="30"/>
  <c r="O46" i="30" s="1"/>
  <c r="H65" i="133"/>
  <c r="J77" i="133"/>
  <c r="K66" i="133"/>
  <c r="H56" i="7"/>
  <c r="O55" i="7"/>
  <c r="H39" i="35"/>
  <c r="M39" i="35" s="1"/>
  <c r="N39" i="35" s="1"/>
  <c r="I47" i="8"/>
  <c r="D41" i="30"/>
  <c r="D48" i="30"/>
  <c r="G47" i="8"/>
  <c r="G53" i="8" s="1"/>
  <c r="G54" i="7"/>
  <c r="G55" i="7" s="1"/>
  <c r="L56" i="7"/>
  <c r="O45" i="30"/>
  <c r="M43" i="35"/>
  <c r="F25" i="132" l="1"/>
  <c r="M63" i="132"/>
  <c r="K93" i="8"/>
  <c r="C5" i="131"/>
  <c r="E5" i="131" s="1"/>
  <c r="E10" i="131" s="1"/>
  <c r="J104" i="8"/>
  <c r="D47" i="30"/>
  <c r="D104" i="30" s="1"/>
  <c r="D105" i="30" s="1"/>
  <c r="I53" i="8"/>
  <c r="I92" i="8" s="1"/>
  <c r="H73" i="133"/>
  <c r="J7" i="133"/>
  <c r="H75" i="133"/>
  <c r="J20" i="133"/>
  <c r="J64" i="133"/>
  <c r="H66" i="133"/>
  <c r="J49" i="133"/>
  <c r="J30" i="133"/>
  <c r="I48" i="30"/>
  <c r="K48" i="30"/>
  <c r="M48" i="30"/>
  <c r="O48" i="30"/>
  <c r="J48" i="30"/>
  <c r="N48" i="30"/>
  <c r="L48" i="30"/>
  <c r="H45" i="35"/>
  <c r="L41" i="30"/>
  <c r="L47" i="30" s="1"/>
  <c r="L104" i="30" s="1"/>
  <c r="L105" i="30" s="1"/>
  <c r="I41" i="30"/>
  <c r="I47" i="30" s="1"/>
  <c r="I104" i="30" s="1"/>
  <c r="I105" i="30" s="1"/>
  <c r="J41" i="30"/>
  <c r="J47" i="30" s="1"/>
  <c r="J104" i="30" s="1"/>
  <c r="J105" i="30" s="1"/>
  <c r="K41" i="30"/>
  <c r="K47" i="30" s="1"/>
  <c r="K104" i="30" s="1"/>
  <c r="K105" i="30" s="1"/>
  <c r="N41" i="30"/>
  <c r="N47" i="30" s="1"/>
  <c r="N104" i="30" s="1"/>
  <c r="N105" i="30" s="1"/>
  <c r="M41" i="30"/>
  <c r="M47" i="30" s="1"/>
  <c r="M104" i="30" s="1"/>
  <c r="M105" i="30" s="1"/>
  <c r="O41" i="30"/>
  <c r="O47" i="30" s="1"/>
  <c r="O104" i="30" s="1"/>
  <c r="O105" i="30" s="1"/>
  <c r="H103" i="35"/>
  <c r="O10" i="35" s="1"/>
  <c r="N43" i="35"/>
  <c r="N45" i="35" s="1"/>
  <c r="N103" i="35" s="1"/>
  <c r="M45" i="35"/>
  <c r="M103" i="35" s="1"/>
  <c r="H100" i="8" l="1"/>
  <c r="H94" i="8"/>
  <c r="F5" i="131"/>
  <c r="F10" i="131" s="1"/>
  <c r="C10" i="131"/>
  <c r="T21" i="114"/>
  <c r="T27" i="114" s="1"/>
  <c r="J72" i="8"/>
  <c r="T9" i="114"/>
  <c r="T12" i="114" s="1"/>
  <c r="T24" i="114" s="1"/>
  <c r="J27" i="8"/>
  <c r="J90" i="8"/>
  <c r="J13" i="8"/>
  <c r="J43" i="8"/>
  <c r="T15" i="114"/>
  <c r="T26" i="114" s="1"/>
  <c r="T32" i="114" s="1"/>
  <c r="T36" i="114" s="1"/>
  <c r="J53" i="8"/>
  <c r="H93" i="8"/>
  <c r="J91" i="8"/>
  <c r="J65" i="133"/>
  <c r="Q48" i="30"/>
  <c r="H104" i="35"/>
  <c r="O101" i="35"/>
  <c r="O93" i="35"/>
  <c r="O35" i="35"/>
  <c r="O64" i="35"/>
  <c r="O24" i="35"/>
  <c r="O86" i="35"/>
  <c r="O45" i="35"/>
  <c r="J92" i="8" l="1"/>
  <c r="T38" i="114"/>
  <c r="T11" i="114"/>
  <c r="T14" i="114" s="1"/>
  <c r="T10" i="114"/>
  <c r="T22" i="114" s="1"/>
  <c r="T28" i="114" s="1"/>
  <c r="T37" i="114"/>
  <c r="O103" i="35"/>
  <c r="T31" i="114"/>
  <c r="T35" i="114" s="1"/>
  <c r="T30" i="114"/>
  <c r="T34" i="114" s="1"/>
  <c r="T23" i="114" l="1"/>
  <c r="T29" i="114" s="1"/>
  <c r="T33" i="114" s="1"/>
  <c r="T13" i="114"/>
  <c r="T25" i="114" s="1"/>
  <c r="J64" i="132"/>
  <c r="J63" i="132" l="1"/>
  <c r="G150" i="132" l="1"/>
  <c r="G186" i="132" s="1"/>
  <c r="I150" i="132" l="1"/>
  <c r="I186" i="132" s="1"/>
</calcChain>
</file>

<file path=xl/sharedStrings.xml><?xml version="1.0" encoding="utf-8"?>
<sst xmlns="http://schemas.openxmlformats.org/spreadsheetml/2006/main" count="4779" uniqueCount="683">
  <si>
    <t>شماره</t>
  </si>
  <si>
    <t>فعالیتها</t>
  </si>
  <si>
    <t>واحد</t>
  </si>
  <si>
    <t>مقدار</t>
  </si>
  <si>
    <t>نورم کار</t>
  </si>
  <si>
    <t>قیمت فی واحد به افغانی</t>
  </si>
  <si>
    <t>ارزش مجموعی به افغانی</t>
  </si>
  <si>
    <t>معیاد فعالیت به روز</t>
  </si>
  <si>
    <t>ملاحظات</t>
  </si>
  <si>
    <t>متر</t>
  </si>
  <si>
    <t>متر مکعب</t>
  </si>
  <si>
    <t xml:space="preserve">متر مربع </t>
  </si>
  <si>
    <t>اصله</t>
  </si>
  <si>
    <t>فعالیت ها</t>
  </si>
  <si>
    <t>حجم کار</t>
  </si>
  <si>
    <t>روز کاری</t>
  </si>
  <si>
    <t>میعاد به روز</t>
  </si>
  <si>
    <t>تعداد کارگر در فی روز</t>
  </si>
  <si>
    <t xml:space="preserve">اصله </t>
  </si>
  <si>
    <t>هکتار</t>
  </si>
  <si>
    <t>چک کننده:</t>
  </si>
  <si>
    <t>محمد امان امانیار</t>
  </si>
  <si>
    <t xml:space="preserve">محمد رفیع قاضی زاده </t>
  </si>
  <si>
    <t>رئیس علفچرها</t>
  </si>
  <si>
    <t>رئیس عمومی منابع طبیعی</t>
  </si>
  <si>
    <t>روزکاری</t>
  </si>
  <si>
    <t>ارزش مجموعی به افغانی ربع اول</t>
  </si>
  <si>
    <t>ربع سوم</t>
  </si>
  <si>
    <t>No</t>
  </si>
  <si>
    <t>Item</t>
  </si>
  <si>
    <t>Unit</t>
  </si>
  <si>
    <t>Total cost/Afg</t>
  </si>
  <si>
    <t>Total cost/USD</t>
  </si>
  <si>
    <t>Remarks</t>
  </si>
  <si>
    <t>Sub Total</t>
  </si>
  <si>
    <t>month</t>
  </si>
  <si>
    <t>m2</t>
  </si>
  <si>
    <t xml:space="preserve"> Quantity</t>
  </si>
  <si>
    <t>Cost/Unit/Afg</t>
  </si>
  <si>
    <t>Fuel/Libricants</t>
  </si>
  <si>
    <t>Mecillanous</t>
  </si>
  <si>
    <t>فعالیت</t>
  </si>
  <si>
    <t>تعداد کارگر درفی روز</t>
  </si>
  <si>
    <t>مجموع ربع چهارم</t>
  </si>
  <si>
    <t>منظوری مقام وزارت:</t>
  </si>
  <si>
    <t>حجم کار فی روز</t>
  </si>
  <si>
    <t>ربع اول</t>
  </si>
  <si>
    <t>ربع دوم</t>
  </si>
  <si>
    <t>Monthly</t>
  </si>
  <si>
    <t>Maintenance Plan for 4 years</t>
  </si>
  <si>
    <t>People</t>
  </si>
  <si>
    <t>Rangers/Gaurds</t>
  </si>
  <si>
    <t>Drivers</t>
  </si>
  <si>
    <t>Liter</t>
  </si>
  <si>
    <t>Publication and Stationary</t>
  </si>
  <si>
    <t>Year</t>
  </si>
  <si>
    <t>Kabul Green Belt Job Creation in 11 Years</t>
  </si>
  <si>
    <t>Total Staff/Labour employment Opportunities provided</t>
  </si>
  <si>
    <t>Quantity/ha</t>
  </si>
  <si>
    <t>Man Day/Monthly</t>
  </si>
  <si>
    <t>11 Years (estimated for 10,000 ha)</t>
  </si>
  <si>
    <t>Directly</t>
  </si>
  <si>
    <t>Indirectly</t>
  </si>
  <si>
    <t>Total Skilled Labor recruited</t>
  </si>
  <si>
    <t>Staff</t>
  </si>
  <si>
    <t>Total unskilled labor recruited</t>
  </si>
  <si>
    <t>Man Day</t>
  </si>
  <si>
    <t xml:space="preserve">Total Technical and Maintenance Expenses with Labour needed </t>
  </si>
  <si>
    <t xml:space="preserve">Total Technical and Maintenance Expenses with Labour needed  </t>
  </si>
  <si>
    <t>Year 2016 (1007 Ha)</t>
  </si>
  <si>
    <t>Urban Greenery Technicians</t>
  </si>
  <si>
    <t>Estimated ↓</t>
  </si>
  <si>
    <t>Name of activity</t>
  </si>
  <si>
    <t>Terrace</t>
  </si>
  <si>
    <t>Total Work Plan</t>
  </si>
  <si>
    <t>Remark.</t>
  </si>
  <si>
    <t>work of done</t>
  </si>
  <si>
    <t>Tree pantation</t>
  </si>
  <si>
    <t>Check dam</t>
  </si>
  <si>
    <t>pite</t>
  </si>
  <si>
    <t>Sapling</t>
  </si>
  <si>
    <t>M3</t>
  </si>
  <si>
    <t>Sercal</t>
  </si>
  <si>
    <t>Expenditure / Afg</t>
  </si>
  <si>
    <t>Unit cost</t>
  </si>
  <si>
    <t>Norm of work.</t>
  </si>
  <si>
    <t>Work Balance</t>
  </si>
  <si>
    <t>Total Budget /Afg</t>
  </si>
  <si>
    <t>Reaming Budget.</t>
  </si>
  <si>
    <t>Labour Manegement</t>
  </si>
  <si>
    <t>Total Initial Investment and Labour used for Year 1 in aproximately 806 Ha For enahcnic Capcity of Farms</t>
  </si>
  <si>
    <t xml:space="preserve">Total Technical and Maintenance Expenses with Labour needed for establishment of each 806 Ha </t>
  </si>
  <si>
    <t xml:space="preserve">محمد عارف حسینی </t>
  </si>
  <si>
    <t>ایجاد تراس ده متره  و سه متره (40 سانتی عمق 70 عرض)</t>
  </si>
  <si>
    <t>چیکدم</t>
  </si>
  <si>
    <t xml:space="preserve">حفر چقرک </t>
  </si>
  <si>
    <t>بذر علوفه در ساحه 5 هکتار</t>
  </si>
  <si>
    <t>پلان ربع چهارم</t>
  </si>
  <si>
    <t xml:space="preserve">ربع اول </t>
  </si>
  <si>
    <t xml:space="preserve">میعاد  به روز </t>
  </si>
  <si>
    <t>تعداد کار گر در فی روز</t>
  </si>
  <si>
    <t xml:space="preserve">حجم کار در فی روز </t>
  </si>
  <si>
    <r>
      <t xml:space="preserve">کود نمبر </t>
    </r>
    <r>
      <rPr>
        <b/>
        <sz val="14"/>
        <color rgb="FFFF0000"/>
        <rFont val="Calibri"/>
        <family val="2"/>
        <scheme val="minor"/>
      </rPr>
      <t>AFG-390742</t>
    </r>
  </si>
  <si>
    <t>عبدالمنان عزیزی: 
سرپرست پروژه کمربند شهر کابل</t>
  </si>
  <si>
    <t>کیلو</t>
  </si>
  <si>
    <t>مترمکعب</t>
  </si>
  <si>
    <t xml:space="preserve">متر </t>
  </si>
  <si>
    <t>چقرک</t>
  </si>
  <si>
    <t>آبیاری نهال های غرس شده خزانی دو مرتبه بعد از غرس</t>
  </si>
  <si>
    <t>مقدار ساحه به هکتار</t>
  </si>
  <si>
    <t>حجم کار در فی روز</t>
  </si>
  <si>
    <t>مجموع عمومی ربع اول</t>
  </si>
  <si>
    <t xml:space="preserve">معیاد تطبیق </t>
  </si>
  <si>
    <t>ربع چهارم</t>
  </si>
  <si>
    <t>ریاست عمومی منابع طبیعی</t>
  </si>
  <si>
    <t>ریس جنگلات</t>
  </si>
  <si>
    <t xml:space="preserve">مترمربع </t>
  </si>
  <si>
    <t xml:space="preserve">کشیدن وبسته بندی نهال </t>
  </si>
  <si>
    <t xml:space="preserve">مجموع عمومی </t>
  </si>
  <si>
    <t xml:space="preserve">مجموع فرعی </t>
  </si>
  <si>
    <t>وزارت زراعت ، آبیاری و مالداری</t>
  </si>
  <si>
    <t xml:space="preserve">ربع دوم </t>
  </si>
  <si>
    <t xml:space="preserve">ربع سوم </t>
  </si>
  <si>
    <t xml:space="preserve">ربع چهارم </t>
  </si>
  <si>
    <t>آماده ساختن وپلات بندی زمین قوریه</t>
  </si>
  <si>
    <t>خیشاوه و نرم کاری زمین قوریه</t>
  </si>
  <si>
    <t>ملاحظه کننده گان:</t>
  </si>
  <si>
    <t>تائید کننده:</t>
  </si>
  <si>
    <t>ترتیب کننده: محمد امین نثار متخصص جنگلات و سرسبزی</t>
  </si>
  <si>
    <t>مرتبه</t>
  </si>
  <si>
    <t>جریب</t>
  </si>
  <si>
    <t>نگهبانی برج های برق، تاسیسات چاه عمیق، ذخیره آب، ترمیم پیپ های شبکه آبیاری و ساحات سبز.</t>
  </si>
  <si>
    <t>ایجاد و مدیریت قوریه موقت جهت تولید 30000</t>
  </si>
  <si>
    <t xml:space="preserve">یک نفر به شکل دوامدار یک جریب قوریه را ایجاد نظارت ومراقبت مینماید 10 هزار نهال تولید میکند </t>
  </si>
  <si>
    <t>ترتیب کننده: مسعود الله لطیفی</t>
  </si>
  <si>
    <t>ناغه گیری نهال های خشک شده توسط نهال تولید شده در خریطه های پلاستکی در ساحه آبریزه</t>
  </si>
  <si>
    <t>آبیاری نهال ناغه گیریه شده در خزان سال یک مرتبه</t>
  </si>
  <si>
    <t>مصارف مجموعی ساحه بند قرغه به افغانی</t>
  </si>
  <si>
    <t>مصارف مجموعی ساحه بند قرغه به دالر</t>
  </si>
  <si>
    <t>مصارت ربع سوم</t>
  </si>
  <si>
    <t>مصارف ربع دوم</t>
  </si>
  <si>
    <t>ایجاد و مدیریت قوریه موقت جهت تولید 10000</t>
  </si>
  <si>
    <t>مصارف مجموعی ساحه کوه قصبه به افغانی</t>
  </si>
  <si>
    <t>مصارف مجموعی ساحه کوه قصبه به دالر</t>
  </si>
  <si>
    <t>مصارف مجموعی ساحه دامنه های کوه بادام باغ به دالر</t>
  </si>
  <si>
    <t>مصارف مجموعی ساحه دامنه های کوه بادام باغ به افغانی</t>
  </si>
  <si>
    <t>مصارف مجموعی ساحه تنگی غارو به افغانی</t>
  </si>
  <si>
    <t>مصارف مجموعی ساحه تنگی غارو به دالر</t>
  </si>
  <si>
    <t>مصارف مجموعی ساحه کوه های اطراف شهرک منشی میرغلام به افغانی</t>
  </si>
  <si>
    <t>مصارف مجموعی ساحه کوه های اطراف شهرک منشی میرغلام به دالر</t>
  </si>
  <si>
    <t>مصارف مجموعی ساحه کلوله پشته به افغانی</t>
  </si>
  <si>
    <t>مصارف مجموعی ساحه کلوله پشته به دالر</t>
  </si>
  <si>
    <t>مصارف مجموعی ساحه تپه مرنجان به افغانی</t>
  </si>
  <si>
    <t>مصارف مجموعی ساحه تپه مرنجان به دالر</t>
  </si>
  <si>
    <t>نورم کاری</t>
  </si>
  <si>
    <t>قیمت فی واحد</t>
  </si>
  <si>
    <t>قیمت مجموعی / افغانی</t>
  </si>
  <si>
    <t>قیمت مجموعی به دالر</t>
  </si>
  <si>
    <t>مصارف مجموعی ساحه کوه آسمائی به افغانی</t>
  </si>
  <si>
    <t>مصارف مجموعی ساحه کوه آسمائی به دالر</t>
  </si>
  <si>
    <t>مصارف مجموعی ساحه کوه بینی حصار به افغانی</t>
  </si>
  <si>
    <t>مصارف مجموعی ساحه کوه بینی حصار به دالر</t>
  </si>
  <si>
    <t>مصارف مجموعی ساحه شیر دروازه الی شهدای صالحین به افغانی</t>
  </si>
  <si>
    <t>مصارف مجموعی ساحه شیر دروازه الی شهدای صالحین به دالر</t>
  </si>
  <si>
    <t>حفر حوض های جذبی (3*2*2) متر</t>
  </si>
  <si>
    <t>حوض</t>
  </si>
  <si>
    <t xml:space="preserve">مجموع مصارف  به افغانی </t>
  </si>
  <si>
    <t>مجموع مصارف به دالر امریکائی</t>
  </si>
  <si>
    <t>مجموع مصارف ربع اول</t>
  </si>
  <si>
    <t>مجموع مصارف ربع دوم</t>
  </si>
  <si>
    <t>مجموع مصارف ربع سوم</t>
  </si>
  <si>
    <t>مجموع مصارف ربع چهارم</t>
  </si>
  <si>
    <t xml:space="preserve">پلان ربع اول </t>
  </si>
  <si>
    <t>پلان ربع دوم</t>
  </si>
  <si>
    <t>پلان ربع سوم</t>
  </si>
  <si>
    <t>الف پلان قوریه</t>
  </si>
  <si>
    <t>غرس نهال های مختلف النوع در چقرک های حفر شده</t>
  </si>
  <si>
    <t>بذر مستقیم تخم درختان در ساحه چقرک های حفر شده</t>
  </si>
  <si>
    <t>مقدار ساحه تحت فعالیت</t>
  </si>
  <si>
    <t xml:space="preserve"> ریاست عمومی منابع طبیعی
پروژه کمربند سبز کابل </t>
  </si>
  <si>
    <t>کود پروژه AF390742</t>
  </si>
  <si>
    <t>متر مربع</t>
  </si>
  <si>
    <t>خریطه</t>
  </si>
  <si>
    <t>مجموع پول به افغانی</t>
  </si>
  <si>
    <t>مجموع پول به دالر</t>
  </si>
  <si>
    <t>کشت تخم درختان (ارغوان، بید روسی، اکاسی گل دار، بادام ومورپان) در ساحه آزاد</t>
  </si>
  <si>
    <t>مجموع مصارف فارم های مرکزی</t>
  </si>
  <si>
    <t xml:space="preserve">ب: ایجاد و تنظیم آبریزه ساحات جدید </t>
  </si>
  <si>
    <t>ایجاد قوریه موقت</t>
  </si>
  <si>
    <t>مجموم مصارف ایجاد و تنظیم آبریزه های جدید</t>
  </si>
  <si>
    <t>مجموع مصارف حفظ و مراقبت آبریزه سال های قبل</t>
  </si>
  <si>
    <t>ج: حفظ و مراقبت آبریزه سال های قبل</t>
  </si>
  <si>
    <t>الف: بخش ساختمانی</t>
  </si>
  <si>
    <t>نورم</t>
  </si>
  <si>
    <t>قیمت مجموعی به افغانی</t>
  </si>
  <si>
    <t>ب: بخش قوریه های تولید نهال</t>
  </si>
  <si>
    <t xml:space="preserve">ریاست عمومی منابع طبیعی
پروژه کمربند سبز کابل </t>
  </si>
  <si>
    <t>کود پروژه AFG-390742</t>
  </si>
  <si>
    <t xml:space="preserve">ج: ایجاد و تنظیم آبریزه ساحات جدید </t>
  </si>
  <si>
    <t>هماهنگ کننده پروزه</t>
  </si>
  <si>
    <t>صفاکار</t>
  </si>
  <si>
    <t>آمر نظارت و ارزیابی</t>
  </si>
  <si>
    <t>ه: بخش منابع بشری</t>
  </si>
  <si>
    <t>و: بخش تهیه و تدارکات</t>
  </si>
  <si>
    <t>آمر ساحوی انکشاف جنگلات و سرسبزی شهری</t>
  </si>
  <si>
    <t>متخصص انکشاف جنگلات و سرسبزی شهری</t>
  </si>
  <si>
    <t>انجینیر دیزاین</t>
  </si>
  <si>
    <t>انجینیرسروی</t>
  </si>
  <si>
    <t>انجینیر سروی</t>
  </si>
  <si>
    <t>ماه</t>
  </si>
  <si>
    <t>د: بخش حفظ و مراقبت ساحات سال های قبل</t>
  </si>
  <si>
    <t>بخش آگاهی عامه</t>
  </si>
  <si>
    <t>بندل</t>
  </si>
  <si>
    <t>کود کیمیاوی سیاه و سفید</t>
  </si>
  <si>
    <t>قیچی شاخه بری ، اره و  قیچی کلان</t>
  </si>
  <si>
    <t>چوکی ، میز، الماری، فرش و غیره</t>
  </si>
  <si>
    <t>تکت تبلیغاتی</t>
  </si>
  <si>
    <t xml:space="preserve">تیل پطرول </t>
  </si>
  <si>
    <t>تیل دیزل برای جنراتور</t>
  </si>
  <si>
    <t>خریداری خریطه های پلاستیک سیاه دو کیلو برای تولید نهال</t>
  </si>
  <si>
    <t>لیتر</t>
  </si>
  <si>
    <t>بوجی</t>
  </si>
  <si>
    <t>کیت</t>
  </si>
  <si>
    <t>تائید کننده گان:</t>
  </si>
  <si>
    <t>مجموع عمومی به افغانی</t>
  </si>
  <si>
    <t>مجموع عمومی به دالر</t>
  </si>
  <si>
    <t>مجموع مصارف به افغانی</t>
  </si>
  <si>
    <t>مجموع مصارف به دالر</t>
  </si>
  <si>
    <t>متخصص دیزاین پروگرام تنظیم منابع طبیعی</t>
  </si>
  <si>
    <t>حلقه</t>
  </si>
  <si>
    <t>پروژه کمربند سبز کابل
پلان ایجاد 100 هکتار کمربند سبز  بابت سال 1398 در ساحه (کوه های اطراف ولسوالی ده سبز)</t>
  </si>
  <si>
    <t>پروژه کمربند سبز کابل
پلان ایجاد 200 هکتار کمربند سبز  بابت سال 1398 در ساحه (کو های اطراف شهرک غیبی بابا)</t>
  </si>
  <si>
    <t xml:space="preserve"> مجموع بودجه پلان شده</t>
  </si>
  <si>
    <t xml:space="preserve">جدی </t>
  </si>
  <si>
    <t>دلو</t>
  </si>
  <si>
    <t>حوت</t>
  </si>
  <si>
    <t>حمل</t>
  </si>
  <si>
    <t>ثور</t>
  </si>
  <si>
    <t>جوزا</t>
  </si>
  <si>
    <t>سرطان</t>
  </si>
  <si>
    <t>اسد</t>
  </si>
  <si>
    <t>سنبله</t>
  </si>
  <si>
    <t>میزان</t>
  </si>
  <si>
    <t>عقرب</t>
  </si>
  <si>
    <t>قوس</t>
  </si>
  <si>
    <t>پروژه کمربند سبز کابل</t>
  </si>
  <si>
    <t>الف: بخش فعالیت های ساختمانی ساختمانی</t>
  </si>
  <si>
    <t>مجموع مصارف تهیه و تدارکات</t>
  </si>
  <si>
    <t>ولایت</t>
  </si>
  <si>
    <t>ولسوالی</t>
  </si>
  <si>
    <t>قریه</t>
  </si>
  <si>
    <t>قیمت مجموعی</t>
  </si>
  <si>
    <t xml:space="preserve">تاریخ آغاز </t>
  </si>
  <si>
    <t>تاریخ ختم</t>
  </si>
  <si>
    <t>شرکای کاری</t>
  </si>
  <si>
    <t>مستفدین غیر مستقیم</t>
  </si>
  <si>
    <t>مستفدین مستقیم</t>
  </si>
  <si>
    <t>روز</t>
  </si>
  <si>
    <t>ملاحطات</t>
  </si>
  <si>
    <t>تخمین</t>
  </si>
  <si>
    <t>مردم محل وشرکت ها</t>
  </si>
  <si>
    <t>مرکز</t>
  </si>
  <si>
    <t xml:space="preserve">مردم محل </t>
  </si>
  <si>
    <t>مردم محل</t>
  </si>
  <si>
    <t>کابل</t>
  </si>
  <si>
    <t>مرکز و حومه شهر</t>
  </si>
  <si>
    <t>فارم های مرکزی وزارت</t>
  </si>
  <si>
    <t>شهر و حومه شهر</t>
  </si>
  <si>
    <t>شرک های خصوصی</t>
  </si>
  <si>
    <t xml:space="preserve">آبیاری نهال ها توسط تانکر های وزارت زراعت </t>
  </si>
  <si>
    <t>تکنیشن ساحوی</t>
  </si>
  <si>
    <t>تهیه و خریداری وسایل بسته بندی نهال (بوجی ، پلاستیک و تار)</t>
  </si>
  <si>
    <t>سر جمع</t>
  </si>
  <si>
    <t>محمد جواد صاحبزاده: 
هماهنگ کننده پروژه کمربند کابل</t>
  </si>
  <si>
    <t>سیت</t>
  </si>
  <si>
    <t>متفرقه</t>
  </si>
  <si>
    <t>کارمندان پروژه</t>
  </si>
  <si>
    <t xml:space="preserve">شاخه بری، پاک کاری اطراف نهال ها، حفظ و مراقبت شبکه آبیاری، ساحه سبز و تاسیسات پروژه </t>
  </si>
  <si>
    <t>حبیب الله حبیبی</t>
  </si>
  <si>
    <t>سرپرست ریاست علفچرها</t>
  </si>
  <si>
    <t>قلعه مسلیم</t>
  </si>
  <si>
    <t>تنگی غارو، منشی میرغلام و شیر دروازه</t>
  </si>
  <si>
    <t>بذر علوفه</t>
  </si>
  <si>
    <t>جمع آوری از ساحات و بذر دو باره در ساحات</t>
  </si>
  <si>
    <t>نام: محمد امین نثار</t>
  </si>
  <si>
    <t>چیک کننده:</t>
  </si>
  <si>
    <t xml:space="preserve">ترتیب کننده: </t>
  </si>
  <si>
    <t>ندارد</t>
  </si>
  <si>
    <t>در صورت ضرورت داده میشود</t>
  </si>
  <si>
    <t>جدید</t>
  </si>
  <si>
    <t>بالمقطع</t>
  </si>
  <si>
    <t>درخواست نرخ دهی</t>
  </si>
  <si>
    <t>حکومت افغانستان</t>
  </si>
  <si>
    <t>ناحیه سه مرکز وزارت</t>
  </si>
  <si>
    <t>پروژه کمر بند سبز</t>
  </si>
  <si>
    <t>AFG/390742</t>
  </si>
  <si>
    <t>اختیاری</t>
  </si>
  <si>
    <t>انکشافی</t>
  </si>
  <si>
    <t>زراعت</t>
  </si>
  <si>
    <t>روغنیات</t>
  </si>
  <si>
    <t>باز داخلی</t>
  </si>
  <si>
    <t>اعمار</t>
  </si>
  <si>
    <t>پیشرفت به اساس فیصدی</t>
  </si>
  <si>
    <t>ساختمانی</t>
  </si>
  <si>
    <t>قلعه مسلم</t>
  </si>
  <si>
    <t>تاریخ تخمینی تکمیل پروژه</t>
  </si>
  <si>
    <t>میعاد پروژه به روز</t>
  </si>
  <si>
    <t>تاریخ تخمین امضای قرار داد</t>
  </si>
  <si>
    <t xml:space="preserve">تاریخ تخمینی نشر اطلاعیه تصمیم براعطای قرار داد </t>
  </si>
  <si>
    <t>تاریخ ارایه گذارش ارزیابی</t>
  </si>
  <si>
    <t>تاریخ ختم ارزیاب آفر ها</t>
  </si>
  <si>
    <t>تاریخ آغاز ارزیابی آفر ها</t>
  </si>
  <si>
    <t>تاریخ تخمینی بازگشائی آفرها</t>
  </si>
  <si>
    <t>تاریخ تخمینی اعلان تدارکات/پروژه</t>
  </si>
  <si>
    <t>تاریخ تخمینی منظوری آغاز پروسه تدارکات/پروژه</t>
  </si>
  <si>
    <t>تاریخ ارزیابی قبلی اهلیت داوطلبان در صورت که لازم باشد</t>
  </si>
  <si>
    <t>قیمت تخمینی تدارکات/ پروژه به افغانی</t>
  </si>
  <si>
    <t>مبلغ بودجه منظور شده به افغانی</t>
  </si>
  <si>
    <t>شماره قرارداد</t>
  </si>
  <si>
    <t>ترجیع تدارکات از منابع داخلی</t>
  </si>
  <si>
    <t>پروژه پلان شده جدید یا انتقالی سالهای قبل</t>
  </si>
  <si>
    <t>کتگوری تدارکات</t>
  </si>
  <si>
    <t>نوع قرار داد</t>
  </si>
  <si>
    <t>روش یا شیوه تدارکات( درصورت استفاده از شیوه های دیگردلایل آن واضیح گردد)</t>
  </si>
  <si>
    <t>نوع تدارکات</t>
  </si>
  <si>
    <t>شرح تدارکات پروژه</t>
  </si>
  <si>
    <t>تمویل کننده پروژه دولت،دونر یا از بودجه اداره مربوطه</t>
  </si>
  <si>
    <t xml:space="preserve">ولایت </t>
  </si>
  <si>
    <t>عنوان/ نام پروژه در بودجه منظور شده</t>
  </si>
  <si>
    <t>کود بودجه</t>
  </si>
  <si>
    <t>بودجه اختیاری یا غیر اختیاری</t>
  </si>
  <si>
    <t>نوع بودجه( عادی/انکشافی)</t>
  </si>
  <si>
    <t>اداره تدارکاتی</t>
  </si>
  <si>
    <t>سکتور</t>
  </si>
  <si>
    <t>تعدیل شماره (                  )</t>
  </si>
  <si>
    <t>نهاد های تدارکاتی مکلف اند طبق ماده 11 قانون و حکم 9 طرزالعمل تدارکات پلان های تدارکاتی خویش را یک ماه قبل از سال مالی ترتیب و یک نسخه هارد و سافت آنرا به اداره تدارکات ملی تسلیم دهند</t>
  </si>
  <si>
    <t>فورم پلان تدارکاتی (ساختمان، اجناس و خدمات غیر مشورتی)</t>
  </si>
  <si>
    <t>آمریت انسجام پلان های تدارکاتی</t>
  </si>
  <si>
    <t>ریاست پالیسی تدارکات ملی</t>
  </si>
  <si>
    <t>اداره تدارکات ملی</t>
  </si>
  <si>
    <t>پروژه کمربند سبز کابل
پلان ایجاد 60 هکتار کمربند سبز  بابت سال 1398 در ساحه (توسعوی کوه های اطراف شهرک منشی میرغلام)</t>
  </si>
  <si>
    <t>کشیدن نهال</t>
  </si>
  <si>
    <t>کترول امراض و آفات</t>
  </si>
  <si>
    <t>غرس نهالی (ترانسپلانت)</t>
  </si>
  <si>
    <t>مجموع زمین تحت فعالیت قوریه</t>
  </si>
  <si>
    <t>آبیاری (مجموع زمین تحت پلان هفته یک مرتبه)</t>
  </si>
  <si>
    <t>کود دهی  (مجموع زمین تحت پلان ماه یک مرتبه)</t>
  </si>
  <si>
    <t>تهیه کمپوست</t>
  </si>
  <si>
    <t>50 فیصد پهن برگ 50 فیصد سوزنی برگ</t>
  </si>
  <si>
    <t xml:space="preserve">ریاست جنگلات - واحد تطبیق پروژه کمر بند سبز کابل </t>
  </si>
  <si>
    <t>پر کاری خریطه پلاستیک و بذر تخم</t>
  </si>
  <si>
    <t>تولید نهال پهن برگ در فی جریب</t>
  </si>
  <si>
    <t>تولید نهال سوزنی برگ در فی هکتار</t>
  </si>
  <si>
    <r>
      <t>پلان کاری وبودجه مورد نیاز (</t>
    </r>
    <r>
      <rPr>
        <b/>
        <sz val="14"/>
        <color rgb="FF00B050"/>
        <rFont val="Calibri"/>
        <family val="2"/>
        <scheme val="minor"/>
      </rPr>
      <t>قوریه گل پروری بی بی مهرو</t>
    </r>
    <r>
      <rPr>
        <b/>
        <sz val="14"/>
        <rFont val="Calibri"/>
        <family val="2"/>
        <scheme val="minor"/>
      </rPr>
      <t>) بابت سال 1399</t>
    </r>
  </si>
  <si>
    <t>مجموع زمین تحت فعالیت</t>
  </si>
  <si>
    <t>مترمربع</t>
  </si>
  <si>
    <t>کشیدن بسته بندی و انتقال نهال</t>
  </si>
  <si>
    <t>ایجاد تراس چهار متره و دو متره (40 سانتی عمق 70 عرض)</t>
  </si>
  <si>
    <t>ایجاد تراس چهار متره  و دو متره (40 سانتی عمق 70 سانتی عرض)</t>
  </si>
  <si>
    <r>
      <t xml:space="preserve">پروژه کمربند سبز کابل
پلان ایجاد </t>
    </r>
    <r>
      <rPr>
        <b/>
        <sz val="16"/>
        <color rgb="FFFF0000"/>
        <rFont val="B Nazanin"/>
        <charset val="178"/>
      </rPr>
      <t>220</t>
    </r>
    <r>
      <rPr>
        <b/>
        <sz val="16"/>
        <rFont val="B Nazanin"/>
        <charset val="178"/>
      </rPr>
      <t xml:space="preserve"> هکتار کمربند سبز  بابت سال 1399 در ساحه (قریه زاغان)</t>
    </r>
  </si>
  <si>
    <r>
      <t xml:space="preserve">پروژه کمربند سبز کابل
پلان ایجاد </t>
    </r>
    <r>
      <rPr>
        <b/>
        <sz val="16"/>
        <color rgb="FFFF0000"/>
        <rFont val="B Nazanin"/>
        <charset val="178"/>
      </rPr>
      <t>800</t>
    </r>
    <r>
      <rPr>
        <b/>
        <sz val="16"/>
        <rFont val="B Nazanin"/>
        <charset val="178"/>
      </rPr>
      <t xml:space="preserve"> هکتار کمربند سبز  بابت سال </t>
    </r>
    <r>
      <rPr>
        <b/>
        <sz val="16"/>
        <color rgb="FFFF0000"/>
        <rFont val="B Nazanin"/>
        <charset val="178"/>
      </rPr>
      <t>1399</t>
    </r>
    <r>
      <rPr>
        <b/>
        <sz val="16"/>
        <rFont val="B Nazanin"/>
        <charset val="178"/>
      </rPr>
      <t xml:space="preserve"> در ساحه (توسعوی منشی میرغلام الی قصبه)</t>
    </r>
  </si>
  <si>
    <r>
      <t xml:space="preserve">پروژه کمربند سبز کابل
پلان ایجاد </t>
    </r>
    <r>
      <rPr>
        <b/>
        <sz val="16"/>
        <color rgb="FFFF0000"/>
        <rFont val="B Nazanin"/>
        <charset val="178"/>
      </rPr>
      <t>200</t>
    </r>
    <r>
      <rPr>
        <b/>
        <sz val="16"/>
        <rFont val="B Nazanin"/>
        <charset val="178"/>
      </rPr>
      <t xml:space="preserve"> هکتار کمربند سبز  بابت سال </t>
    </r>
    <r>
      <rPr>
        <b/>
        <sz val="16"/>
        <color rgb="FFFF0000"/>
        <rFont val="B Nazanin"/>
        <charset val="178"/>
      </rPr>
      <t>1399</t>
    </r>
    <r>
      <rPr>
        <b/>
        <sz val="16"/>
        <rFont val="B Nazanin"/>
        <charset val="178"/>
      </rPr>
      <t xml:space="preserve"> در ساحه (چمتله)</t>
    </r>
  </si>
  <si>
    <t>پروژه کمربند سبز کابل
پلان مالی حفظ و مراقبت ساحه پروژه کمربند سبز کابل بابت سال 1399 (شیر دروازه الی شهدای صالحین)</t>
  </si>
  <si>
    <t>پروژه کمربند سبز کابل
پلان مالی حفظ و مراقبت ساحه پروژه کمربند سبز کابل بابت سال 1399 (ساحه توسعوی تنگی غارو)</t>
  </si>
  <si>
    <t>پروژه کمربند سبز کابل
پلان مالی حفظ و مراقبت ساحه پروژه کمربند سبز کابل بابت سال 1399 (ساحه کوه های اطراف شهرک منشی میرغلام)</t>
  </si>
  <si>
    <t>پروژه کمربند سبز کابل
پلان مالی حفظ و مراقبت ساحه پروژه کمربند سبز کابل بابت سال 1399 (ساحه کلوله پشته)</t>
  </si>
  <si>
    <t>پروژه کمربند سبز کابل
پلان مالی حفظ و مراقبت ساحه پروژه کمربند سبز کابل بابت سال 1399 (ساحه قبلی تنگی غارو)</t>
  </si>
  <si>
    <t>پروژه کمربند سبز کابل
پلان مالی حفظ و مراقبت ساحه پروژه کمربند سبز کابل بابت سال 1399 (ساحه تپه مرنجان)</t>
  </si>
  <si>
    <t xml:space="preserve">شاخه بری، نگهبانی برج های برق، تاسیسات چاه عمیق، ذخیره آب، ترمیم پیپ های شبکه آبیاری و ساحات سبز. </t>
  </si>
  <si>
    <t>پروژه کمربند سبز کابل
پلان مالی حفظ و مراقبت ساحه پروژه کمربند سبز کابل بابت سال 1399 (قلعه مسلم)</t>
  </si>
  <si>
    <t>پروژه کمربند سبز کابل
پلان مالی حفظ و مراقبت ساحه پروژه کمربند سبز کابل بابت سال 1399 (ساحه بند قرغه)</t>
  </si>
  <si>
    <t>پروژه کمربند سبز کابل
پلان مالی حفظ و مراقبت ساحه پروژه کمربند سبز کابل بابت سال 1399 (ساحه کوه قصبه)</t>
  </si>
  <si>
    <t>پروژه کمربند سبز کابل
پلان مالی حفظ و مراقبت ساحه پروژه کمربند سبز کابل بابت سال 1399 (دامنه های کوه بادام باغ)</t>
  </si>
  <si>
    <t>پروژه کمربند سبز کابل
پلان مالی حفظ و مراقبت ساحه پروژه کمربند سبز کابل بابت سال 1399 (ساحه کوه آسمائی)</t>
  </si>
  <si>
    <t>پروژه کمربند سبز کابل
پلان مالی حفظ و مراقبت ساحه پروژه کمربند سبز کابل بابت سال 1399 (ساحه دامنه های کوه بینی حصار)</t>
  </si>
  <si>
    <t>تکنیشن سروی انجینیری</t>
  </si>
  <si>
    <t xml:space="preserve">ادویه ضد امراض و آفات </t>
  </si>
  <si>
    <t>اجناس ضروری</t>
  </si>
  <si>
    <t xml:space="preserve">آمر ارتباطات و آگاهی عامه </t>
  </si>
  <si>
    <t xml:space="preserve">کمپیوتر برای کارمندان </t>
  </si>
  <si>
    <t>توتل استیشن</t>
  </si>
  <si>
    <t xml:space="preserve">توتیل استیشن همراه با سه پایه، راد، فریزم از نوع Kikon دارای دقت Nivo 5.m+s و یا معادل آن (مکمل پکیج همرا 2 جی پی اس) </t>
  </si>
  <si>
    <t>هماهنگ کننده ولایتی پروزه</t>
  </si>
  <si>
    <t xml:space="preserve">تیل دیزل و پطرول برای موتر ریاست زراعت ولایت به منظور انتقال کارمندان سروی به ساحه </t>
  </si>
  <si>
    <t>کمپیتر</t>
  </si>
  <si>
    <t xml:space="preserve">شیخ میر عابد: انجینیر دیزاین </t>
  </si>
  <si>
    <t>عراده</t>
  </si>
  <si>
    <t xml:space="preserve">موترسایکل همراه با پلیت </t>
  </si>
  <si>
    <t>مصارف متفرقه (ترمیم موتر، قرطاسیه، ترمیم جنراتور، آموزش، و غیره)</t>
  </si>
  <si>
    <t xml:space="preserve">متفرقه ( آموزش، کرایه، سفریه، وسایل کار، و غیره) </t>
  </si>
  <si>
    <t>سید احمد خالد صاحبزاده</t>
  </si>
  <si>
    <t>آبیاری نهال های غرس شده و نهال های بذر مستقیم سال های 1395 الی 1398</t>
  </si>
  <si>
    <t>کوه های عقب شهرک منشی میرغلام</t>
  </si>
  <si>
    <t>سر کوتل</t>
  </si>
  <si>
    <t>اعمار شبکه آبیاری کمربند سبز هرات</t>
  </si>
  <si>
    <t>آگاهی و ظرفیت سازی</t>
  </si>
  <si>
    <t>10/10/1398</t>
  </si>
  <si>
    <t>اموزش و آگاهی عامه</t>
  </si>
  <si>
    <t>حفظ و مراقبت</t>
  </si>
  <si>
    <t>روغیات</t>
  </si>
  <si>
    <t>کود کیمیاوی</t>
  </si>
  <si>
    <t>جنس</t>
  </si>
  <si>
    <t>پرچون</t>
  </si>
  <si>
    <t>پروژه کمربند سبز هرات</t>
  </si>
  <si>
    <t xml:space="preserve">هرات </t>
  </si>
  <si>
    <t>حومه شهر و میدان هوائی هرات</t>
  </si>
  <si>
    <t>پروژه کمر بند سبز کابل و هرات</t>
  </si>
  <si>
    <t>حومه شهر کابل و هرات</t>
  </si>
  <si>
    <t>آجناس و ساختمان</t>
  </si>
  <si>
    <t>درخواست نرخ ، بلمقطع، بازار آزاد</t>
  </si>
  <si>
    <t>مجموع عمومی</t>
  </si>
  <si>
    <t>کابل و هرات</t>
  </si>
  <si>
    <t>باز داخلی، در خواست نرخ دهی</t>
  </si>
  <si>
    <t>مختلف</t>
  </si>
  <si>
    <t xml:space="preserve">اعمار برج برق سولری </t>
  </si>
  <si>
    <t>مجموع فرعی</t>
  </si>
  <si>
    <t>مسئول مالی و اداری</t>
  </si>
  <si>
    <t>پلان توحیدی کارگر برای  سال مالی  1399</t>
  </si>
  <si>
    <t>پلان توحیدی مالی  1399</t>
  </si>
  <si>
    <t xml:space="preserve">پلان سالانه پروژه کمربند سبز کابل بابت سال 1399 </t>
  </si>
  <si>
    <t>پلان مالی سال 1399 به اساس ماه</t>
  </si>
  <si>
    <t xml:space="preserve">اداره/وزارت: (وزارت زراعت ، آبیاری ومالداری / ریاست عمومی منابع طبیعی/ پروژه کمر بند سبز)  سال مالی 1399                      </t>
  </si>
  <si>
    <t>چک کننده: محمد امین نثار: 
سرپرست پروژه کمربند کابل</t>
  </si>
  <si>
    <t>ریس جنگلات و سرپرست ریاست عمومی منابع طبیعی</t>
  </si>
  <si>
    <t>شبیر احمد امرخیل: آمر نظارت و ارزیابی</t>
  </si>
  <si>
    <t xml:space="preserve">ترتیب کننده گان: </t>
  </si>
  <si>
    <t xml:space="preserve">شهید الله محمودی: مسول اداری </t>
  </si>
  <si>
    <t>نام: سید احمد خالد صاحبزاده</t>
  </si>
  <si>
    <t>ترتیب کننده:</t>
  </si>
  <si>
    <t>آمرساحوی پروژه کمربند سبز کابل</t>
  </si>
  <si>
    <t xml:space="preserve">سد احمد خالدصاحبزاده </t>
  </si>
  <si>
    <t>چک کننده: محمد امین نثار: سرپرست پروژه کمربند سبز کابل</t>
  </si>
  <si>
    <t>مسعود الله لطیفی</t>
  </si>
  <si>
    <t>قوت علی فکرت</t>
  </si>
  <si>
    <t>آمرساحوی  جنگلات و سرسبزی شهری</t>
  </si>
  <si>
    <t>ترتیب کننده: قوت علی فکرت</t>
  </si>
  <si>
    <t>ترتیب کننده: محب الله</t>
  </si>
  <si>
    <t>ترتیب کننده: محمد فاروق منگل</t>
  </si>
  <si>
    <t xml:space="preserve">ترتیب کننده: سید نبی </t>
  </si>
  <si>
    <t>آمر فارم کلوله پشته</t>
  </si>
  <si>
    <t>ترتیب کننده: عبدالجمیل ملیکزاده و میرداد خان</t>
  </si>
  <si>
    <t>آمر ساحوی بادام باغ</t>
  </si>
  <si>
    <t xml:space="preserve">سید احمد خالدصاحبزاده </t>
  </si>
  <si>
    <t>ترتیب کننده: قیوم خان</t>
  </si>
  <si>
    <t>آمر فارم گذرگاه اول</t>
  </si>
  <si>
    <t xml:space="preserve">ترتیب کننده: خلیل خان </t>
  </si>
  <si>
    <t>آمر فارم گذرگاه دوم</t>
  </si>
  <si>
    <t xml:space="preserve">ترتیب کننده: محمد ناصر </t>
  </si>
  <si>
    <t>آمر فارم ده مراد خان اول</t>
  </si>
  <si>
    <t>ترتیب کننده: محمود حقمل</t>
  </si>
  <si>
    <t>آمر فارم ده مراد خان دوم</t>
  </si>
  <si>
    <t>ترتیب کننده: اسد خان</t>
  </si>
  <si>
    <t>آمر فارم قرغه</t>
  </si>
  <si>
    <t>ترتیب کننده: رحمت الله</t>
  </si>
  <si>
    <t>آمر فارم گل پروری بی بی مهرو</t>
  </si>
  <si>
    <t xml:space="preserve">کارگر حفظ و مراقبت شبکه آبیاری، ساحه سبز، شاخه بر و تاسیسات پروژه </t>
  </si>
  <si>
    <t>آمر جی آی اس</t>
  </si>
  <si>
    <t>سیم دو ملی برای گرین حوض</t>
  </si>
  <si>
    <t>انجینیر برق</t>
  </si>
  <si>
    <t>حفظ مراقبت و ترمیم شبکه آبیاری، برج برق، تهیه وسایل شبکه آبیاری، واترپمپ</t>
  </si>
  <si>
    <t>پایپ نیم انج کرمچی (20 ملی) بند 50 متره</t>
  </si>
  <si>
    <t xml:space="preserve">تخم بادام کوهی و تلخ </t>
  </si>
  <si>
    <t>حفر سه حلقه چاه در ساحه قرغه، بادام باغ و قصبه و تمام ضرورریات آن و تهیه واترپمپ</t>
  </si>
  <si>
    <t>اعمار ذخیره توسعوی در ساحه منشی میرغلام و شیر دروازه</t>
  </si>
  <si>
    <t>باب</t>
  </si>
  <si>
    <t xml:space="preserve"> قیمت مجموعی به افغانی </t>
  </si>
  <si>
    <t xml:space="preserve"> قیمت مجموعی به دالر </t>
  </si>
  <si>
    <t>بکس های گبیونی یک مترمکعبی</t>
  </si>
  <si>
    <t>بکسه</t>
  </si>
  <si>
    <t>غرس نهال در بهار سال 1399</t>
  </si>
  <si>
    <t>بادام باغ، قرغه، قصبه</t>
  </si>
  <si>
    <t>دانشمند و قلغه مسلم</t>
  </si>
  <si>
    <t>وظیفه: سرپرست پروژه کمربند سبز کابل</t>
  </si>
  <si>
    <t xml:space="preserve">1- بخش اول : معلومات عمومی </t>
  </si>
  <si>
    <t xml:space="preserve">نام پروژه : </t>
  </si>
  <si>
    <t>کمربند سبز کابل</t>
  </si>
  <si>
    <t xml:space="preserve">مدت زمان تطبیق پروژه </t>
  </si>
  <si>
    <t xml:space="preserve">کود پروژه : </t>
  </si>
  <si>
    <t>AFG-390742</t>
  </si>
  <si>
    <t>تاریخ آغاز</t>
  </si>
  <si>
    <t>موقعیت پروژه :</t>
  </si>
  <si>
    <t xml:space="preserve">تمویل کننده: </t>
  </si>
  <si>
    <t>دولت جمهوری اسلامی افغانستان</t>
  </si>
  <si>
    <t xml:space="preserve">شرح مختصرپروژه : </t>
  </si>
  <si>
    <t xml:space="preserve">اهداف مشخص ومقاصد پروژه : </t>
  </si>
  <si>
    <t xml:space="preserve">فرضیات یا خطرات احتمالی فراراه تطبیق پروژه : </t>
  </si>
  <si>
    <t xml:space="preserve">2- عمده ترین دست آوردهای پروژه </t>
  </si>
  <si>
    <t>دست آوردهای اساسی پروژه درسال جاری (دست آوردهای کمی)</t>
  </si>
  <si>
    <t>ده ها هزار اصله نهال در ساحات کمربند سبز کابل غرس گردیده است</t>
  </si>
  <si>
    <t>3- جزئیات پلان مالی وقیمت گذاری بودجه پروژه</t>
  </si>
  <si>
    <t>تفصیل پروژه های انکشافی (پروژه های درحال اجرا)</t>
  </si>
  <si>
    <t>معلومات مالی پروژه های انکشافی  ( ارقام به ملیون افغانی )</t>
  </si>
  <si>
    <t>کودها</t>
  </si>
  <si>
    <t xml:space="preserve">فیصدی پیشرفت کارپروژه </t>
  </si>
  <si>
    <t>بودجه پیش بینی شده سال مالی 1401</t>
  </si>
  <si>
    <t xml:space="preserve">ملاحظات </t>
  </si>
  <si>
    <t xml:space="preserve">مجموع بودجۀ پروژه </t>
  </si>
  <si>
    <t>فعالیت های پلان شده وسنجش بودجه پیشنهادی سال مالی 1399 (ارقام به افغانی )</t>
  </si>
  <si>
    <t xml:space="preserve">شرح فعالیت های پلان شده پروژه </t>
  </si>
  <si>
    <t>موقعیت</t>
  </si>
  <si>
    <t>واحدمقیاس</t>
  </si>
  <si>
    <t>تعداد / مقدار</t>
  </si>
  <si>
    <t xml:space="preserve">قیمت مجموعی </t>
  </si>
  <si>
    <t xml:space="preserve">کابل </t>
  </si>
  <si>
    <t>نفر</t>
  </si>
  <si>
    <t>هرات</t>
  </si>
  <si>
    <t>4- تقسیمات مصارف انجام شده وبودجه سال مالی 1399 به تفکیک کودها وولایات</t>
  </si>
  <si>
    <t xml:space="preserve">نام ولایت </t>
  </si>
  <si>
    <t>مصرف حقیقی انجام شده</t>
  </si>
  <si>
    <t>مصارف متوقعه الی اخیرسال مالی 1398</t>
  </si>
  <si>
    <t xml:space="preserve">مجموع </t>
  </si>
  <si>
    <t>اجناس وخدمات (کود22)</t>
  </si>
  <si>
    <t>دارایی ها وتجهیزات (کود25)</t>
  </si>
  <si>
    <t>مرکز وزارت</t>
  </si>
  <si>
    <t>کانال ننگرهار</t>
  </si>
  <si>
    <t>ولایت کابل</t>
  </si>
  <si>
    <t>پروان</t>
  </si>
  <si>
    <t>وردک</t>
  </si>
  <si>
    <t>لوگر</t>
  </si>
  <si>
    <t>غزنی</t>
  </si>
  <si>
    <t>پکتیا</t>
  </si>
  <si>
    <t>پکتیکا</t>
  </si>
  <si>
    <t>خوست</t>
  </si>
  <si>
    <t>سمنگان</t>
  </si>
  <si>
    <t>بلخ</t>
  </si>
  <si>
    <t>جوزجان</t>
  </si>
  <si>
    <t>فاریاب</t>
  </si>
  <si>
    <t>بامیان</t>
  </si>
  <si>
    <t>سرپل</t>
  </si>
  <si>
    <t>کاپیسا</t>
  </si>
  <si>
    <t>ننگرهار</t>
  </si>
  <si>
    <t>لغمان</t>
  </si>
  <si>
    <t>کنر</t>
  </si>
  <si>
    <t>نورستان</t>
  </si>
  <si>
    <t>نیمروز</t>
  </si>
  <si>
    <t>هلمند</t>
  </si>
  <si>
    <t>کندهار</t>
  </si>
  <si>
    <t>زابل</t>
  </si>
  <si>
    <t>اروزگان</t>
  </si>
  <si>
    <t>بدخشان</t>
  </si>
  <si>
    <t>تخار</t>
  </si>
  <si>
    <t>بغلان</t>
  </si>
  <si>
    <t>کندز</t>
  </si>
  <si>
    <t>بادغیس</t>
  </si>
  <si>
    <t>فراه</t>
  </si>
  <si>
    <t>غور</t>
  </si>
  <si>
    <t>پنجشیر</t>
  </si>
  <si>
    <t>دایکندی</t>
  </si>
  <si>
    <t>5- تشکیل / تعدادکارمندان</t>
  </si>
  <si>
    <t xml:space="preserve">نام پروژه </t>
  </si>
  <si>
    <t>تعداد کارمندان استخدام شده موجود</t>
  </si>
  <si>
    <t>تعدادکارمندانیکه درنظراست تا فعالیت های پروژه را به پیش ببرد</t>
  </si>
  <si>
    <t>سال 1398</t>
  </si>
  <si>
    <t>زن</t>
  </si>
  <si>
    <t>مرد</t>
  </si>
  <si>
    <t>6- موثریت دربخش کاهش فقروتساوی جندر</t>
  </si>
  <si>
    <t xml:space="preserve">آیا موضوع کاهش فقر و یا تساوی جنسیت درین پروژه درنظر گرفته شده است یا خیر؟ </t>
  </si>
  <si>
    <t xml:space="preserve">کاهش فقر </t>
  </si>
  <si>
    <t xml:space="preserve">تساوی جنسیت (تساوی جندر) </t>
  </si>
  <si>
    <t>درج معلومات خواسته شده حتمی بوده که نظربه معلومات دست داشته به یکی ازموارد ( به مقدار ویا به فیصد ) درخانه روبرو ذکرگردد</t>
  </si>
  <si>
    <t>درصورت که به فیصد درج میگردد</t>
  </si>
  <si>
    <t>مقدار مبدا</t>
  </si>
  <si>
    <t>مقدارموجود</t>
  </si>
  <si>
    <t>فیصدی</t>
  </si>
  <si>
    <t>تعداد مستفیدشوندگان زن که بصورت مستقیم ازپروژه نفع میبرند ( معلومات به ارقام ویا فیصد تذکریابد)</t>
  </si>
  <si>
    <t>تعداد مستفیدشوندگان زن که بصورت غیر مستقیم ازپروژه نفع میبرند ( معلومات به ارقام ویا فیصد تذکریابد)</t>
  </si>
  <si>
    <t>باشندگان شهر کابل</t>
  </si>
  <si>
    <t>بصورت مشخص چی مقدارازبودجه منظوری شده شما ممکن درراستای تساوی جندر به صرف برسد. ( مقداربودجه به افغانی ذکرگردد)</t>
  </si>
  <si>
    <t>تعداد مشترکین زن در تطبیق پروژه</t>
  </si>
  <si>
    <t>تاثیر بالای استخدام ( تعداد افراد که جدیدآ به کار گماشته خواهند شد )</t>
  </si>
  <si>
    <t>مصارف ربع سوم</t>
  </si>
  <si>
    <t>آبیاری نهال های شانده شده و نهال های بذر مستقیم سال های 1395 الی 1398 (3 مرتبه)</t>
  </si>
  <si>
    <t xml:space="preserve">یک نفر به تعداد  150 اصله نهال را آبیاری میکند. </t>
  </si>
  <si>
    <t>آبیاری نهال های شانده شده و نهال های بذر مستقیم سال های 1395 الی 1398 (6 مرتبه)</t>
  </si>
  <si>
    <t>آبیاری نهال های شانده شده و نهال های بذر مستقیم سال های 1395 الی  1398 (2 مرتبه)</t>
  </si>
  <si>
    <t>آبیاری نهال های شانده شده و نهال های بذر مستقیم سال های 1397 الی  1398 (2 مرتبه)</t>
  </si>
  <si>
    <t xml:space="preserve">یک نفر به تعداد  70 اصله نهال را آبیاری میکند. </t>
  </si>
  <si>
    <t>آبیاری نهال های شانده شده بهاری سال 1399 (4 مرتبه)</t>
  </si>
  <si>
    <t>آبیاری نهال های شانده شده بهاری سال 1399 (6 مرتبه)</t>
  </si>
  <si>
    <t xml:space="preserve">پرداخت 25 فیصد شبکه آبیاری قلعه مسلم لات اول </t>
  </si>
  <si>
    <t>پرداخت</t>
  </si>
  <si>
    <t>ج: بخش حفظ و مراقبت ساحات سال های قبل</t>
  </si>
  <si>
    <t>مسئول پرداخت معاشات قرار دادی وزارت</t>
  </si>
  <si>
    <t xml:space="preserve">بودجه تخصیص داده شده </t>
  </si>
  <si>
    <t>بودجه مورد نیاز</t>
  </si>
  <si>
    <t>دروان مکمل سال</t>
  </si>
  <si>
    <t>دوران مکمل سال</t>
  </si>
  <si>
    <r>
      <t>پلان کاری وبودجه مورد نیاز (</t>
    </r>
    <r>
      <rPr>
        <b/>
        <sz val="14"/>
        <color rgb="FF00B050"/>
        <rFont val="Calibri"/>
        <family val="2"/>
        <scheme val="minor"/>
      </rPr>
      <t>قوریه قرغه</t>
    </r>
    <r>
      <rPr>
        <b/>
        <sz val="14"/>
        <rFont val="Calibri"/>
        <family val="2"/>
        <scheme val="minor"/>
      </rPr>
      <t>) بابت سال 1399</t>
    </r>
  </si>
  <si>
    <r>
      <t>پلان کاری وبودجه مورد نیاز (</t>
    </r>
    <r>
      <rPr>
        <b/>
        <sz val="14"/>
        <color rgb="FF00B050"/>
        <rFont val="Calibri"/>
        <family val="2"/>
        <scheme val="minor"/>
      </rPr>
      <t>قوریه پغمان</t>
    </r>
    <r>
      <rPr>
        <b/>
        <sz val="14"/>
        <rFont val="Calibri"/>
        <family val="2"/>
        <scheme val="minor"/>
      </rPr>
      <t>) بابت سال 1399</t>
    </r>
  </si>
  <si>
    <r>
      <t>پلان کاری وبودجه مورد نیاز (</t>
    </r>
    <r>
      <rPr>
        <b/>
        <sz val="14"/>
        <color rgb="FF00B050"/>
        <rFont val="Calibri"/>
        <family val="2"/>
        <scheme val="minor"/>
      </rPr>
      <t>قوریه ده مراد خان دوم</t>
    </r>
    <r>
      <rPr>
        <b/>
        <sz val="14"/>
        <rFont val="Calibri"/>
        <family val="2"/>
        <scheme val="minor"/>
      </rPr>
      <t>) بابت سال 1399</t>
    </r>
  </si>
  <si>
    <r>
      <t>پلان کاری وبودجه مورد نیاز (</t>
    </r>
    <r>
      <rPr>
        <b/>
        <sz val="14"/>
        <color rgb="FF00B050"/>
        <rFont val="Calibri"/>
        <family val="2"/>
        <scheme val="minor"/>
      </rPr>
      <t>قوریه ده مراد خان اول</t>
    </r>
    <r>
      <rPr>
        <b/>
        <sz val="14"/>
        <rFont val="Calibri"/>
        <family val="2"/>
        <scheme val="minor"/>
      </rPr>
      <t>) بابت سال 1399</t>
    </r>
  </si>
  <si>
    <r>
      <t>پلان کاری وبودجه مورد نیاز (</t>
    </r>
    <r>
      <rPr>
        <b/>
        <sz val="14"/>
        <color rgb="FF00B050"/>
        <rFont val="Calibri"/>
        <family val="2"/>
        <scheme val="minor"/>
      </rPr>
      <t>قوریه گذرگاه دوم</t>
    </r>
    <r>
      <rPr>
        <b/>
        <sz val="14"/>
        <rFont val="Calibri"/>
        <family val="2"/>
        <scheme val="minor"/>
      </rPr>
      <t>) بابت سال 1399</t>
    </r>
  </si>
  <si>
    <r>
      <t>پلان کاری وبودجه مورد نیاز (</t>
    </r>
    <r>
      <rPr>
        <b/>
        <sz val="14"/>
        <color rgb="FF00B050"/>
        <rFont val="Calibri"/>
        <family val="2"/>
        <scheme val="minor"/>
      </rPr>
      <t>قوریه گذرگاه اول</t>
    </r>
    <r>
      <rPr>
        <b/>
        <sz val="14"/>
        <rFont val="Calibri"/>
        <family val="2"/>
        <scheme val="minor"/>
      </rPr>
      <t>) بابت سال 1399</t>
    </r>
  </si>
  <si>
    <t>آبیاری نهال های شانده شده و نهال های بذر مستقیم سال های 1397 الی 1398 (3 مرتبه)</t>
  </si>
  <si>
    <t>آبیاری نهال های شانده شده و نهال های بذر مستقیم سال های 1397 الی 1398 (6 مرتبه)</t>
  </si>
  <si>
    <t>ترتیب کننده: سید معصوم</t>
  </si>
  <si>
    <t>مصارف مجموعی به افغانی</t>
  </si>
  <si>
    <t>مصارف مجموعی  به دالر</t>
  </si>
  <si>
    <t>آمر فارم تنگی غارو</t>
  </si>
  <si>
    <r>
      <t xml:space="preserve">پروژه کمربند سبز کابل
پلان ایجاد </t>
    </r>
    <r>
      <rPr>
        <b/>
        <sz val="16"/>
        <color rgb="FFFF0000"/>
        <rFont val="B Nazanin"/>
        <charset val="178"/>
      </rPr>
      <t>320</t>
    </r>
    <r>
      <rPr>
        <b/>
        <sz val="16"/>
        <rFont val="B Nazanin"/>
        <charset val="178"/>
      </rPr>
      <t xml:space="preserve"> هکتار کمربند سبز  بابت سال </t>
    </r>
    <r>
      <rPr>
        <b/>
        <sz val="16"/>
        <color rgb="FFFF0000"/>
        <rFont val="B Nazanin"/>
        <charset val="178"/>
      </rPr>
      <t>1399</t>
    </r>
    <r>
      <rPr>
        <b/>
        <sz val="16"/>
        <rFont val="B Nazanin"/>
        <charset val="178"/>
      </rPr>
      <t xml:space="preserve"> در ساحه (قلعه مسلم)</t>
    </r>
  </si>
  <si>
    <t>پلان توحیدی قوریه مرکزی ریاست عمومی منابع طبیعی بابت سال 1399</t>
  </si>
  <si>
    <t>منظور کننده گان:</t>
  </si>
  <si>
    <t xml:space="preserve">معین آبیاری و منابع طبیعی </t>
  </si>
  <si>
    <t>وزیر زراعت، آبیاری و مالداری</t>
  </si>
  <si>
    <t xml:space="preserve">نصیر احمد درانی </t>
  </si>
  <si>
    <t>نام: شهیدالله محمودی</t>
  </si>
  <si>
    <t>وظیفه: معاوین اداری پروژه کمر بند سبز</t>
  </si>
  <si>
    <t xml:space="preserve">حشمت الله غفوری </t>
  </si>
  <si>
    <t xml:space="preserve">نرم کاری و ملچ اطراف نهال ها </t>
  </si>
  <si>
    <t>زمری خان آمر آبریزه تپه مرنجان</t>
  </si>
  <si>
    <t>غرس نهال در بهار سال 1400</t>
  </si>
  <si>
    <t>ایجاد و مدیریت قوریه موقت جهت تولید 20 هزار</t>
  </si>
  <si>
    <t>ج: ایجاد و تنظیم آبریزه در ولایت هرایت و مزار شریف (تقسیمات به شکل مساویانه است)</t>
  </si>
  <si>
    <t>پالک کاری تراس ها</t>
  </si>
  <si>
    <t xml:space="preserve">پاک کار چقرک ها </t>
  </si>
  <si>
    <t xml:space="preserve">فعالیت های تنظیم آبریزه سال قبل اجرا شده به علت عدم تطبیق شبکه آبیاری نهال غرس نگردیده است.در خزان سال 14 صد بعد از اعمار شبکه آبیاری در ربع آخر نهال غرس میگردد. </t>
  </si>
  <si>
    <t xml:space="preserve">اعمار شبکه آبیاری انجیرک همراه با سیستم سولر بخش اول </t>
  </si>
  <si>
    <t>اعمار شبکه آبیاری کوه های دانشمند همراه با سیستم سولر بخش اول</t>
  </si>
  <si>
    <t>اعمار شبکه آبیاری کوه های دانشمند همراه با سیستم سولر بخش دوم</t>
  </si>
  <si>
    <t>کابل، هرات و مزار شریف</t>
  </si>
  <si>
    <r>
      <t xml:space="preserve">معلومات مختصرپروژه های انکشافی درحال جریان سال مالی </t>
    </r>
    <r>
      <rPr>
        <b/>
        <sz val="16"/>
        <color theme="1"/>
        <rFont val="Calibri"/>
        <family val="2"/>
        <scheme val="minor"/>
      </rPr>
      <t>1400</t>
    </r>
    <r>
      <rPr>
        <sz val="16"/>
        <color theme="1"/>
        <rFont val="Calibri"/>
        <family val="2"/>
        <scheme val="minor"/>
      </rPr>
      <t xml:space="preserve"> وزارت زراعت آبیاری ومالداری </t>
    </r>
  </si>
  <si>
    <r>
      <t xml:space="preserve">در هشت قوریه مرکزی ولایت کابل </t>
    </r>
    <r>
      <rPr>
        <b/>
        <sz val="12"/>
        <color theme="1"/>
        <rFont val="Calibri"/>
        <family val="2"/>
        <scheme val="minor"/>
      </rPr>
      <t>5 صد</t>
    </r>
    <r>
      <rPr>
        <sz val="12"/>
        <color theme="1"/>
        <rFont val="Calibri"/>
        <family val="2"/>
        <scheme val="minor"/>
      </rPr>
      <t xml:space="preserve"> هزار اصله نهال تولید گردید</t>
    </r>
  </si>
  <si>
    <t xml:space="preserve">دست آوردهای متوقعه پروژه درسال 1400 ( دست آوردهای کمی) </t>
  </si>
  <si>
    <t xml:space="preserve">بودجه منظورشده سال مالی 1399 </t>
  </si>
  <si>
    <t>مصارف انجام شده الی ختم سال مالی 1399</t>
  </si>
  <si>
    <t>بودجه منظور شده سال مالی 1400</t>
  </si>
  <si>
    <t>بودجه پیش بینی شده سال مالی 1402</t>
  </si>
  <si>
    <t>اعمار ذخیره کمپوست در فارم های مرکزی (5*5*2.5متر)</t>
  </si>
  <si>
    <r>
      <t xml:space="preserve">2- نام جزء (Component) دوم دراینجا وچزئیات درذیل لست گردد </t>
    </r>
    <r>
      <rPr>
        <b/>
        <sz val="14"/>
        <color rgb="FFFFFF00"/>
        <rFont val="Calibri"/>
        <family val="2"/>
        <scheme val="minor"/>
      </rPr>
      <t>( بخش قوریه های تولید نهال )</t>
    </r>
  </si>
  <si>
    <r>
      <t xml:space="preserve">3- نام جزء (Component) سوم دراینجا وچزئیات درذیل لست گردد </t>
    </r>
    <r>
      <rPr>
        <b/>
        <sz val="14"/>
        <color rgb="FFFFFF00"/>
        <rFont val="Calibri"/>
        <family val="2"/>
        <scheme val="minor"/>
      </rPr>
      <t>(ایجاد و تنظیم آبریزه ساحات جدید)</t>
    </r>
  </si>
  <si>
    <r>
      <t xml:space="preserve">1- نام جزء (Component) اول دراینجا وچزئیات درذیل لست گردد </t>
    </r>
    <r>
      <rPr>
        <b/>
        <sz val="14"/>
        <color rgb="FFFFFF00"/>
        <rFont val="Calibri"/>
        <family val="2"/>
        <scheme val="minor"/>
      </rPr>
      <t>(بخش ساحتمانی پروژه )</t>
    </r>
  </si>
  <si>
    <r>
      <t xml:space="preserve">5- نام جزء (Component) چهارم دراینجا وچزئیات درذیل لست گردد </t>
    </r>
    <r>
      <rPr>
        <b/>
        <sz val="14"/>
        <color rgb="FFFFFF00"/>
        <rFont val="Calibri"/>
        <family val="2"/>
        <scheme val="minor"/>
      </rPr>
      <t>(بخش حفظ و مراقبت ساحات سال های قبل)</t>
    </r>
  </si>
  <si>
    <r>
      <t xml:space="preserve">6- نام جزء (Component) پنجم دراینجا وچزئیات درذیل لست گردد </t>
    </r>
    <r>
      <rPr>
        <b/>
        <sz val="14"/>
        <color rgb="FFFFFF00"/>
        <rFont val="Calibri"/>
        <family val="2"/>
        <scheme val="minor"/>
      </rPr>
      <t>(بخش منابع بشری کارمندان عملیاتی پروژه در مرکز کابل</t>
    </r>
    <r>
      <rPr>
        <b/>
        <sz val="14"/>
        <color theme="1"/>
        <rFont val="Calibri"/>
        <family val="2"/>
        <scheme val="minor"/>
      </rPr>
      <t>)</t>
    </r>
  </si>
  <si>
    <r>
      <t xml:space="preserve">7- نام جزء (Component) پنجم دراینجا وچزئیات درذیل لست گردد </t>
    </r>
    <r>
      <rPr>
        <b/>
        <sz val="14"/>
        <color rgb="FFFFFF00"/>
        <rFont val="Calibri"/>
        <family val="2"/>
        <scheme val="minor"/>
      </rPr>
      <t>(بخش تهیه و تدارکات در کابل</t>
    </r>
    <r>
      <rPr>
        <b/>
        <sz val="14"/>
        <color theme="1"/>
        <rFont val="Calibri"/>
        <family val="2"/>
        <scheme val="minor"/>
      </rPr>
      <t>)</t>
    </r>
  </si>
  <si>
    <t>سال مالی 1399 ( ارقام به ملیون افغانی )</t>
  </si>
  <si>
    <t>بودجه پیشنهادی سال مالی 1400 به ملیون افغانی</t>
  </si>
  <si>
    <t>تنظیم آبریزه سال 1399 صورت گرفته نهال شانی در سال 1400 صورت میگرد.</t>
  </si>
  <si>
    <t>اعمار شبکه آبیاری انجیرک همراه با سیستم سولر بخش  دوم</t>
  </si>
  <si>
    <r>
      <t xml:space="preserve">کود نمبر </t>
    </r>
    <r>
      <rPr>
        <b/>
        <sz val="14"/>
        <color rgb="FFFF0000"/>
        <rFont val="Calibri"/>
        <family val="2"/>
        <scheme val="minor"/>
      </rPr>
      <t>AFG-0000000</t>
    </r>
  </si>
  <si>
    <t>الف: بخش تنظیم آبریزه</t>
  </si>
  <si>
    <t>تکنیشن بخش سرسبزی</t>
  </si>
  <si>
    <t xml:space="preserve">آمر ساحوی </t>
  </si>
  <si>
    <t>پلاستک  و جالی گرین حوض (1500 متر جالی و 1500 متر پلاستیک)</t>
  </si>
  <si>
    <r>
      <t xml:space="preserve">7- نام جزء (Component) پنجم دراینجا وچزئیات درذیل لست گردد </t>
    </r>
    <r>
      <rPr>
        <b/>
        <sz val="14"/>
        <color rgb="FFFFFF00"/>
        <rFont val="Calibri"/>
        <family val="2"/>
        <scheme val="minor"/>
      </rPr>
      <t>(بخش تنظیم آبریزه بلخ</t>
    </r>
    <r>
      <rPr>
        <b/>
        <sz val="14"/>
        <color theme="1"/>
        <rFont val="Calibri"/>
        <family val="2"/>
        <scheme val="minor"/>
      </rPr>
      <t>)</t>
    </r>
  </si>
  <si>
    <r>
      <t xml:space="preserve">7- نام جزء (Component) پنجم دراینجا وچزئیات درذیل لست گردد </t>
    </r>
    <r>
      <rPr>
        <b/>
        <sz val="14"/>
        <color rgb="FFFFFF00"/>
        <rFont val="Calibri"/>
        <family val="2"/>
        <scheme val="minor"/>
      </rPr>
      <t>(بخش منابع بشری هرات)</t>
    </r>
  </si>
  <si>
    <r>
      <t xml:space="preserve">7- نام جزء (Component) پنجم دراینجا وچزئیات درذیل لست گردد </t>
    </r>
    <r>
      <rPr>
        <b/>
        <sz val="14"/>
        <color rgb="FFFFFF00"/>
        <rFont val="Calibri"/>
        <family val="2"/>
        <scheme val="minor"/>
      </rPr>
      <t>(بخش منابع بشری بلخ)</t>
    </r>
  </si>
  <si>
    <r>
      <t xml:space="preserve">7- نام جزء (Component) پنجم دراینجا وچزئیات درذیل لست گردد </t>
    </r>
    <r>
      <rPr>
        <b/>
        <sz val="14"/>
        <color rgb="FFFFFF00"/>
        <rFont val="Calibri"/>
        <family val="2"/>
        <scheme val="minor"/>
      </rPr>
      <t>(بخش بخش تهیه و تدارکات ولایت بلخ)</t>
    </r>
  </si>
  <si>
    <t xml:space="preserve">پلان تفصیلی مالی پروژه کمربند سبز هرات
پلان ایجاد 250 هکتار تنظییم آبریزه ، سروی توپوگرافی و دیزاین 1000 هکتار شبکه آبیاری و تنظیم آبریزه  </t>
  </si>
  <si>
    <t xml:space="preserve">پلان تفصیلی مالی پروژه کمربند سبز بلخ
پلان ایجاد 250 هکتار تنظییم آبریزه ، سروی توپوگرافی و دیزاین 1000 هکتار شبکه آبیاری و تنظیم آبریزه  </t>
  </si>
  <si>
    <r>
      <t xml:space="preserve">7- نام جزء (Component) پنجم دراینجا وچزئیات درذیل لست گردد </t>
    </r>
    <r>
      <rPr>
        <b/>
        <sz val="14"/>
        <color rgb="FFFFFF00"/>
        <rFont val="Calibri"/>
        <family val="2"/>
        <scheme val="minor"/>
      </rPr>
      <t>(بخش تنظیم آبریزه هرات</t>
    </r>
    <r>
      <rPr>
        <b/>
        <sz val="14"/>
        <color theme="1"/>
        <rFont val="Calibri"/>
        <family val="2"/>
        <scheme val="minor"/>
      </rPr>
      <t>)</t>
    </r>
  </si>
  <si>
    <r>
      <t xml:space="preserve">7- نام جزء (Component) پنجم دراینجا وچزئیات درذیل لست گردد </t>
    </r>
    <r>
      <rPr>
        <b/>
        <sz val="14"/>
        <color rgb="FFFFFF00"/>
        <rFont val="Calibri"/>
        <family val="2"/>
        <scheme val="minor"/>
      </rPr>
      <t>(بخش بخش تهیه و تدارکات ولایت هرات)</t>
    </r>
  </si>
  <si>
    <t>کود پروژه</t>
  </si>
  <si>
    <t>نام پروژه</t>
  </si>
  <si>
    <t>سال مالی 1399</t>
  </si>
  <si>
    <t>بودجه پیشنهادی مورد نیاز سال مالی 1400 / افغانی</t>
  </si>
  <si>
    <t>تمویل کننده</t>
  </si>
  <si>
    <t>بودجه منظور شده</t>
  </si>
  <si>
    <t>مصارف انجام شده</t>
  </si>
  <si>
    <t>مصرف پیشبینی شده الی ختم سال</t>
  </si>
  <si>
    <t xml:space="preserve">AFG/390742 </t>
  </si>
  <si>
    <t>61000000 بودجه اول سال
65,000,000 بودجه وسط سال</t>
  </si>
  <si>
    <t>فعالیت های اساسی سال مالی 1400</t>
  </si>
  <si>
    <t>بودجه</t>
  </si>
  <si>
    <t>دلایل تخنیکی و مؤثریت اقتصادی</t>
  </si>
  <si>
    <t>احیاء 45 جریب زمین قوریه در هشت فارم وزارت زراعت در ولایت کابل</t>
  </si>
  <si>
    <t>حفظ و مراقبت ساحه 2508 هکتار جنگل و ساحه سبز احیاء شده در 9 ساحه ولایت کابل</t>
  </si>
  <si>
    <t>ج: بخش تهیه و تدارکات ولایت بلخ</t>
  </si>
  <si>
    <t>ب: بخش منابع بشری ولایت مزار شریف</t>
  </si>
  <si>
    <t>احیاء 1000 هکتار کمربند سبز کابل از طریق اعمار تراس، چکدم، حفر چقرک، غرس نهال بذر مستقیم و کشت علوفه ( 500 هکتار در کابل، 250 هکتار در مزار و 250 هکتار در هرات)</t>
  </si>
  <si>
    <t>تهیه و تدارک اجناس مورد ضرورت پروژه ( توتل استیشن همراه با لوازم ضروری آن، چوکی ، میز، کود کیمیاوی، تیل، وسایل شبکه آبیاری، ادویه ضد حشرات و امراض، موتر سایکل، وسایل بسته بندی نهال، خریطه پلاستکی، جالی و پلاستک خانه سبز قر طاسیه باب و غیره) در ولایت کابل هرات و بلخ</t>
  </si>
  <si>
    <t>زمینه اشتغال برای 50 نفر کارمند تخنیکی و متخصص در دفتر مرکزی، ولایتی و ساحوی کمربند سبز کابل، بلخ، و هرات (36 نفر در کابل، 7 نفر در بلخ، و 7 نفر) ایجاد  میگردد و همچنان حدود 3000 نفر از طریق فعالیت های تخنیکی مصروف کار میشوند.</t>
  </si>
  <si>
    <t xml:space="preserve">اعمار چهار شبکه آبیاری درمساحت 1000 هکتار ، حفر سه حقله چاه عمیق به منظورآبیاری نهال ها، و اعمار 6 ذخیره کمپوست سازی و دو ذخیره آب در ساحات کوهی به منظور آبیاری نهال ها. و  حفظ و مراقبت 1768 هکتار شبکه آبیاری موجود </t>
  </si>
  <si>
    <t>پروژه کمربند سبز کابل یکی پروژه های کلیدی ریاست عمومی منابع طبیعی وزارت زراعت،آبیاری ومالداری بوده  که مطابق ماده ششم، دوازدهم و بیست و یکم قانون تنظیم امور جنگلات، بند بیست و هفت ماده ششم فرمان شماره 45 مورخ 5/5/1391 پیرامون جنگلات، و  بر اساس هدایت جلالتماب رئیس صاحب جمهور و حسب هدایت فیصله تاریخی 9/جدی/1394 شورای عالی اقتصادی جمهوری اسلامی افغانستان در رابطه به توسعه فضای سبز و تقویت پوشش نباتی ، تهیه و ترتیب گردیده که مطابق آن 10 ده هزار هکتار زمین با غرس 5 میلوین اصله نهال های مختلف النوع، بذر 38085 کیلو انواع مختلف تخم درختچه ها ، بته ها و علوفه جات در مدت 11 سال با مجموع بودجه تعهد شده 40 ملیون دالر تطبیق میگردد.</t>
  </si>
  <si>
    <r>
      <rPr>
        <b/>
        <sz val="14"/>
        <color theme="1"/>
        <rFont val="Calibri"/>
        <family val="2"/>
        <scheme val="minor"/>
      </rPr>
      <t xml:space="preserve">هدف کلی پروژه:
1: </t>
    </r>
    <r>
      <rPr>
        <sz val="14"/>
        <color theme="1"/>
        <rFont val="Calibri"/>
        <family val="2"/>
        <scheme val="minor"/>
      </rPr>
      <t xml:space="preserve">ایجاد فضای سبز در ساحه 10,000 هکتار زمین با غرس نهال غیر مثمر  و کشت 38,085 کیلو گرام  تخم مختلف النوع بتهء و علوفه در مدت 11 سال  بخاطر بهبود محیط زیست سالم و ایجاد فضای سبزدر شهر کابل. 
2. سروی ساحات تحت پلان کمربند سبز جهت شناسایی  پوشش فرش نباتی، حیوانات ، اهمیت ایکولوژیکی و دریافت میکانیزم موءثر وعملی برای تطبیق فعالیت های مربوط به ایجاد کمربند سبز همرا بافعالیت های همآهنگی ونظارتی 
3. احیای کمربند  سبز دایمی جهت کاهش آلوده گی و خطرات محیط زیستی، بهبود وضعیت کمی و کیفی خاک وآب، جلو گیری ازغصب زمین، حفظ و نگهداری ساحات تاریخی با تمام خصوصویات آن با مساحت 4,000 هکتار جنگلات و  3,000 هکتار بته ها. 
4. تقویه و توسعه فرش نباتی جهت تنوع زیست بیولوژیکی ، کاهش فرسایش خاک ، سیلاب، آفات طبیعی و تهیه مواد عضوی خاک درساحات کمربند سبزکابل با احیای 3,000 هکتار ساحه پوشش نباتات طبیعی وعلوفه ای.
</t>
    </r>
    <r>
      <rPr>
        <b/>
        <sz val="14"/>
        <color theme="1"/>
        <rFont val="Calibri"/>
        <family val="2"/>
        <scheme val="minor"/>
      </rPr>
      <t>مقاصد پروژه پروژه در سال 1400</t>
    </r>
    <r>
      <rPr>
        <sz val="14"/>
        <color theme="1"/>
        <rFont val="Calibri"/>
        <family val="2"/>
        <scheme val="minor"/>
      </rPr>
      <t xml:space="preserve">
1. توسعه کمر بند سبز (پوشش جنگلاتی و علوفه ای) به مساحت مجموعی  1000  هکتار در ساحات جدید (500 هکتار تنظیم آبریزه همراه با شبکه آبیاری و سرسبزی در ولایت کابل، 250 هکتار تنظیم آبریزه در ولایت هرات و 250 هکتار در ولایت بلخ) همرا با 3000 هکتار سروی توپوگرافی جهت تطبیق برای سال های آینده.
2. حفظ و مراقبت 2508 هکتار ساحات احیاء شده (موجودیت حدود یک میلیون اصله نهال) کمربند سبز کابل 
3. تولید حدود 650 هزار اصله نهال زینتی و جنگلی به ساحات کمربند و ساحات شهری در صورتیکه مقدار نهال از بازار آزاد خریداری شود 10 برابر بودجه مصرف شده نیاز است.
4. تقویت ظرفیت تخنیکی و عملیاتی، بسیج جوامع محلی برای اشتراک درایجاد و حفاظت از ساحات کمربند سبز از طریق انجمن های جنگلدار شهری.</t>
    </r>
  </si>
  <si>
    <t xml:space="preserve">یکی از خطرات عمده پروژه عدم تخصص بودجه کافی مطابق پلان ترتیب شده،  کم آبی و خشکسالی ، غصب ،تخریب تجهیزات و ساحات سبز توسط افراد فرست طلب و زور مندان ، موجودیت ماین در ساحات تحت پلان میباشد. </t>
  </si>
  <si>
    <t>برای 50 نفر تخنیکی و متخصص از طریق مدیریت پروژه و حدود 3000 نفر از طریق فعالیت های تخنیکی ایجاد شغل مینماید که سطح بیکاری کشور را به اندازه 0.1 فیصد در هشت ماه کاهش میدهد. و همچنان با تهیه و خریداری اجناس چرخه کاری و فعالیت کسبه کاران به چرخش می آید.
فعالیت های کمربند سبز کابل در ساحات کوهی و شاقه است خانم ها علاقه مند به فعالیت در ساحات کوهی نیستن</t>
  </si>
  <si>
    <t xml:space="preserve">با ایجاد کار برای 3050 نفر متخصص و کار گر روز مزد سطح بیکاری را به اندازه 0.1 فیصد کاهش میدهد. </t>
  </si>
  <si>
    <t>در پروژه کمربند سبز تساوی جندر در بخش اداری مد نظر گرفته شده است مگر زیاد تر فعالیت های کمربند سبز شاقه و ساحوی بوده که کارمندان زن نمی خواهند در پروژه کار نمایند.</t>
  </si>
  <si>
    <t>1: با استفاده از حفظ و مراقبت شبکه آبیاری حدود یک میلیون نهال موجود و حدود 0.5 میلیون اصله نهال در ساحات جدید آبیاری میگردد و از خشک شدن جلو گیری میشود. 
2: تولید حدود 650 هزار اصله نهال زینتی و جنگل به ساحات کمربند و ساحات شهری تولید میگردد در صورتیکه مقدار نهال از بازار آزاد خریداری شود نیاز به 65 میلیون افغانی است.
3: یک هکتار ساحه سبز سالانه 16.3 متریک تن، کاربن را جذب، 13.6 متریک تن آکسیجن را تولید ، 2500 مترمکعب آب باران وبرف را جذب و از فرسایش 15 متر مکعب خاک جلوگیری میکند. که از این طریق سالانه یک هکتار ساحه جنگل و ساحه سبز 190 هزار افغانی و 2508 هکتار کمربند احیاء شده 476.5 میلیون به محیط منفعت میرساند و بقاء حیات را تضمین میکند. بر علاوه ایجاد اشتغال و زمینه تفریحی را برای جوامع مساعد میسازد.
4: برای 50 نفر تخنیکی و متخصص از طریق مدیریت پروژه و حدود 3000 نفر از طریق فعالیت های تخنیکی ایجاد شغل مینماید که سطح بیکاری کشور را به اندازه 0.1 فیصد در هشت ماه کاهش میدهد. و همچنان با تهیه و خریداری اجناس چرخه کاری و فعالیت کسبه کاران به چرخش می آید.</t>
  </si>
  <si>
    <r>
      <t xml:space="preserve">در سال </t>
    </r>
    <r>
      <rPr>
        <b/>
        <sz val="12"/>
        <color theme="1"/>
        <rFont val="Calibri"/>
        <family val="2"/>
        <scheme val="minor"/>
      </rPr>
      <t>1399</t>
    </r>
    <r>
      <rPr>
        <sz val="12"/>
        <color theme="1"/>
        <rFont val="Calibri"/>
        <family val="2"/>
        <scheme val="minor"/>
      </rPr>
      <t xml:space="preserve"> فعالیت های تخنیکی تنظیم آبریزه در ساحه </t>
    </r>
    <r>
      <rPr>
        <b/>
        <sz val="12"/>
        <color theme="1"/>
        <rFont val="Calibri"/>
        <family val="2"/>
        <scheme val="minor"/>
      </rPr>
      <t>740</t>
    </r>
    <r>
      <rPr>
        <sz val="12"/>
        <color theme="1"/>
        <rFont val="Calibri"/>
        <family val="2"/>
        <scheme val="minor"/>
      </rPr>
      <t xml:space="preserve"> هکتار  ( </t>
    </r>
    <r>
      <rPr>
        <b/>
        <sz val="12"/>
        <color theme="1"/>
        <rFont val="Calibri"/>
        <family val="2"/>
        <scheme val="minor"/>
      </rPr>
      <t>420 هکتار کوه های اطراف شهرک منشی میر غلام و 320 هکتار ساحه قلعه مسلم)</t>
    </r>
    <r>
      <rPr>
        <sz val="12"/>
        <color theme="1"/>
        <rFont val="Calibri"/>
        <family val="2"/>
        <scheme val="minor"/>
      </rPr>
      <t xml:space="preserve"> جدیدا اجرا گردید و همچنان یک شبکه آبیاری پایداری اعمار گردیه است</t>
    </r>
  </si>
  <si>
    <t>حدود 650 هزار اصله نهال مختلف النوع در ساحه کمربند سبز غرس میگردد.</t>
  </si>
  <si>
    <t>در قوریه جات مرکزی و موقتی ساحوی به مقدار 650 هزار اصله نهال و در ساحه غرس میگردد.</t>
  </si>
  <si>
    <r>
      <rPr>
        <b/>
        <sz val="12"/>
        <color theme="1"/>
        <rFont val="Calibri"/>
        <family val="2"/>
        <scheme val="minor"/>
      </rPr>
      <t>2508.5</t>
    </r>
    <r>
      <rPr>
        <sz val="12"/>
        <color theme="1"/>
        <rFont val="Calibri"/>
        <family val="2"/>
        <scheme val="minor"/>
      </rPr>
      <t xml:space="preserve"> هکتار ساحات تحت فعالیت قبلی شامل حدود 1 میلیون اصله نهال حفظ و مراقبت می گردد و همچنان یک هزار هکتار ساحه کمربند توسعه می یابد( 500 هکتار کابل، 250 هکتار بلخ و 250 هکتار هرات)، چهار شبکه آبیاری همرا با سیستم سولری ایجاد میگردد، 3 هزار هکتار ساحه جدید سروی و دیزاین میشود. برای 3000 نفر کار گر روز مزد کار ایجاد میشود، و برای 50 کارمند تخنیکی و متخصص زمینه کار ایجاد میشود.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</si>
</sst>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_);_(* \(#,##0\);_(* &quot;-&quot;??_);_(@_)"/>
    <numFmt numFmtId="165" formatCode="_(* #,##0.0_);_(* \(#,##0.0\);_(* &quot;-&quot;??_);_(@_)"/>
    <numFmt numFmtId="166" formatCode="0.0"/>
    <numFmt numFmtId="167" formatCode="_(* #,##0.0_);_(* \(#,##0.0\);_(* &quot;-&quot;?_);_(@_)"/>
    <numFmt numFmtId="168" formatCode="_(* #,##0.00000_);_(* \(#,##0.00000\);_(* &quot;-&quot;??_);_(@_)"/>
    <numFmt numFmtId="169" formatCode="_(* #,##0.000_);_(* \(#,##0.000\);_(* &quot;-&quot;??_);_(@_)"/>
    <numFmt numFmtId="170" formatCode="0.000"/>
    <numFmt numFmtId="171" formatCode="[$-10452]dd/mm/yy;@"/>
    <numFmt numFmtId="172" formatCode="_(* #,##0.0000_);_(* \(#,##0.0000\);_(* &quot;-&quot;??_);_(@_)"/>
    <numFmt numFmtId="173" formatCode="_-* #,##0.00_-;_-* #,##0.00\-;_-* &quot;-&quot;??_-;_-@_-"/>
  </numFmts>
  <fonts count="76">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Arial"/>
      <family val="2"/>
    </font>
    <font>
      <sz val="12"/>
      <color theme="1"/>
      <name val="Calibri"/>
      <family val="2"/>
      <scheme val="minor"/>
    </font>
    <font>
      <b/>
      <sz val="16"/>
      <color theme="1"/>
      <name val="Calibri"/>
      <family val="2"/>
      <scheme val="minor"/>
    </font>
    <font>
      <b/>
      <sz val="11"/>
      <color theme="1"/>
      <name val="Calibri"/>
      <family val="2"/>
      <scheme val="minor"/>
    </font>
    <font>
      <sz val="11"/>
      <color theme="1"/>
      <name val="Arial"/>
      <family val="2"/>
    </font>
    <font>
      <sz val="16"/>
      <color theme="1"/>
      <name val="Calibri"/>
      <family val="2"/>
      <scheme val="minor"/>
    </font>
    <font>
      <b/>
      <sz val="10"/>
      <color theme="1"/>
      <name val="Calibri"/>
      <family val="2"/>
      <scheme val="minor"/>
    </font>
    <font>
      <sz val="10"/>
      <color theme="1"/>
      <name val="Calibri"/>
      <family val="2"/>
      <scheme val="minor"/>
    </font>
    <font>
      <b/>
      <sz val="13"/>
      <color theme="1"/>
      <name val="Calibri"/>
      <family val="2"/>
      <scheme val="minor"/>
    </font>
    <font>
      <b/>
      <sz val="14"/>
      <name val="Calibri"/>
      <family val="2"/>
      <scheme val="minor"/>
    </font>
    <font>
      <sz val="11"/>
      <color theme="1"/>
      <name val="Calibri Light"/>
      <family val="2"/>
      <scheme val="major"/>
    </font>
    <font>
      <sz val="12"/>
      <color theme="1"/>
      <name val="Calibri Light"/>
      <family val="2"/>
      <scheme val="major"/>
    </font>
    <font>
      <b/>
      <sz val="14"/>
      <color theme="9" tint="0.59999389629810485"/>
      <name val="Calibri"/>
      <family val="2"/>
      <scheme val="minor"/>
    </font>
    <font>
      <b/>
      <sz val="12"/>
      <name val="Calibri"/>
      <family val="2"/>
      <scheme val="minor"/>
    </font>
    <font>
      <sz val="12"/>
      <color theme="1"/>
      <name val="Times New Roman"/>
      <family val="1"/>
    </font>
    <font>
      <b/>
      <sz val="14"/>
      <color rgb="FFFF0000"/>
      <name val="Calibri"/>
      <family val="2"/>
      <scheme val="minor"/>
    </font>
    <font>
      <b/>
      <sz val="16"/>
      <name val="Calibri"/>
      <family val="2"/>
      <scheme val="minor"/>
    </font>
    <font>
      <b/>
      <sz val="12"/>
      <name val="Arial"/>
      <family val="2"/>
    </font>
    <font>
      <b/>
      <sz val="16"/>
      <color theme="9" tint="0.79998168889431442"/>
      <name val="Calibri"/>
      <family val="2"/>
      <scheme val="minor"/>
    </font>
    <font>
      <sz val="10"/>
      <name val="Arial"/>
      <family val="2"/>
    </font>
    <font>
      <b/>
      <sz val="11"/>
      <name val="Calibri"/>
      <family val="2"/>
      <scheme val="minor"/>
    </font>
    <font>
      <sz val="11"/>
      <name val="Calibri"/>
      <family val="2"/>
      <scheme val="minor"/>
    </font>
    <font>
      <b/>
      <sz val="12"/>
      <color theme="0"/>
      <name val="Calibri"/>
      <family val="2"/>
      <scheme val="minor"/>
    </font>
    <font>
      <sz val="11"/>
      <name val="Arial"/>
      <family val="2"/>
    </font>
    <font>
      <b/>
      <sz val="18"/>
      <color theme="1"/>
      <name val="Calibri Light"/>
      <family val="2"/>
      <scheme val="major"/>
    </font>
    <font>
      <b/>
      <sz val="12"/>
      <color theme="1"/>
      <name val="Calibri Light"/>
      <family val="2"/>
      <scheme val="major"/>
    </font>
    <font>
      <b/>
      <sz val="13"/>
      <color theme="1"/>
      <name val="Calibri Light"/>
      <family val="2"/>
      <scheme val="major"/>
    </font>
    <font>
      <b/>
      <sz val="14"/>
      <color theme="1"/>
      <name val="Calibri Light"/>
      <family val="2"/>
      <scheme val="major"/>
    </font>
    <font>
      <b/>
      <sz val="11"/>
      <color theme="1"/>
      <name val="Calibri Light"/>
      <family val="2"/>
      <scheme val="major"/>
    </font>
    <font>
      <sz val="14"/>
      <color theme="1"/>
      <name val="Calibri Light"/>
      <family val="2"/>
      <scheme val="major"/>
    </font>
    <font>
      <b/>
      <sz val="12"/>
      <name val="Calibri Light"/>
      <family val="2"/>
      <scheme val="major"/>
    </font>
    <font>
      <b/>
      <sz val="16"/>
      <color theme="1"/>
      <name val="Calibri Light"/>
      <family val="2"/>
      <scheme val="major"/>
    </font>
    <font>
      <b/>
      <sz val="12"/>
      <color theme="1"/>
      <name val="B Nazanin"/>
      <charset val="178"/>
    </font>
    <font>
      <sz val="12"/>
      <color theme="1"/>
      <name val="B Nazanin"/>
      <charset val="178"/>
    </font>
    <font>
      <b/>
      <sz val="14"/>
      <color theme="1"/>
      <name val="B Nazanin"/>
      <charset val="178"/>
    </font>
    <font>
      <b/>
      <sz val="16"/>
      <name val="B Nazanin"/>
      <charset val="178"/>
    </font>
    <font>
      <sz val="11"/>
      <color theme="1"/>
      <name val="B Nazanin"/>
      <charset val="178"/>
    </font>
    <font>
      <b/>
      <sz val="16"/>
      <color theme="1"/>
      <name val="B Nazanin"/>
      <charset val="178"/>
    </font>
    <font>
      <b/>
      <sz val="16"/>
      <color theme="0"/>
      <name val="B Zar"/>
      <charset val="178"/>
    </font>
    <font>
      <sz val="11"/>
      <color theme="1"/>
      <name val="0 Nazanin Bold"/>
      <charset val="178"/>
    </font>
    <font>
      <b/>
      <sz val="14"/>
      <name val="0 Nazanin Bold"/>
      <charset val="178"/>
    </font>
    <font>
      <b/>
      <sz val="14"/>
      <color rgb="FFFFFF00"/>
      <name val="Calibri"/>
      <family val="2"/>
      <scheme val="minor"/>
    </font>
    <font>
      <b/>
      <sz val="14"/>
      <color theme="1"/>
      <name val="0 Nazanin Bold"/>
      <charset val="178"/>
    </font>
    <font>
      <b/>
      <sz val="14"/>
      <name val="B Nazanin"/>
      <charset val="178"/>
    </font>
    <font>
      <b/>
      <sz val="16"/>
      <color theme="0"/>
      <name val="Calibri"/>
      <family val="2"/>
      <scheme val="minor"/>
    </font>
    <font>
      <b/>
      <sz val="12"/>
      <name val="B Nazanin"/>
      <charset val="178"/>
    </font>
    <font>
      <sz val="14"/>
      <name val="Calibri"/>
      <family val="2"/>
      <scheme val="minor"/>
    </font>
    <font>
      <sz val="14"/>
      <color theme="1"/>
      <name val="B Nazanin"/>
      <charset val="178"/>
    </font>
    <font>
      <b/>
      <sz val="11"/>
      <color theme="1"/>
      <name val="B Nazanin"/>
      <charset val="178"/>
    </font>
    <font>
      <b/>
      <sz val="14"/>
      <color rgb="FF00B050"/>
      <name val="Calibri"/>
      <family val="2"/>
      <scheme val="minor"/>
    </font>
    <font>
      <b/>
      <sz val="16"/>
      <color rgb="FFFF0000"/>
      <name val="B Nazanin"/>
      <charset val="178"/>
    </font>
    <font>
      <b/>
      <sz val="11"/>
      <name val="B Nazanin"/>
      <charset val="178"/>
    </font>
    <font>
      <b/>
      <sz val="11"/>
      <name val="Arial"/>
      <family val="2"/>
    </font>
    <font>
      <sz val="16"/>
      <color theme="1"/>
      <name val="B Nazanin"/>
      <charset val="178"/>
    </font>
    <font>
      <b/>
      <sz val="13"/>
      <color rgb="FF000000"/>
      <name val="Calibri"/>
      <family val="2"/>
    </font>
    <font>
      <b/>
      <sz val="14"/>
      <color rgb="FF000000"/>
      <name val="Calibri"/>
      <family val="2"/>
    </font>
    <font>
      <sz val="14"/>
      <color rgb="FF000000"/>
      <name val="B Nazanin"/>
      <charset val="178"/>
    </font>
    <font>
      <sz val="18"/>
      <color rgb="FF000000"/>
      <name val="B Nazanin"/>
      <charset val="178"/>
    </font>
    <font>
      <b/>
      <sz val="15"/>
      <color theme="1"/>
      <name val="Calibri Light"/>
      <family val="2"/>
      <scheme val="major"/>
    </font>
    <font>
      <sz val="13"/>
      <color theme="1"/>
      <name val="Calibri"/>
      <family val="2"/>
      <scheme val="minor"/>
    </font>
    <font>
      <sz val="12"/>
      <name val="Calibri"/>
      <family val="2"/>
    </font>
    <font>
      <sz val="12"/>
      <name val="Arial"/>
      <family val="2"/>
    </font>
    <font>
      <sz val="9"/>
      <name val="Arial"/>
      <family val="2"/>
    </font>
    <font>
      <sz val="11"/>
      <color indexed="8"/>
      <name val="Calibri"/>
      <family val="2"/>
    </font>
    <font>
      <b/>
      <sz val="14"/>
      <name val="Arial"/>
      <family val="2"/>
    </font>
    <font>
      <b/>
      <u/>
      <sz val="16"/>
      <color theme="1"/>
      <name val="B Nazanin"/>
      <charset val="178"/>
    </font>
    <font>
      <b/>
      <u/>
      <sz val="14"/>
      <color theme="1"/>
      <name val="Calibri"/>
      <family val="2"/>
      <scheme val="minor"/>
    </font>
    <font>
      <b/>
      <u/>
      <sz val="14"/>
      <name val="Calibri"/>
      <family val="2"/>
      <scheme val="minor"/>
    </font>
    <font>
      <b/>
      <sz val="9"/>
      <color theme="1"/>
      <name val="Calibri"/>
      <family val="2"/>
      <scheme val="minor"/>
    </font>
    <font>
      <sz val="11"/>
      <color theme="1"/>
      <name val="Times New Roman"/>
      <family val="1"/>
    </font>
    <font>
      <sz val="12"/>
      <color rgb="FF000000"/>
      <name val="Calibri"/>
      <family val="2"/>
      <scheme val="minor"/>
    </font>
  </fonts>
  <fills count="27">
    <fill>
      <patternFill patternType="none"/>
    </fill>
    <fill>
      <patternFill patternType="gray125"/>
    </fill>
    <fill>
      <patternFill patternType="solid">
        <fgColor theme="9" tint="0.59999389629810485"/>
        <bgColor indexed="65"/>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0000"/>
        <bgColor indexed="64"/>
      </patternFill>
    </fill>
    <fill>
      <patternFill patternType="solid">
        <fgColor rgb="FFD5A7B1"/>
        <bgColor indexed="64"/>
      </patternFill>
    </fill>
    <fill>
      <patternFill patternType="solid">
        <fgColor theme="0" tint="-0.34998626667073579"/>
        <bgColor indexed="64"/>
      </patternFill>
    </fill>
    <fill>
      <patternFill patternType="solid">
        <fgColor theme="0" tint="-0.24997711111789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0" fontId="1" fillId="2" borderId="0" applyNumberFormat="0" applyBorder="0" applyAlignment="0" applyProtection="0"/>
    <xf numFmtId="43" fontId="1" fillId="0" borderId="0" applyFont="0" applyFill="0" applyBorder="0" applyAlignment="0" applyProtection="0"/>
    <xf numFmtId="0" fontId="24" fillId="0" borderId="0"/>
    <xf numFmtId="9" fontId="1" fillId="0" borderId="0" applyFont="0" applyFill="0" applyBorder="0" applyAlignment="0" applyProtection="0"/>
    <xf numFmtId="164" fontId="68" fillId="0" borderId="0" applyFont="0" applyFill="0" applyBorder="0" applyAlignment="0" applyProtection="0"/>
  </cellStyleXfs>
  <cellXfs count="1157">
    <xf numFmtId="0" fontId="0" fillId="0" borderId="0" xfId="0"/>
    <xf numFmtId="0" fontId="6" fillId="0" borderId="1" xfId="0" applyFont="1" applyBorder="1" applyAlignment="1">
      <alignment horizontal="center" vertical="center" readingOrder="2"/>
    </xf>
    <xf numFmtId="0" fontId="4" fillId="6" borderId="1" xfId="0" applyFont="1" applyFill="1" applyBorder="1" applyAlignment="1">
      <alignment horizontal="center" vertical="center" readingOrder="2"/>
    </xf>
    <xf numFmtId="164" fontId="4" fillId="6" borderId="1" xfId="1" applyNumberFormat="1" applyFont="1" applyFill="1" applyBorder="1" applyAlignment="1">
      <alignment horizontal="center" vertical="center" readingOrder="2"/>
    </xf>
    <xf numFmtId="164" fontId="2" fillId="6" borderId="1" xfId="1" applyNumberFormat="1" applyFont="1" applyFill="1" applyBorder="1" applyAlignment="1">
      <alignment vertical="center" readingOrder="2"/>
    </xf>
    <xf numFmtId="164" fontId="6" fillId="0" borderId="1" xfId="1" applyNumberFormat="1" applyFont="1" applyBorder="1" applyAlignment="1">
      <alignment horizontal="center" vertical="center" readingOrder="1"/>
    </xf>
    <xf numFmtId="0" fontId="0" fillId="0" borderId="1" xfId="0" applyBorder="1" applyAlignment="1">
      <alignment horizontal="center" vertical="center"/>
    </xf>
    <xf numFmtId="164" fontId="0" fillId="0" borderId="0" xfId="0" applyNumberFormat="1"/>
    <xf numFmtId="164" fontId="6" fillId="0" borderId="1" xfId="1" applyNumberFormat="1" applyFont="1" applyFill="1" applyBorder="1" applyAlignment="1">
      <alignment horizontal="center" vertical="center" readingOrder="1"/>
    </xf>
    <xf numFmtId="0" fontId="0" fillId="0" borderId="0" xfId="0" applyFill="1"/>
    <xf numFmtId="0" fontId="0" fillId="0" borderId="1" xfId="1" applyNumberFormat="1" applyFont="1" applyBorder="1" applyAlignment="1">
      <alignment horizontal="center" vertical="center"/>
    </xf>
    <xf numFmtId="0" fontId="2" fillId="0" borderId="0" xfId="0" applyFont="1" applyAlignment="1">
      <alignment readingOrder="2"/>
    </xf>
    <xf numFmtId="164" fontId="6" fillId="5" borderId="1" xfId="1" applyNumberFormat="1" applyFont="1" applyFill="1" applyBorder="1" applyAlignment="1">
      <alignment horizontal="center" vertical="center" readingOrder="2"/>
    </xf>
    <xf numFmtId="0" fontId="0" fillId="0" borderId="0" xfId="0" applyAlignment="1">
      <alignment vertical="center"/>
    </xf>
    <xf numFmtId="164" fontId="6" fillId="0" borderId="1" xfId="1" applyNumberFormat="1" applyFont="1" applyFill="1" applyBorder="1" applyAlignment="1">
      <alignment horizontal="center" vertical="center"/>
    </xf>
    <xf numFmtId="0" fontId="0" fillId="0" borderId="1" xfId="0" applyBorder="1" applyAlignment="1">
      <alignment vertical="center" wrapText="1" readingOrder="2"/>
    </xf>
    <xf numFmtId="0" fontId="2" fillId="0" borderId="0" xfId="0" applyFont="1" applyBorder="1" applyAlignment="1">
      <alignment vertical="center" readingOrder="2"/>
    </xf>
    <xf numFmtId="0" fontId="4" fillId="8" borderId="1" xfId="0" applyFont="1" applyFill="1" applyBorder="1" applyAlignment="1">
      <alignment horizontal="center" vertical="center" readingOrder="2"/>
    </xf>
    <xf numFmtId="164" fontId="4" fillId="8" borderId="1" xfId="1" applyNumberFormat="1" applyFont="1" applyFill="1" applyBorder="1" applyAlignment="1">
      <alignment horizontal="center" vertical="center" readingOrder="2"/>
    </xf>
    <xf numFmtId="164" fontId="2" fillId="8" borderId="1" xfId="1" applyNumberFormat="1" applyFont="1" applyFill="1" applyBorder="1" applyAlignment="1">
      <alignment horizontal="center" vertical="center" readingOrder="2"/>
    </xf>
    <xf numFmtId="0" fontId="6" fillId="0" borderId="1" xfId="1" applyNumberFormat="1" applyFont="1" applyFill="1" applyBorder="1" applyAlignment="1">
      <alignment horizontal="center" vertical="center"/>
    </xf>
    <xf numFmtId="164" fontId="0" fillId="0" borderId="0" xfId="1" applyNumberFormat="1" applyFont="1" applyAlignment="1">
      <alignment readingOrder="1"/>
    </xf>
    <xf numFmtId="0" fontId="0" fillId="0" borderId="0" xfId="0" applyAlignment="1">
      <alignment readingOrder="1"/>
    </xf>
    <xf numFmtId="0" fontId="0" fillId="5" borderId="0" xfId="0" applyFill="1" applyAlignment="1">
      <alignment readingOrder="1"/>
    </xf>
    <xf numFmtId="164" fontId="4" fillId="5" borderId="1" xfId="1" applyNumberFormat="1" applyFont="1" applyFill="1" applyBorder="1" applyAlignment="1">
      <alignment horizontal="center" vertical="center" readingOrder="1"/>
    </xf>
    <xf numFmtId="164" fontId="2" fillId="4" borderId="1" xfId="1" applyNumberFormat="1" applyFont="1" applyFill="1" applyBorder="1" applyAlignment="1">
      <alignment horizontal="center" vertical="center" readingOrder="1"/>
    </xf>
    <xf numFmtId="164" fontId="6" fillId="0" borderId="0" xfId="1" applyNumberFormat="1" applyFont="1" applyAlignment="1">
      <alignment readingOrder="1"/>
    </xf>
    <xf numFmtId="0" fontId="6" fillId="0" borderId="0" xfId="0" applyFont="1" applyAlignment="1">
      <alignment readingOrder="1"/>
    </xf>
    <xf numFmtId="0" fontId="10" fillId="0" borderId="0" xfId="0" applyFont="1" applyAlignment="1">
      <alignment readingOrder="1"/>
    </xf>
    <xf numFmtId="0" fontId="0" fillId="0" borderId="0" xfId="0" applyFill="1" applyAlignment="1">
      <alignment readingOrder="1"/>
    </xf>
    <xf numFmtId="0" fontId="10" fillId="5" borderId="7" xfId="0" applyFont="1" applyFill="1" applyBorder="1" applyAlignment="1">
      <alignment horizontal="center" vertical="center" readingOrder="1"/>
    </xf>
    <xf numFmtId="0" fontId="4" fillId="5" borderId="1" xfId="0" applyFont="1" applyFill="1" applyBorder="1" applyAlignment="1">
      <alignment horizontal="center" vertical="center" readingOrder="1"/>
    </xf>
    <xf numFmtId="0" fontId="4" fillId="4" borderId="1" xfId="0" applyFont="1" applyFill="1" applyBorder="1" applyAlignment="1">
      <alignment horizontal="center" vertical="center" readingOrder="1"/>
    </xf>
    <xf numFmtId="0" fontId="8" fillId="4" borderId="12" xfId="0" applyFont="1" applyFill="1" applyBorder="1" applyAlignment="1">
      <alignment vertical="center" readingOrder="1"/>
    </xf>
    <xf numFmtId="0" fontId="8" fillId="4" borderId="5" xfId="0" applyFont="1" applyFill="1" applyBorder="1" applyAlignment="1">
      <alignment vertical="center" readingOrder="1"/>
    </xf>
    <xf numFmtId="0" fontId="8" fillId="4" borderId="10" xfId="0" applyFont="1" applyFill="1" applyBorder="1" applyAlignment="1">
      <alignment vertical="center" readingOrder="1"/>
    </xf>
    <xf numFmtId="0" fontId="8" fillId="4" borderId="4" xfId="0" applyFont="1" applyFill="1" applyBorder="1" applyAlignment="1">
      <alignment vertical="center" readingOrder="1"/>
    </xf>
    <xf numFmtId="0" fontId="8" fillId="13" borderId="1" xfId="0" applyFont="1" applyFill="1" applyBorder="1" applyAlignment="1">
      <alignment horizontal="center" vertical="center" wrapText="1"/>
    </xf>
    <xf numFmtId="0" fontId="0" fillId="0" borderId="0" xfId="0" applyFont="1"/>
    <xf numFmtId="164" fontId="8" fillId="0" borderId="1" xfId="0" applyNumberFormat="1" applyFont="1" applyFill="1" applyBorder="1" applyAlignment="1">
      <alignment vertical="center" readingOrder="1"/>
    </xf>
    <xf numFmtId="43" fontId="8" fillId="0" borderId="1" xfId="0" applyNumberFormat="1" applyFont="1" applyFill="1" applyBorder="1" applyAlignment="1">
      <alignment vertical="center" readingOrder="1"/>
    </xf>
    <xf numFmtId="0" fontId="8" fillId="0" borderId="1" xfId="0" applyFont="1" applyFill="1" applyBorder="1" applyAlignment="1">
      <alignment vertical="center" readingOrder="1"/>
    </xf>
    <xf numFmtId="0" fontId="0" fillId="0" borderId="1" xfId="0" applyFont="1" applyBorder="1" applyAlignment="1">
      <alignment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164" fontId="8" fillId="0" borderId="1" xfId="1" applyNumberFormat="1" applyFont="1" applyFill="1" applyBorder="1" applyAlignment="1">
      <alignment vertical="center" readingOrder="1"/>
    </xf>
    <xf numFmtId="0" fontId="8" fillId="0" borderId="1" xfId="0" applyFont="1" applyBorder="1" applyAlignment="1">
      <alignment horizontal="center" vertical="center"/>
    </xf>
    <xf numFmtId="43" fontId="8" fillId="0" borderId="1" xfId="1" applyNumberFormat="1" applyFont="1" applyFill="1" applyBorder="1" applyAlignment="1">
      <alignment vertical="center" readingOrder="1"/>
    </xf>
    <xf numFmtId="0" fontId="1" fillId="0" borderId="0" xfId="0" applyFont="1" applyAlignment="1">
      <alignment readingOrder="1"/>
    </xf>
    <xf numFmtId="0" fontId="6" fillId="0" borderId="1" xfId="0" applyFont="1" applyFill="1" applyBorder="1" applyAlignment="1">
      <alignment horizontal="center" vertical="center" readingOrder="1"/>
    </xf>
    <xf numFmtId="0" fontId="6" fillId="0" borderId="1" xfId="0" applyFont="1" applyFill="1" applyBorder="1" applyAlignment="1">
      <alignment horizontal="center" vertical="center" readingOrder="2"/>
    </xf>
    <xf numFmtId="0" fontId="0" fillId="0" borderId="0" xfId="0" applyAlignment="1">
      <alignment readingOrder="1"/>
    </xf>
    <xf numFmtId="43" fontId="0" fillId="0" borderId="0" xfId="0" applyNumberFormat="1"/>
    <xf numFmtId="0" fontId="0" fillId="0" borderId="1" xfId="0" applyBorder="1" applyAlignment="1">
      <alignment vertical="center" wrapText="1"/>
    </xf>
    <xf numFmtId="164" fontId="6" fillId="0" borderId="1" xfId="1" applyNumberFormat="1" applyFont="1" applyBorder="1" applyAlignment="1">
      <alignment horizontal="center" vertical="center"/>
    </xf>
    <xf numFmtId="165" fontId="6" fillId="0" borderId="1" xfId="1" applyNumberFormat="1" applyFont="1" applyBorder="1" applyAlignment="1">
      <alignment horizontal="center" vertical="center"/>
    </xf>
    <xf numFmtId="0" fontId="6" fillId="0" borderId="0" xfId="0" applyFont="1" applyAlignment="1">
      <alignment wrapText="1" readingOrder="1"/>
    </xf>
    <xf numFmtId="0" fontId="0" fillId="0" borderId="0" xfId="0" applyAlignment="1">
      <alignment vertical="top" readingOrder="1"/>
    </xf>
    <xf numFmtId="0" fontId="0" fillId="0" borderId="0" xfId="0"/>
    <xf numFmtId="0" fontId="0" fillId="0" borderId="14" xfId="0" applyBorder="1"/>
    <xf numFmtId="0" fontId="0" fillId="0" borderId="14" xfId="0" applyBorder="1" applyAlignment="1">
      <alignment horizontal="center" vertical="center"/>
    </xf>
    <xf numFmtId="2" fontId="0" fillId="0" borderId="14" xfId="0" applyNumberFormat="1" applyBorder="1" applyAlignment="1">
      <alignment horizontal="center" vertical="center"/>
    </xf>
    <xf numFmtId="166" fontId="0" fillId="0" borderId="14" xfId="0" applyNumberFormat="1" applyBorder="1"/>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2" fontId="0" fillId="0" borderId="14" xfId="0" applyNumberFormat="1" applyBorder="1"/>
    <xf numFmtId="0" fontId="11" fillId="0" borderId="0" xfId="0" applyFont="1" applyAlignment="1">
      <alignment vertical="top" wrapText="1" readingOrder="1"/>
    </xf>
    <xf numFmtId="0" fontId="2" fillId="0" borderId="0" xfId="0" applyFont="1" applyBorder="1" applyAlignment="1">
      <alignment horizontal="left" vertical="center" readingOrder="2"/>
    </xf>
    <xf numFmtId="0" fontId="0" fillId="0" borderId="1" xfId="0" applyBorder="1" applyAlignment="1">
      <alignment vertical="center"/>
    </xf>
    <xf numFmtId="0" fontId="0" fillId="0" borderId="0" xfId="0" applyAlignment="1">
      <alignment vertical="center" readingOrder="2"/>
    </xf>
    <xf numFmtId="43" fontId="6" fillId="5" borderId="1" xfId="1" applyNumberFormat="1" applyFont="1" applyFill="1" applyBorder="1" applyAlignment="1">
      <alignment horizontal="center" vertical="center" readingOrder="2"/>
    </xf>
    <xf numFmtId="165" fontId="6" fillId="5" borderId="1" xfId="1" applyNumberFormat="1" applyFont="1" applyFill="1" applyBorder="1" applyAlignment="1">
      <alignment horizontal="center" vertical="center" readingOrder="2"/>
    </xf>
    <xf numFmtId="43" fontId="0" fillId="0" borderId="1" xfId="1" applyFont="1" applyBorder="1" applyAlignment="1">
      <alignment horizontal="center" vertical="center"/>
    </xf>
    <xf numFmtId="0" fontId="4" fillId="15" borderId="1" xfId="0" applyFont="1" applyFill="1" applyBorder="1" applyAlignment="1">
      <alignment horizontal="center" vertical="center" readingOrder="2"/>
    </xf>
    <xf numFmtId="164" fontId="4" fillId="15" borderId="1" xfId="1" applyNumberFormat="1" applyFont="1" applyFill="1" applyBorder="1" applyAlignment="1">
      <alignment horizontal="center" vertical="center" readingOrder="2"/>
    </xf>
    <xf numFmtId="165" fontId="14" fillId="15" borderId="1" xfId="1" applyNumberFormat="1" applyFont="1" applyFill="1" applyBorder="1" applyAlignment="1">
      <alignment horizontal="center" vertical="center" readingOrder="2"/>
    </xf>
    <xf numFmtId="0" fontId="6" fillId="15" borderId="1" xfId="0" applyFont="1" applyFill="1" applyBorder="1" applyAlignment="1">
      <alignment horizontal="center" vertical="center" readingOrder="2"/>
    </xf>
    <xf numFmtId="43" fontId="0" fillId="15" borderId="1" xfId="1" applyFont="1" applyFill="1" applyBorder="1" applyAlignment="1">
      <alignment horizontal="center" vertical="center"/>
    </xf>
    <xf numFmtId="164" fontId="6" fillId="15" borderId="1" xfId="1" applyNumberFormat="1" applyFont="1" applyFill="1" applyBorder="1" applyAlignment="1">
      <alignment horizontal="center" vertical="center" readingOrder="2"/>
    </xf>
    <xf numFmtId="43" fontId="6" fillId="15" borderId="1" xfId="1" applyNumberFormat="1" applyFont="1" applyFill="1" applyBorder="1" applyAlignment="1">
      <alignment horizontal="center" vertical="center" readingOrder="2"/>
    </xf>
    <xf numFmtId="164" fontId="3" fillId="15" borderId="1" xfId="1" applyNumberFormat="1" applyFont="1" applyFill="1" applyBorder="1" applyAlignment="1">
      <alignment horizontal="center" vertical="center" readingOrder="2"/>
    </xf>
    <xf numFmtId="0" fontId="2" fillId="15" borderId="1" xfId="1" applyNumberFormat="1" applyFont="1" applyFill="1" applyBorder="1" applyAlignment="1">
      <alignment vertical="center"/>
    </xf>
    <xf numFmtId="43" fontId="6" fillId="5" borderId="1" xfId="1" applyFont="1" applyFill="1" applyBorder="1" applyAlignment="1">
      <alignment horizontal="center" vertical="center" readingOrder="2"/>
    </xf>
    <xf numFmtId="43" fontId="2" fillId="15" borderId="1" xfId="1" applyNumberFormat="1" applyFont="1" applyFill="1" applyBorder="1" applyAlignment="1">
      <alignment vertical="center"/>
    </xf>
    <xf numFmtId="164" fontId="2" fillId="15" borderId="1" xfId="1" applyNumberFormat="1" applyFont="1" applyFill="1" applyBorder="1" applyAlignment="1">
      <alignment vertical="center"/>
    </xf>
    <xf numFmtId="165" fontId="2" fillId="15" borderId="1" xfId="1" applyNumberFormat="1" applyFont="1" applyFill="1" applyBorder="1" applyAlignment="1">
      <alignment vertical="center"/>
    </xf>
    <xf numFmtId="43" fontId="6" fillId="0" borderId="1" xfId="1" applyFont="1" applyBorder="1" applyAlignment="1">
      <alignment horizontal="center" vertical="center" readingOrder="2"/>
    </xf>
    <xf numFmtId="43" fontId="6" fillId="5" borderId="1" xfId="1" applyFont="1" applyFill="1" applyBorder="1" applyAlignment="1">
      <alignment horizontal="center" vertical="center" readingOrder="1"/>
    </xf>
    <xf numFmtId="43" fontId="6" fillId="0" borderId="1" xfId="1" applyFont="1" applyBorder="1" applyAlignment="1">
      <alignment horizontal="center" vertical="center" readingOrder="1"/>
    </xf>
    <xf numFmtId="43" fontId="6" fillId="0" borderId="1" xfId="1" applyFont="1" applyBorder="1" applyAlignment="1">
      <alignment vertical="center" readingOrder="1"/>
    </xf>
    <xf numFmtId="43" fontId="6" fillId="0" borderId="1" xfId="1" applyFont="1" applyBorder="1" applyAlignment="1">
      <alignment vertical="center"/>
    </xf>
    <xf numFmtId="43" fontId="6" fillId="0" borderId="1" xfId="1" applyFont="1" applyFill="1" applyBorder="1" applyAlignment="1">
      <alignment horizontal="center" vertical="center" readingOrder="1"/>
    </xf>
    <xf numFmtId="43" fontId="6" fillId="0" borderId="1" xfId="1" applyFont="1" applyFill="1" applyBorder="1" applyAlignment="1">
      <alignment vertical="center" readingOrder="1"/>
    </xf>
    <xf numFmtId="43" fontId="6" fillId="0" borderId="1" xfId="1" applyFont="1" applyFill="1" applyBorder="1" applyAlignment="1">
      <alignment vertical="center"/>
    </xf>
    <xf numFmtId="0" fontId="2" fillId="0" borderId="0" xfId="0" applyFont="1" applyBorder="1" applyAlignment="1">
      <alignment vertical="center"/>
    </xf>
    <xf numFmtId="0" fontId="4" fillId="17" borderId="1" xfId="0" applyFont="1" applyFill="1" applyBorder="1" applyAlignment="1">
      <alignment horizontal="center" vertical="center" readingOrder="2"/>
    </xf>
    <xf numFmtId="164" fontId="4" fillId="17" borderId="1" xfId="1" applyNumberFormat="1" applyFont="1" applyFill="1" applyBorder="1" applyAlignment="1">
      <alignment horizontal="center" vertical="center" readingOrder="2"/>
    </xf>
    <xf numFmtId="164" fontId="2" fillId="17" borderId="1" xfId="1" applyNumberFormat="1" applyFont="1" applyFill="1" applyBorder="1" applyAlignment="1">
      <alignment horizontal="center" vertical="center" readingOrder="2"/>
    </xf>
    <xf numFmtId="164" fontId="14" fillId="17" borderId="1" xfId="1" applyNumberFormat="1" applyFont="1" applyFill="1" applyBorder="1" applyAlignment="1">
      <alignment horizontal="center" vertical="center" readingOrder="2"/>
    </xf>
    <xf numFmtId="164" fontId="17" fillId="17" borderId="1" xfId="1" applyNumberFormat="1" applyFont="1" applyFill="1" applyBorder="1" applyAlignment="1">
      <alignment horizontal="center" vertical="center" readingOrder="2"/>
    </xf>
    <xf numFmtId="164" fontId="14" fillId="8" borderId="1" xfId="1" applyNumberFormat="1" applyFont="1" applyFill="1" applyBorder="1" applyAlignment="1">
      <alignment horizontal="center" vertical="center" readingOrder="2"/>
    </xf>
    <xf numFmtId="164" fontId="17" fillId="8" borderId="1" xfId="1" applyNumberFormat="1" applyFont="1" applyFill="1" applyBorder="1" applyAlignment="1">
      <alignment horizontal="center" vertical="center" readingOrder="2"/>
    </xf>
    <xf numFmtId="0" fontId="3" fillId="0" borderId="1" xfId="0" applyFont="1" applyFill="1" applyBorder="1" applyAlignment="1">
      <alignment horizontal="center" vertical="center" wrapText="1" readingOrder="2"/>
    </xf>
    <xf numFmtId="0" fontId="2" fillId="0" borderId="1" xfId="0" applyFont="1" applyFill="1" applyBorder="1" applyAlignment="1">
      <alignment vertical="center" wrapText="1" readingOrder="2"/>
    </xf>
    <xf numFmtId="0" fontId="2" fillId="0" borderId="1" xfId="0" applyFont="1" applyFill="1" applyBorder="1" applyAlignment="1">
      <alignment horizontal="center" vertical="center" wrapText="1" readingOrder="2"/>
    </xf>
    <xf numFmtId="43" fontId="6" fillId="0" borderId="1" xfId="1" applyNumberFormat="1" applyFont="1" applyFill="1" applyBorder="1" applyAlignment="1">
      <alignment horizontal="center" vertical="center"/>
    </xf>
    <xf numFmtId="1" fontId="3" fillId="6" borderId="2" xfId="1" applyNumberFormat="1" applyFont="1" applyFill="1" applyBorder="1" applyAlignment="1">
      <alignment horizontal="center" vertical="center" wrapText="1" readingOrder="2"/>
    </xf>
    <xf numFmtId="164" fontId="10" fillId="18" borderId="1" xfId="1" applyNumberFormat="1" applyFont="1" applyFill="1" applyBorder="1" applyAlignment="1">
      <alignment horizontal="center" vertical="center" readingOrder="2"/>
    </xf>
    <xf numFmtId="164" fontId="7" fillId="18" borderId="1" xfId="1" applyNumberFormat="1" applyFont="1" applyFill="1" applyBorder="1" applyAlignment="1">
      <alignment horizontal="center" vertical="center" readingOrder="2"/>
    </xf>
    <xf numFmtId="164" fontId="21" fillId="18" borderId="1" xfId="1" applyNumberFormat="1" applyFont="1" applyFill="1" applyBorder="1" applyAlignment="1">
      <alignment horizontal="center" vertical="center" readingOrder="2"/>
    </xf>
    <xf numFmtId="164" fontId="23" fillId="18" borderId="1" xfId="1" applyNumberFormat="1" applyFont="1" applyFill="1" applyBorder="1" applyAlignment="1">
      <alignment horizontal="center" vertical="center" readingOrder="2"/>
    </xf>
    <xf numFmtId="0" fontId="6" fillId="0" borderId="0" xfId="0" applyFont="1" applyAlignment="1">
      <alignment vertical="center"/>
    </xf>
    <xf numFmtId="0" fontId="6" fillId="0" borderId="0" xfId="0" applyFont="1"/>
    <xf numFmtId="0" fontId="0" fillId="0" borderId="0" xfId="0" applyAlignment="1">
      <alignment horizontal="center"/>
    </xf>
    <xf numFmtId="0" fontId="2" fillId="6" borderId="1" xfId="1" applyNumberFormat="1" applyFont="1" applyFill="1" applyBorder="1" applyAlignment="1">
      <alignment horizontal="center" vertical="center" readingOrder="2"/>
    </xf>
    <xf numFmtId="0" fontId="21" fillId="18" borderId="1" xfId="1" applyNumberFormat="1" applyFont="1" applyFill="1" applyBorder="1" applyAlignment="1">
      <alignment horizontal="center" vertical="center" readingOrder="2"/>
    </xf>
    <xf numFmtId="0" fontId="0" fillId="0" borderId="0" xfId="0" applyNumberFormat="1" applyAlignment="1">
      <alignment horizontal="center"/>
    </xf>
    <xf numFmtId="0" fontId="7" fillId="14" borderId="1" xfId="0" applyFont="1" applyFill="1" applyBorder="1" applyAlignment="1">
      <alignment vertical="center"/>
    </xf>
    <xf numFmtId="43" fontId="7" fillId="14" borderId="1" xfId="0" applyNumberFormat="1" applyFont="1" applyFill="1" applyBorder="1" applyAlignment="1">
      <alignment vertical="center"/>
    </xf>
    <xf numFmtId="0" fontId="7" fillId="14" borderId="1" xfId="0" applyNumberFormat="1" applyFont="1" applyFill="1" applyBorder="1" applyAlignment="1">
      <alignment horizontal="center" vertical="center"/>
    </xf>
    <xf numFmtId="0" fontId="7" fillId="14" borderId="1" xfId="0" applyFont="1" applyFill="1" applyBorder="1" applyAlignment="1">
      <alignment horizontal="center" vertical="center"/>
    </xf>
    <xf numFmtId="0" fontId="6" fillId="0" borderId="2" xfId="1"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6" fillId="0" borderId="1" xfId="1" applyNumberFormat="1" applyFont="1" applyBorder="1" applyAlignment="1">
      <alignment horizontal="center" vertical="center"/>
    </xf>
    <xf numFmtId="43" fontId="6" fillId="0" borderId="1" xfId="1" applyNumberFormat="1" applyFont="1" applyBorder="1" applyAlignment="1">
      <alignment horizontal="center" vertical="center"/>
    </xf>
    <xf numFmtId="43" fontId="6" fillId="0" borderId="0" xfId="0" applyNumberFormat="1" applyFont="1"/>
    <xf numFmtId="164" fontId="6" fillId="0" borderId="0" xfId="0" applyNumberFormat="1" applyFont="1"/>
    <xf numFmtId="169" fontId="6" fillId="0" borderId="1" xfId="1" applyNumberFormat="1" applyFont="1" applyBorder="1" applyAlignment="1">
      <alignment horizontal="center" vertical="center"/>
    </xf>
    <xf numFmtId="170" fontId="6" fillId="0" borderId="1" xfId="0" applyNumberFormat="1" applyFont="1" applyBorder="1" applyAlignment="1">
      <alignment horizontal="center" vertical="center"/>
    </xf>
    <xf numFmtId="0" fontId="6" fillId="0" borderId="1" xfId="0" applyFont="1" applyFill="1" applyBorder="1" applyAlignment="1">
      <alignment vertical="center" wrapText="1" readingOrder="2"/>
    </xf>
    <xf numFmtId="0" fontId="6" fillId="0" borderId="1" xfId="0" applyNumberFormat="1" applyFont="1" applyBorder="1" applyAlignment="1">
      <alignment horizontal="center" vertical="center"/>
    </xf>
    <xf numFmtId="0" fontId="22" fillId="0" borderId="0" xfId="0" applyFont="1" applyAlignment="1">
      <alignment vertical="center" readingOrder="1"/>
    </xf>
    <xf numFmtId="0" fontId="2" fillId="0" borderId="0" xfId="0" applyFont="1" applyAlignment="1">
      <alignment vertical="center"/>
    </xf>
    <xf numFmtId="0" fontId="3" fillId="0" borderId="0" xfId="0" applyFont="1" applyAlignment="1">
      <alignment vertical="center" readingOrder="1"/>
    </xf>
    <xf numFmtId="164" fontId="3" fillId="0" borderId="0" xfId="1" applyNumberFormat="1" applyFont="1" applyAlignment="1">
      <alignment vertical="center" readingOrder="1"/>
    </xf>
    <xf numFmtId="0" fontId="14" fillId="0" borderId="0" xfId="0" applyNumberFormat="1" applyFont="1" applyFill="1" applyBorder="1" applyAlignment="1">
      <alignment horizontal="right" vertical="center" readingOrder="2"/>
    </xf>
    <xf numFmtId="43" fontId="2" fillId="0" borderId="0" xfId="0" applyNumberFormat="1" applyFont="1" applyBorder="1" applyAlignment="1">
      <alignment vertical="center" readingOrder="2"/>
    </xf>
    <xf numFmtId="0" fontId="2" fillId="0" borderId="0" xfId="0" applyFont="1" applyAlignment="1">
      <alignment vertical="center" readingOrder="2"/>
    </xf>
    <xf numFmtId="0" fontId="0" fillId="0" borderId="1" xfId="0" applyFont="1" applyFill="1" applyBorder="1" applyAlignment="1">
      <alignment horizontal="center" vertical="center" readingOrder="2"/>
    </xf>
    <xf numFmtId="0" fontId="0" fillId="0" borderId="0" xfId="0" applyAlignment="1">
      <alignment horizontal="right" readingOrder="1"/>
    </xf>
    <xf numFmtId="0" fontId="14" fillId="0" borderId="0" xfId="0" applyNumberFormat="1" applyFont="1" applyFill="1" applyBorder="1" applyAlignment="1">
      <alignment horizontal="right" readingOrder="2"/>
    </xf>
    <xf numFmtId="0" fontId="14" fillId="0" borderId="0" xfId="0" applyNumberFormat="1" applyFont="1" applyFill="1" applyBorder="1" applyAlignment="1">
      <alignment wrapText="1" readingOrder="2"/>
    </xf>
    <xf numFmtId="0" fontId="2" fillId="0" borderId="0" xfId="0" applyNumberFormat="1" applyFont="1" applyAlignment="1">
      <alignment horizontal="right"/>
    </xf>
    <xf numFmtId="0" fontId="2" fillId="0" borderId="0" xfId="0" applyFont="1" applyAlignment="1"/>
    <xf numFmtId="0" fontId="2" fillId="0" borderId="0" xfId="0" applyFont="1" applyAlignment="1">
      <alignment vertical="top"/>
    </xf>
    <xf numFmtId="0" fontId="2" fillId="0" borderId="0" xfId="0" applyNumberFormat="1" applyFont="1" applyAlignment="1">
      <alignment vertical="top" wrapText="1"/>
    </xf>
    <xf numFmtId="0" fontId="6" fillId="0" borderId="0" xfId="0" applyFont="1" applyAlignment="1">
      <alignment horizontal="right" readingOrder="1"/>
    </xf>
    <xf numFmtId="0" fontId="6" fillId="0" borderId="0" xfId="0" applyFont="1" applyAlignment="1">
      <alignment horizontal="right" vertical="center"/>
    </xf>
    <xf numFmtId="0" fontId="6" fillId="6" borderId="0" xfId="0" applyFont="1" applyFill="1" applyAlignment="1">
      <alignment horizontal="right" readingOrder="1"/>
    </xf>
    <xf numFmtId="0" fontId="0" fillId="0" borderId="0" xfId="0" applyFont="1" applyAlignment="1">
      <alignment horizontal="right"/>
    </xf>
    <xf numFmtId="0" fontId="0" fillId="0" borderId="0" xfId="0" applyFont="1" applyAlignment="1">
      <alignment horizontal="right" vertical="center"/>
    </xf>
    <xf numFmtId="164" fontId="1" fillId="0" borderId="0" xfId="1" applyNumberFormat="1" applyFont="1" applyAlignment="1">
      <alignment horizontal="right"/>
    </xf>
    <xf numFmtId="164" fontId="1" fillId="0" borderId="1" xfId="1" applyNumberFormat="1" applyFont="1" applyFill="1" applyBorder="1" applyAlignment="1">
      <alignment horizontal="right" vertical="center" readingOrder="1"/>
    </xf>
    <xf numFmtId="164" fontId="1" fillId="0" borderId="0" xfId="1" applyNumberFormat="1" applyFont="1" applyFill="1" applyAlignment="1">
      <alignment horizontal="right"/>
    </xf>
    <xf numFmtId="164" fontId="1" fillId="5" borderId="0" xfId="1" applyNumberFormat="1" applyFont="1" applyFill="1" applyAlignment="1">
      <alignment horizontal="center" vertical="center" readingOrder="1"/>
    </xf>
    <xf numFmtId="164" fontId="1" fillId="0" borderId="0" xfId="1" applyNumberFormat="1" applyFont="1" applyAlignment="1">
      <alignment horizontal="right" vertical="center" readingOrder="1"/>
    </xf>
    <xf numFmtId="0" fontId="1" fillId="0" borderId="0" xfId="1" applyNumberFormat="1" applyFont="1" applyAlignment="1">
      <alignment horizontal="right"/>
    </xf>
    <xf numFmtId="0" fontId="1" fillId="0" borderId="0" xfId="1" applyNumberFormat="1" applyFont="1" applyAlignment="1">
      <alignment horizontal="right" vertical="center"/>
    </xf>
    <xf numFmtId="0" fontId="0" fillId="0" borderId="0" xfId="0" applyAlignment="1">
      <alignment horizontal="right" vertical="center" readingOrder="1"/>
    </xf>
    <xf numFmtId="0" fontId="0" fillId="0" borderId="0" xfId="0" applyAlignment="1">
      <alignment horizontal="center" vertical="center" readingOrder="1"/>
    </xf>
    <xf numFmtId="164" fontId="0" fillId="0" borderId="1" xfId="1" applyNumberFormat="1" applyFont="1" applyFill="1" applyBorder="1" applyAlignment="1">
      <alignment horizontal="right" vertical="center" readingOrder="2"/>
    </xf>
    <xf numFmtId="164" fontId="0" fillId="0" borderId="1" xfId="0" applyNumberFormat="1" applyFont="1" applyFill="1" applyBorder="1" applyAlignment="1">
      <alignment horizontal="right" vertical="center"/>
    </xf>
    <xf numFmtId="43" fontId="6" fillId="0" borderId="0" xfId="1" applyFont="1" applyAlignment="1">
      <alignment horizontal="right" vertical="center"/>
    </xf>
    <xf numFmtId="0" fontId="2" fillId="0" borderId="0" xfId="0" applyFont="1" applyAlignment="1">
      <alignment horizontal="center" vertical="top"/>
    </xf>
    <xf numFmtId="0" fontId="2" fillId="0" borderId="0" xfId="0" applyFont="1" applyBorder="1" applyAlignment="1">
      <alignment readingOrder="2"/>
    </xf>
    <xf numFmtId="0" fontId="2" fillId="0" borderId="0" xfId="0" applyFont="1" applyAlignment="1">
      <alignment horizontal="right" vertical="top"/>
    </xf>
    <xf numFmtId="0" fontId="2" fillId="0" borderId="0" xfId="0" applyFont="1" applyAlignment="1">
      <alignment horizontal="left" vertical="top"/>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vertical="center" wrapText="1"/>
    </xf>
    <xf numFmtId="0" fontId="6" fillId="0" borderId="0" xfId="0" applyFont="1" applyAlignment="1">
      <alignment vertical="center" wrapText="1"/>
    </xf>
    <xf numFmtId="165" fontId="26" fillId="0" borderId="1" xfId="1" applyNumberFormat="1" applyFont="1" applyFill="1" applyBorder="1" applyAlignment="1">
      <alignment horizontal="right" vertical="center" wrapText="1"/>
    </xf>
    <xf numFmtId="165" fontId="26" fillId="0" borderId="8" xfId="1" applyNumberFormat="1" applyFont="1" applyFill="1" applyBorder="1" applyAlignment="1">
      <alignment horizontal="right" vertical="center" wrapText="1"/>
    </xf>
    <xf numFmtId="165" fontId="0" fillId="5" borderId="8" xfId="1" applyNumberFormat="1" applyFont="1" applyFill="1" applyBorder="1" applyAlignment="1">
      <alignment vertical="center" wrapText="1"/>
    </xf>
    <xf numFmtId="165" fontId="26" fillId="0" borderId="1" xfId="1" applyNumberFormat="1" applyFont="1" applyFill="1" applyBorder="1" applyAlignment="1">
      <alignment horizontal="center" vertical="center" wrapText="1"/>
    </xf>
    <xf numFmtId="165" fontId="25" fillId="5" borderId="8" xfId="1" applyNumberFormat="1" applyFont="1" applyFill="1" applyBorder="1" applyAlignment="1">
      <alignment horizontal="right" vertical="center" wrapText="1"/>
    </xf>
    <xf numFmtId="165" fontId="0" fillId="5" borderId="1" xfId="1" applyNumberFormat="1" applyFont="1" applyFill="1" applyBorder="1" applyAlignment="1">
      <alignment horizontal="right" vertical="center" wrapText="1" readingOrder="2"/>
    </xf>
    <xf numFmtId="165" fontId="26" fillId="0" borderId="1" xfId="1" applyNumberFormat="1" applyFont="1" applyBorder="1" applyAlignment="1">
      <alignment horizontal="right" vertical="center" wrapText="1" readingOrder="2"/>
    </xf>
    <xf numFmtId="0" fontId="27" fillId="10" borderId="1" xfId="0" applyNumberFormat="1" applyFont="1" applyFill="1" applyBorder="1" applyAlignment="1">
      <alignment horizontal="center" vertical="center" wrapText="1" readingOrder="2"/>
    </xf>
    <xf numFmtId="165" fontId="0" fillId="5" borderId="1" xfId="1" applyNumberFormat="1" applyFont="1" applyFill="1" applyBorder="1" applyAlignment="1">
      <alignment horizontal="center" vertical="center" wrapText="1" readingOrder="2"/>
    </xf>
    <xf numFmtId="165" fontId="26" fillId="0" borderId="1" xfId="1" applyNumberFormat="1" applyFont="1" applyBorder="1" applyAlignment="1">
      <alignment horizontal="center" vertical="center" wrapText="1" readingOrder="2"/>
    </xf>
    <xf numFmtId="165" fontId="26" fillId="5" borderId="1" xfId="1" applyNumberFormat="1" applyFont="1" applyFill="1" applyBorder="1" applyAlignment="1">
      <alignment horizontal="center" vertical="center" wrapText="1" readingOrder="2"/>
    </xf>
    <xf numFmtId="0" fontId="27" fillId="10" borderId="8" xfId="0" applyFont="1" applyFill="1" applyBorder="1" applyAlignment="1">
      <alignment horizontal="center" vertical="center" readingOrder="2"/>
    </xf>
    <xf numFmtId="43" fontId="6" fillId="0" borderId="1" xfId="1" applyFont="1" applyFill="1" applyBorder="1" applyAlignment="1">
      <alignment horizontal="center" vertical="center"/>
    </xf>
    <xf numFmtId="43" fontId="2" fillId="8" borderId="1" xfId="1" applyFont="1" applyFill="1" applyBorder="1" applyAlignment="1">
      <alignment horizontal="center" vertical="center" readingOrder="2"/>
    </xf>
    <xf numFmtId="0" fontId="6" fillId="0" borderId="1" xfId="0" applyFont="1" applyBorder="1" applyAlignment="1">
      <alignment horizontal="center" vertical="center" readingOrder="1"/>
    </xf>
    <xf numFmtId="164" fontId="6" fillId="0" borderId="2" xfId="1" applyNumberFormat="1" applyFont="1" applyBorder="1" applyAlignment="1">
      <alignment horizontal="center" vertical="center"/>
    </xf>
    <xf numFmtId="169" fontId="6" fillId="0" borderId="1" xfId="1" applyNumberFormat="1" applyFont="1" applyFill="1" applyBorder="1" applyAlignment="1">
      <alignment horizontal="center" vertical="center"/>
    </xf>
    <xf numFmtId="1" fontId="13" fillId="6" borderId="1" xfId="1" applyNumberFormat="1" applyFont="1" applyFill="1" applyBorder="1" applyAlignment="1">
      <alignment horizontal="center" vertical="center" wrapText="1" readingOrder="2"/>
    </xf>
    <xf numFmtId="0" fontId="6" fillId="0" borderId="2" xfId="0" applyFont="1" applyBorder="1" applyAlignment="1">
      <alignment vertical="center" wrapText="1"/>
    </xf>
    <xf numFmtId="164" fontId="7" fillId="14" borderId="1" xfId="0" applyNumberFormat="1" applyFont="1" applyFill="1" applyBorder="1" applyAlignment="1">
      <alignment vertical="center"/>
    </xf>
    <xf numFmtId="0" fontId="2" fillId="0" borderId="0" xfId="0" applyFont="1" applyAlignment="1">
      <alignment horizontal="left"/>
    </xf>
    <xf numFmtId="164" fontId="6" fillId="0" borderId="1" xfId="1" applyNumberFormat="1" applyFont="1" applyBorder="1" applyAlignment="1">
      <alignment vertical="center" wrapText="1" readingOrder="1"/>
    </xf>
    <xf numFmtId="164" fontId="0" fillId="0" borderId="0" xfId="0" applyNumberFormat="1" applyAlignment="1">
      <alignment vertical="center"/>
    </xf>
    <xf numFmtId="0" fontId="0" fillId="0" borderId="0" xfId="0" applyAlignment="1">
      <alignment horizontal="left" wrapText="1" readingOrder="1"/>
    </xf>
    <xf numFmtId="0" fontId="2" fillId="0" borderId="0" xfId="0" applyNumberFormat="1" applyFont="1" applyAlignment="1">
      <alignment horizontal="left"/>
    </xf>
    <xf numFmtId="164" fontId="12" fillId="0" borderId="0" xfId="1" applyNumberFormat="1" applyFont="1" applyAlignment="1">
      <alignment horizontal="left" vertical="center" readingOrder="1"/>
    </xf>
    <xf numFmtId="0" fontId="14" fillId="0" borderId="0"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right" vertical="center"/>
    </xf>
    <xf numFmtId="0" fontId="8" fillId="0" borderId="0" xfId="0" applyFont="1" applyBorder="1" applyAlignment="1"/>
    <xf numFmtId="0" fontId="8" fillId="0" borderId="0" xfId="0" applyFont="1" applyAlignment="1"/>
    <xf numFmtId="0" fontId="0" fillId="0" borderId="0" xfId="0" applyAlignment="1">
      <alignment horizontal="right"/>
    </xf>
    <xf numFmtId="0" fontId="14" fillId="0" borderId="0" xfId="0" applyNumberFormat="1" applyFont="1" applyFill="1" applyBorder="1" applyAlignment="1">
      <alignment horizontal="center" vertical="top" wrapText="1"/>
    </xf>
    <xf numFmtId="0" fontId="2" fillId="0" borderId="0" xfId="0" applyFont="1" applyBorder="1" applyAlignment="1"/>
    <xf numFmtId="0" fontId="11" fillId="0" borderId="0" xfId="0" applyFont="1" applyAlignment="1">
      <alignment vertical="top" wrapText="1"/>
    </xf>
    <xf numFmtId="0" fontId="0" fillId="0" borderId="0" xfId="0" applyAlignment="1">
      <alignment horizontal="right" vertical="top"/>
    </xf>
    <xf numFmtId="0" fontId="2" fillId="0" borderId="0"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top"/>
    </xf>
    <xf numFmtId="0" fontId="14" fillId="0" borderId="0" xfId="0" applyNumberFormat="1" applyFont="1" applyFill="1" applyBorder="1" applyAlignment="1">
      <alignment horizontal="left" wrapText="1"/>
    </xf>
    <xf numFmtId="0" fontId="2" fillId="0" borderId="0" xfId="0" applyNumberFormat="1" applyFont="1" applyAlignment="1">
      <alignment horizontal="left" vertical="top" wrapText="1"/>
    </xf>
    <xf numFmtId="0" fontId="6" fillId="0" borderId="0" xfId="0" applyFont="1" applyAlignment="1">
      <alignment horizontal="left"/>
    </xf>
    <xf numFmtId="0" fontId="0" fillId="0" borderId="0" xfId="0" applyAlignment="1">
      <alignment horizontal="left" wrapText="1"/>
    </xf>
    <xf numFmtId="0" fontId="2" fillId="0" borderId="0" xfId="0" applyFont="1" applyAlignment="1">
      <alignment horizontal="right"/>
    </xf>
    <xf numFmtId="0" fontId="0" fillId="0" borderId="0" xfId="0" applyAlignment="1">
      <alignment horizontal="left" readingOrder="1"/>
    </xf>
    <xf numFmtId="0" fontId="14" fillId="0" borderId="0" xfId="0" applyNumberFormat="1" applyFont="1" applyFill="1" applyBorder="1" applyAlignment="1">
      <alignment horizontal="left" wrapText="1" readingOrder="1"/>
    </xf>
    <xf numFmtId="0" fontId="2" fillId="0" borderId="0" xfId="0" applyNumberFormat="1" applyFont="1" applyAlignment="1">
      <alignment horizontal="left" vertical="top" wrapText="1" readingOrder="1"/>
    </xf>
    <xf numFmtId="0" fontId="14" fillId="0" borderId="0" xfId="0" applyNumberFormat="1" applyFont="1" applyFill="1" applyBorder="1" applyAlignment="1">
      <alignment vertical="top" wrapText="1"/>
    </xf>
    <xf numFmtId="0" fontId="2" fillId="0" borderId="0" xfId="0" applyNumberFormat="1" applyFont="1" applyAlignment="1">
      <alignment horizontal="center" vertical="center"/>
    </xf>
    <xf numFmtId="0" fontId="3" fillId="0" borderId="0" xfId="0" applyFont="1" applyAlignment="1">
      <alignment horizontal="left" vertical="center" readingOrder="1"/>
    </xf>
    <xf numFmtId="0" fontId="14" fillId="0" borderId="0" xfId="0" applyNumberFormat="1" applyFont="1" applyFill="1" applyBorder="1" applyAlignment="1">
      <alignment vertical="center" readingOrder="1"/>
    </xf>
    <xf numFmtId="0" fontId="2" fillId="0" borderId="0" xfId="0" applyNumberFormat="1" applyFont="1" applyAlignment="1">
      <alignment horizontal="right" vertical="top"/>
    </xf>
    <xf numFmtId="0" fontId="16" fillId="0"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1" fillId="16" borderId="1"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16" borderId="1" xfId="0" applyFont="1" applyFill="1" applyBorder="1" applyAlignment="1">
      <alignment horizontal="center" vertical="center" wrapText="1" readingOrder="1"/>
    </xf>
    <xf numFmtId="164" fontId="30" fillId="16" borderId="1" xfId="1" applyNumberFormat="1" applyFont="1" applyFill="1" applyBorder="1" applyAlignment="1">
      <alignment horizontal="center" vertical="center" wrapText="1" readingOrder="1"/>
    </xf>
    <xf numFmtId="0" fontId="30" fillId="16" borderId="1" xfId="0" applyFont="1" applyFill="1" applyBorder="1" applyAlignment="1">
      <alignment horizontal="center" vertical="center" wrapText="1" readingOrder="1"/>
    </xf>
    <xf numFmtId="0" fontId="30" fillId="16" borderId="1" xfId="0" applyFont="1" applyFill="1" applyBorder="1" applyAlignment="1">
      <alignment horizontal="center" vertical="center" readingOrder="1"/>
    </xf>
    <xf numFmtId="0" fontId="33" fillId="16" borderId="1" xfId="0" applyFont="1" applyFill="1" applyBorder="1" applyAlignment="1">
      <alignment horizontal="center" vertical="center" wrapText="1" readingOrder="1"/>
    </xf>
    <xf numFmtId="164" fontId="30" fillId="16" borderId="1" xfId="1" applyNumberFormat="1" applyFont="1" applyFill="1" applyBorder="1" applyAlignment="1">
      <alignment horizontal="center" vertical="center" readingOrder="1"/>
    </xf>
    <xf numFmtId="0" fontId="30" fillId="6" borderId="1" xfId="0" applyFont="1" applyFill="1" applyBorder="1" applyAlignment="1">
      <alignment horizontal="center" vertical="center" readingOrder="1"/>
    </xf>
    <xf numFmtId="164" fontId="30" fillId="6" borderId="1" xfId="1" applyNumberFormat="1" applyFont="1" applyFill="1" applyBorder="1" applyAlignment="1">
      <alignment horizontal="center" vertical="center" readingOrder="1"/>
    </xf>
    <xf numFmtId="164" fontId="33" fillId="6" borderId="1" xfId="1" applyNumberFormat="1" applyFont="1" applyFill="1" applyBorder="1" applyAlignment="1">
      <alignment horizontal="center" vertical="center" readingOrder="1"/>
    </xf>
    <xf numFmtId="15" fontId="16" fillId="0" borderId="1" xfId="0" applyNumberFormat="1" applyFont="1" applyBorder="1" applyAlignment="1">
      <alignment vertical="center" readingOrder="1"/>
    </xf>
    <xf numFmtId="0" fontId="16" fillId="0" borderId="1" xfId="0" applyNumberFormat="1" applyFont="1" applyBorder="1" applyAlignment="1">
      <alignment horizontal="center" vertical="center" readingOrder="1"/>
    </xf>
    <xf numFmtId="164" fontId="16" fillId="0" borderId="1" xfId="1" applyNumberFormat="1" applyFont="1" applyBorder="1" applyAlignment="1">
      <alignment horizontal="center" readingOrder="1"/>
    </xf>
    <xf numFmtId="164" fontId="15" fillId="0" borderId="1" xfId="1" applyNumberFormat="1" applyFont="1" applyBorder="1" applyAlignment="1">
      <alignment horizontal="center" readingOrder="1"/>
    </xf>
    <xf numFmtId="0" fontId="15" fillId="0" borderId="1" xfId="0" applyFont="1" applyFill="1" applyBorder="1" applyAlignment="1">
      <alignment readingOrder="1"/>
    </xf>
    <xf numFmtId="0" fontId="32" fillId="6" borderId="1" xfId="0" applyFont="1" applyFill="1" applyBorder="1" applyAlignment="1">
      <alignment horizontal="center" vertical="center" wrapText="1" readingOrder="1"/>
    </xf>
    <xf numFmtId="164" fontId="30" fillId="6" borderId="1" xfId="1" applyNumberFormat="1" applyFont="1" applyFill="1" applyBorder="1" applyAlignment="1">
      <alignment horizontal="center" vertical="center" wrapText="1" readingOrder="1"/>
    </xf>
    <xf numFmtId="0" fontId="30" fillId="6" borderId="1" xfId="0" applyFont="1" applyFill="1" applyBorder="1" applyAlignment="1">
      <alignment horizontal="center" vertical="center" wrapText="1" readingOrder="1"/>
    </xf>
    <xf numFmtId="164" fontId="15" fillId="5" borderId="1" xfId="1" applyNumberFormat="1" applyFont="1" applyFill="1" applyBorder="1" applyAlignment="1">
      <alignment horizontal="left" vertical="center" wrapText="1" readingOrder="1"/>
    </xf>
    <xf numFmtId="164" fontId="16" fillId="0" borderId="1" xfId="1" applyNumberFormat="1" applyFont="1" applyBorder="1" applyAlignment="1">
      <alignment horizontal="center" vertical="center" wrapText="1" readingOrder="1"/>
    </xf>
    <xf numFmtId="164" fontId="16" fillId="5" borderId="1" xfId="1" applyNumberFormat="1" applyFont="1" applyFill="1" applyBorder="1" applyAlignment="1">
      <alignment horizontal="center" vertical="center" wrapText="1" readingOrder="1"/>
    </xf>
    <xf numFmtId="15" fontId="16" fillId="0" borderId="1" xfId="0" applyNumberFormat="1"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16" fillId="0" borderId="1" xfId="0" applyNumberFormat="1" applyFont="1" applyBorder="1" applyAlignment="1">
      <alignment horizontal="center" vertical="center" wrapText="1"/>
    </xf>
    <xf numFmtId="164" fontId="16" fillId="0" borderId="1" xfId="0" applyNumberFormat="1" applyFont="1" applyBorder="1" applyAlignment="1">
      <alignment wrapText="1"/>
    </xf>
    <xf numFmtId="164" fontId="15" fillId="0" borderId="1" xfId="1" applyNumberFormat="1" applyFont="1" applyBorder="1" applyAlignment="1">
      <alignment vertical="center" wrapText="1" readingOrder="1"/>
    </xf>
    <xf numFmtId="164" fontId="16" fillId="0" borderId="1" xfId="1" applyNumberFormat="1" applyFont="1" applyBorder="1" applyAlignment="1">
      <alignment wrapText="1" readingOrder="1"/>
    </xf>
    <xf numFmtId="164" fontId="30" fillId="6" borderId="1" xfId="1" applyNumberFormat="1" applyFont="1" applyFill="1" applyBorder="1" applyAlignment="1">
      <alignment horizontal="center" wrapText="1" readingOrder="1"/>
    </xf>
    <xf numFmtId="164" fontId="33" fillId="6" borderId="1" xfId="1" applyNumberFormat="1" applyFont="1" applyFill="1" applyBorder="1" applyAlignment="1">
      <alignment horizontal="center" vertical="center" wrapText="1" readingOrder="1"/>
    </xf>
    <xf numFmtId="164" fontId="16" fillId="5" borderId="1" xfId="1" applyNumberFormat="1" applyFont="1" applyFill="1" applyBorder="1" applyAlignment="1">
      <alignment horizontal="center" vertical="center" readingOrder="1"/>
    </xf>
    <xf numFmtId="0" fontId="16" fillId="0" borderId="1" xfId="0" applyFont="1" applyBorder="1" applyAlignment="1">
      <alignment horizontal="center" vertical="center" readingOrder="1"/>
    </xf>
    <xf numFmtId="0" fontId="15" fillId="0" borderId="1" xfId="1" applyNumberFormat="1" applyFont="1" applyFill="1" applyBorder="1" applyAlignment="1">
      <alignment horizontal="left" vertical="center" wrapText="1" readingOrder="1"/>
    </xf>
    <xf numFmtId="164" fontId="16" fillId="0" borderId="1" xfId="1" applyNumberFormat="1" applyFont="1" applyBorder="1" applyAlignment="1">
      <alignment horizontal="center" vertical="top" readingOrder="1"/>
    </xf>
    <xf numFmtId="15" fontId="16" fillId="0" borderId="1" xfId="0" applyNumberFormat="1" applyFont="1" applyBorder="1" applyAlignment="1">
      <alignment vertical="top" readingOrder="1"/>
    </xf>
    <xf numFmtId="164" fontId="16" fillId="0" borderId="1" xfId="0" applyNumberFormat="1" applyFont="1" applyBorder="1" applyAlignment="1">
      <alignment readingOrder="1"/>
    </xf>
    <xf numFmtId="164" fontId="15" fillId="0" borderId="1" xfId="0" applyNumberFormat="1" applyFont="1" applyBorder="1" applyAlignment="1">
      <alignment vertical="top" readingOrder="1"/>
    </xf>
    <xf numFmtId="164" fontId="30" fillId="0" borderId="1" xfId="1" applyNumberFormat="1" applyFont="1" applyFill="1" applyBorder="1" applyAlignment="1">
      <alignment horizontal="center" vertical="center" readingOrder="1"/>
    </xf>
    <xf numFmtId="0" fontId="15" fillId="0" borderId="1" xfId="0" applyFont="1" applyFill="1" applyBorder="1" applyAlignment="1">
      <alignment vertical="top" readingOrder="1"/>
    </xf>
    <xf numFmtId="0" fontId="15" fillId="0" borderId="1" xfId="0" applyFont="1" applyBorder="1" applyAlignment="1">
      <alignment vertical="top" readingOrder="1"/>
    </xf>
    <xf numFmtId="164" fontId="16" fillId="5" borderId="1" xfId="1" applyNumberFormat="1" applyFont="1" applyFill="1" applyBorder="1" applyAlignment="1">
      <alignment horizontal="right" vertical="center" readingOrder="1"/>
    </xf>
    <xf numFmtId="0" fontId="16" fillId="0" borderId="1" xfId="0" applyFont="1" applyBorder="1" applyAlignment="1">
      <alignment horizontal="right" vertical="center" wrapText="1" readingOrder="1"/>
    </xf>
    <xf numFmtId="0" fontId="32" fillId="19" borderId="1" xfId="0" applyFont="1" applyFill="1" applyBorder="1" applyAlignment="1">
      <alignment vertical="center" readingOrder="1"/>
    </xf>
    <xf numFmtId="43" fontId="32" fillId="19" borderId="1" xfId="1" applyNumberFormat="1" applyFont="1" applyFill="1" applyBorder="1" applyAlignment="1">
      <alignment horizontal="center" vertical="center" readingOrder="1"/>
    </xf>
    <xf numFmtId="164" fontId="32" fillId="19" borderId="1" xfId="1" applyNumberFormat="1" applyFont="1" applyFill="1" applyBorder="1" applyAlignment="1">
      <alignment horizontal="center" vertical="center" readingOrder="1"/>
    </xf>
    <xf numFmtId="164" fontId="2" fillId="6" borderId="2" xfId="1" applyNumberFormat="1" applyFont="1" applyFill="1" applyBorder="1" applyAlignment="1">
      <alignment horizontal="center" vertical="center" readingOrder="2"/>
    </xf>
    <xf numFmtId="164" fontId="2" fillId="6" borderId="1" xfId="1" applyNumberFormat="1" applyFont="1" applyFill="1" applyBorder="1" applyAlignment="1">
      <alignment horizontal="center" vertical="center" readingOrder="2"/>
    </xf>
    <xf numFmtId="43" fontId="6" fillId="9" borderId="0" xfId="0" applyNumberFormat="1" applyFont="1" applyFill="1"/>
    <xf numFmtId="0" fontId="6" fillId="9" borderId="0" xfId="0" applyFont="1" applyFill="1"/>
    <xf numFmtId="164" fontId="6" fillId="9" borderId="0" xfId="0" applyNumberFormat="1" applyFont="1" applyFill="1"/>
    <xf numFmtId="0" fontId="0" fillId="0" borderId="1" xfId="0" applyFont="1" applyFill="1" applyBorder="1" applyAlignment="1">
      <alignment vertical="center" wrapText="1" readingOrder="2"/>
    </xf>
    <xf numFmtId="164" fontId="2" fillId="6" borderId="2" xfId="1" applyNumberFormat="1" applyFont="1" applyFill="1" applyBorder="1" applyAlignment="1">
      <alignment horizontal="center" vertical="center" readingOrder="2"/>
    </xf>
    <xf numFmtId="164" fontId="2" fillId="6" borderId="1" xfId="1" applyNumberFormat="1" applyFont="1" applyFill="1" applyBorder="1" applyAlignment="1">
      <alignment horizontal="center" vertical="center" readingOrder="2"/>
    </xf>
    <xf numFmtId="0" fontId="2" fillId="15" borderId="1" xfId="0" applyFont="1" applyFill="1" applyBorder="1" applyAlignment="1">
      <alignment horizontal="center" vertical="center" readingOrder="2"/>
    </xf>
    <xf numFmtId="164" fontId="2" fillId="15" borderId="1" xfId="1" applyNumberFormat="1" applyFont="1" applyFill="1" applyBorder="1" applyAlignment="1">
      <alignment horizontal="center" vertical="center" readingOrder="2"/>
    </xf>
    <xf numFmtId="0" fontId="5" fillId="5" borderId="1" xfId="0" applyFont="1" applyFill="1" applyBorder="1" applyAlignment="1">
      <alignment horizontal="right" vertical="center" wrapText="1" readingOrder="2"/>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xf>
    <xf numFmtId="165"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 xfId="0" applyFont="1" applyFill="1" applyBorder="1" applyAlignment="1">
      <alignment vertical="top" wrapText="1" readingOrder="2"/>
    </xf>
    <xf numFmtId="0" fontId="37" fillId="4" borderId="1" xfId="0" applyFont="1" applyFill="1" applyBorder="1" applyAlignment="1">
      <alignment horizontal="center" vertical="center" wrapText="1" readingOrder="2"/>
    </xf>
    <xf numFmtId="0" fontId="37" fillId="4" borderId="1" xfId="0" applyNumberFormat="1" applyFont="1" applyFill="1" applyBorder="1" applyAlignment="1">
      <alignment horizontal="center" vertical="center" wrapText="1" readingOrder="2"/>
    </xf>
    <xf numFmtId="0" fontId="37" fillId="4" borderId="1" xfId="0" applyFont="1" applyFill="1" applyBorder="1" applyAlignment="1">
      <alignment horizontal="center" vertical="center" readingOrder="2"/>
    </xf>
    <xf numFmtId="0" fontId="38" fillId="0" borderId="0" xfId="0" applyFont="1" applyAlignment="1">
      <alignment vertical="center" readingOrder="2"/>
    </xf>
    <xf numFmtId="43" fontId="41" fillId="0" borderId="0" xfId="0" applyNumberFormat="1" applyFont="1"/>
    <xf numFmtId="0" fontId="41" fillId="0" borderId="0" xfId="0" applyFont="1"/>
    <xf numFmtId="164" fontId="41" fillId="0" borderId="0" xfId="0" applyNumberFormat="1" applyFont="1"/>
    <xf numFmtId="0" fontId="0" fillId="0" borderId="1" xfId="0" applyFont="1" applyFill="1" applyBorder="1" applyAlignment="1">
      <alignment vertical="top" wrapText="1" readingOrder="2"/>
    </xf>
    <xf numFmtId="0" fontId="12" fillId="0" borderId="1" xfId="0" applyFont="1" applyFill="1" applyBorder="1" applyAlignment="1">
      <alignment vertical="center" wrapText="1" readingOrder="2"/>
    </xf>
    <xf numFmtId="0" fontId="14" fillId="0" borderId="0" xfId="0" applyNumberFormat="1" applyFont="1" applyFill="1" applyBorder="1" applyAlignment="1">
      <alignment vertical="center" readingOrder="2"/>
    </xf>
    <xf numFmtId="0" fontId="2" fillId="0" borderId="0" xfId="0" applyNumberFormat="1" applyFont="1" applyAlignment="1">
      <alignment horizontal="right" readingOrder="2"/>
    </xf>
    <xf numFmtId="0" fontId="2" fillId="0" borderId="0" xfId="0" applyFont="1" applyAlignment="1">
      <alignment vertical="top" readingOrder="2"/>
    </xf>
    <xf numFmtId="0" fontId="2" fillId="0" borderId="0" xfId="0" applyNumberFormat="1" applyFont="1" applyAlignment="1">
      <alignment vertical="top" wrapText="1" readingOrder="2"/>
    </xf>
    <xf numFmtId="0" fontId="2" fillId="0" borderId="0" xfId="0" applyFont="1" applyAlignment="1">
      <alignment horizontal="right" vertical="top" readingOrder="2"/>
    </xf>
    <xf numFmtId="0" fontId="6" fillId="0" borderId="1" xfId="0" applyFont="1" applyBorder="1" applyAlignment="1">
      <alignment vertical="top" wrapText="1" readingOrder="2"/>
    </xf>
    <xf numFmtId="43" fontId="0" fillId="0" borderId="0" xfId="0" applyNumberFormat="1" applyAlignment="1">
      <alignment vertical="center"/>
    </xf>
    <xf numFmtId="0" fontId="10" fillId="0" borderId="0" xfId="0" applyFont="1" applyAlignment="1">
      <alignment vertical="center"/>
    </xf>
    <xf numFmtId="164" fontId="6" fillId="0" borderId="3" xfId="0" applyNumberFormat="1" applyFont="1" applyBorder="1" applyAlignment="1">
      <alignment vertical="top" wrapText="1" readingOrder="2"/>
    </xf>
    <xf numFmtId="1" fontId="6" fillId="0" borderId="1" xfId="0" applyNumberFormat="1" applyFont="1" applyBorder="1" applyAlignment="1">
      <alignment horizontal="center" vertical="center"/>
    </xf>
    <xf numFmtId="0" fontId="12" fillId="0" borderId="3" xfId="0" applyFont="1" applyFill="1" applyBorder="1" applyAlignment="1">
      <alignment vertical="center" wrapText="1" readingOrder="2"/>
    </xf>
    <xf numFmtId="43" fontId="6" fillId="0" borderId="0" xfId="0" applyNumberFormat="1" applyFont="1" applyAlignment="1">
      <alignment vertical="center"/>
    </xf>
    <xf numFmtId="0" fontId="42" fillId="18" borderId="1" xfId="0" applyFont="1" applyFill="1" applyBorder="1" applyAlignment="1">
      <alignment vertical="center" readingOrder="2"/>
    </xf>
    <xf numFmtId="0" fontId="42" fillId="14" borderId="1" xfId="0" applyFont="1" applyFill="1" applyBorder="1" applyAlignment="1">
      <alignment vertical="center"/>
    </xf>
    <xf numFmtId="169" fontId="6" fillId="5" borderId="1" xfId="1" applyNumberFormat="1" applyFont="1" applyFill="1" applyBorder="1" applyAlignment="1">
      <alignment horizontal="center" vertical="center" readingOrder="2"/>
    </xf>
    <xf numFmtId="168" fontId="6" fillId="5" borderId="1" xfId="1" applyNumberFormat="1" applyFont="1" applyFill="1" applyBorder="1" applyAlignment="1">
      <alignment horizontal="center" vertical="center" readingOrder="2"/>
    </xf>
    <xf numFmtId="0" fontId="44" fillId="0" borderId="0" xfId="0" applyFont="1"/>
    <xf numFmtId="0" fontId="39" fillId="16" borderId="1" xfId="0" applyFont="1" applyFill="1" applyBorder="1" applyAlignment="1">
      <alignment vertical="center" wrapText="1" readingOrder="2"/>
    </xf>
    <xf numFmtId="0" fontId="39" fillId="16" borderId="1" xfId="0" applyFont="1" applyFill="1" applyBorder="1" applyAlignment="1">
      <alignment horizontal="center" vertical="center" wrapText="1" readingOrder="2"/>
    </xf>
    <xf numFmtId="0" fontId="37" fillId="16" borderId="1" xfId="0" applyFont="1" applyFill="1" applyBorder="1" applyAlignment="1">
      <alignment horizontal="center" vertical="center" wrapText="1" readingOrder="2"/>
    </xf>
    <xf numFmtId="0" fontId="41" fillId="0" borderId="0" xfId="0" applyFont="1" applyAlignment="1">
      <alignment vertical="center" readingOrder="2"/>
    </xf>
    <xf numFmtId="0" fontId="44" fillId="0" borderId="0" xfId="0" applyFont="1" applyBorder="1"/>
    <xf numFmtId="164" fontId="46" fillId="8" borderId="1" xfId="1" applyNumberFormat="1" applyFont="1" applyFill="1" applyBorder="1" applyAlignment="1">
      <alignment horizontal="center" vertical="center" readingOrder="2"/>
    </xf>
    <xf numFmtId="164" fontId="46" fillId="17" borderId="1" xfId="1" applyNumberFormat="1" applyFont="1" applyFill="1" applyBorder="1" applyAlignment="1">
      <alignment horizontal="center" vertical="center" readingOrder="2"/>
    </xf>
    <xf numFmtId="43" fontId="2" fillId="0" borderId="0" xfId="0" applyNumberFormat="1" applyFont="1" applyAlignment="1">
      <alignment vertical="center" readingOrder="2"/>
    </xf>
    <xf numFmtId="0" fontId="3" fillId="15" borderId="1" xfId="0" applyFont="1" applyFill="1" applyBorder="1" applyAlignment="1">
      <alignment horizontal="center" vertical="center" readingOrder="2"/>
    </xf>
    <xf numFmtId="43" fontId="8" fillId="15" borderId="1" xfId="1" applyFont="1" applyFill="1" applyBorder="1" applyAlignment="1">
      <alignment horizontal="center" vertical="center"/>
    </xf>
    <xf numFmtId="43" fontId="3" fillId="15" borderId="1" xfId="1" applyNumberFormat="1" applyFont="1" applyFill="1" applyBorder="1" applyAlignment="1">
      <alignment horizontal="center" vertical="center" readingOrder="2"/>
    </xf>
    <xf numFmtId="164" fontId="8" fillId="15" borderId="1" xfId="1" applyNumberFormat="1" applyFont="1" applyFill="1" applyBorder="1" applyAlignment="1">
      <alignment vertical="center" wrapText="1" readingOrder="2"/>
    </xf>
    <xf numFmtId="165" fontId="8" fillId="15" borderId="1" xfId="1" applyNumberFormat="1" applyFont="1" applyFill="1" applyBorder="1" applyAlignment="1">
      <alignment horizontal="center" vertical="center"/>
    </xf>
    <xf numFmtId="43" fontId="8" fillId="0" borderId="0" xfId="0" applyNumberFormat="1" applyFont="1"/>
    <xf numFmtId="0" fontId="8" fillId="0" borderId="0" xfId="0" applyFont="1"/>
    <xf numFmtId="164" fontId="8" fillId="0" borderId="0" xfId="0" applyNumberFormat="1" applyFont="1"/>
    <xf numFmtId="0" fontId="8" fillId="0" borderId="0" xfId="0" applyFont="1" applyAlignment="1">
      <alignment vertical="center"/>
    </xf>
    <xf numFmtId="164" fontId="3" fillId="15" borderId="1" xfId="1" applyNumberFormat="1" applyFont="1" applyFill="1" applyBorder="1" applyAlignment="1">
      <alignment vertical="center" readingOrder="2"/>
    </xf>
    <xf numFmtId="0" fontId="3" fillId="15" borderId="1" xfId="0" applyFont="1" applyFill="1" applyBorder="1" applyAlignment="1">
      <alignment vertical="center" readingOrder="2"/>
    </xf>
    <xf numFmtId="43" fontId="8" fillId="15" borderId="1" xfId="1" applyFont="1" applyFill="1" applyBorder="1" applyAlignment="1">
      <alignment vertical="center"/>
    </xf>
    <xf numFmtId="43" fontId="3" fillId="15" borderId="1" xfId="1" applyNumberFormat="1" applyFont="1" applyFill="1" applyBorder="1" applyAlignment="1">
      <alignment vertical="center" readingOrder="2"/>
    </xf>
    <xf numFmtId="43" fontId="8" fillId="0" borderId="0" xfId="0" applyNumberFormat="1" applyFont="1" applyAlignment="1"/>
    <xf numFmtId="164" fontId="8" fillId="0" borderId="0" xfId="0" applyNumberFormat="1" applyFont="1" applyAlignment="1"/>
    <xf numFmtId="0" fontId="5" fillId="5" borderId="1" xfId="0" applyFont="1" applyFill="1" applyBorder="1" applyAlignment="1">
      <alignment horizontal="center" vertical="center" wrapText="1" readingOrder="2"/>
    </xf>
    <xf numFmtId="164" fontId="0" fillId="0" borderId="0" xfId="1" applyNumberFormat="1" applyFont="1" applyAlignment="1">
      <alignment horizontal="right" readingOrder="2"/>
    </xf>
    <xf numFmtId="0" fontId="0" fillId="0" borderId="0" xfId="0" applyAlignment="1">
      <alignment horizontal="right" readingOrder="2"/>
    </xf>
    <xf numFmtId="0" fontId="2" fillId="0" borderId="0" xfId="0" applyNumberFormat="1" applyFont="1" applyAlignment="1">
      <alignment horizontal="right" vertical="top" readingOrder="2"/>
    </xf>
    <xf numFmtId="0" fontId="0" fillId="0" borderId="0" xfId="0" applyAlignment="1">
      <alignment horizontal="right" vertical="top" readingOrder="2"/>
    </xf>
    <xf numFmtId="0" fontId="8" fillId="0" borderId="0" xfId="0" applyFont="1" applyAlignment="1">
      <alignment horizontal="right" vertical="top" readingOrder="2"/>
    </xf>
    <xf numFmtId="0" fontId="8" fillId="0" borderId="0" xfId="0" applyFont="1" applyAlignment="1">
      <alignment horizontal="right" readingOrder="2"/>
    </xf>
    <xf numFmtId="0" fontId="2" fillId="0" borderId="0" xfId="0" applyFont="1" applyAlignment="1">
      <alignment horizontal="right" readingOrder="2"/>
    </xf>
    <xf numFmtId="164" fontId="0" fillId="0" borderId="0" xfId="1" applyNumberFormat="1" applyFont="1" applyAlignment="1">
      <alignment horizontal="right" vertical="top" readingOrder="2"/>
    </xf>
    <xf numFmtId="164" fontId="3" fillId="4" borderId="1" xfId="1" applyNumberFormat="1" applyFont="1" applyFill="1" applyBorder="1" applyAlignment="1">
      <alignment horizontal="right" vertical="center" readingOrder="2"/>
    </xf>
    <xf numFmtId="0" fontId="3" fillId="4" borderId="1" xfId="0" applyFont="1" applyFill="1" applyBorder="1" applyAlignment="1">
      <alignment horizontal="right" vertical="center" readingOrder="2"/>
    </xf>
    <xf numFmtId="164" fontId="2" fillId="0" borderId="0" xfId="0" applyNumberFormat="1" applyFont="1" applyBorder="1" applyAlignment="1">
      <alignment horizontal="right" vertical="center" readingOrder="2"/>
    </xf>
    <xf numFmtId="43" fontId="5" fillId="5" borderId="1" xfId="1" applyFont="1" applyFill="1" applyBorder="1" applyAlignment="1">
      <alignment horizontal="right" vertical="center" wrapText="1" readingOrder="2"/>
    </xf>
    <xf numFmtId="0" fontId="0" fillId="0" borderId="0" xfId="0" applyFill="1" applyAlignment="1">
      <alignment horizontal="right" readingOrder="2"/>
    </xf>
    <xf numFmtId="0" fontId="4" fillId="0" borderId="0" xfId="0" applyFont="1" applyAlignment="1">
      <alignment horizontal="right" readingOrder="2"/>
    </xf>
    <xf numFmtId="0" fontId="4" fillId="6" borderId="9" xfId="0" applyFont="1" applyFill="1" applyBorder="1" applyAlignment="1">
      <alignment horizontal="right" vertical="center" readingOrder="2"/>
    </xf>
    <xf numFmtId="164" fontId="4" fillId="6" borderId="9" xfId="1" applyNumberFormat="1" applyFont="1" applyFill="1" applyBorder="1" applyAlignment="1">
      <alignment horizontal="right" vertical="center" readingOrder="2"/>
    </xf>
    <xf numFmtId="164" fontId="2" fillId="6" borderId="9" xfId="1" applyNumberFormat="1" applyFont="1" applyFill="1" applyBorder="1" applyAlignment="1">
      <alignment horizontal="right" vertical="center" readingOrder="2"/>
    </xf>
    <xf numFmtId="43" fontId="2" fillId="6" borderId="9" xfId="1" applyNumberFormat="1" applyFont="1" applyFill="1" applyBorder="1" applyAlignment="1">
      <alignment horizontal="right" vertical="center" readingOrder="2"/>
    </xf>
    <xf numFmtId="0" fontId="0" fillId="0" borderId="0" xfId="0" applyAlignment="1">
      <alignment horizontal="right" vertical="center" readingOrder="2"/>
    </xf>
    <xf numFmtId="0" fontId="4" fillId="8" borderId="1" xfId="0" applyFont="1" applyFill="1" applyBorder="1" applyAlignment="1">
      <alignment horizontal="right" vertical="center" readingOrder="2"/>
    </xf>
    <xf numFmtId="164" fontId="4" fillId="8" borderId="1" xfId="1" applyNumberFormat="1" applyFont="1" applyFill="1" applyBorder="1" applyAlignment="1">
      <alignment horizontal="right" vertical="center" readingOrder="2"/>
    </xf>
    <xf numFmtId="164" fontId="2" fillId="8" borderId="1" xfId="1" applyNumberFormat="1" applyFont="1" applyFill="1" applyBorder="1" applyAlignment="1">
      <alignment horizontal="right" vertical="center" readingOrder="2"/>
    </xf>
    <xf numFmtId="0" fontId="2" fillId="0" borderId="0" xfId="0" applyFont="1" applyAlignment="1">
      <alignment horizontal="right" vertical="center" readingOrder="2"/>
    </xf>
    <xf numFmtId="0" fontId="2" fillId="0" borderId="5" xfId="0" applyFont="1" applyBorder="1" applyAlignment="1">
      <alignment horizontal="right" vertical="top" readingOrder="2"/>
    </xf>
    <xf numFmtId="0" fontId="2" fillId="0" borderId="0" xfId="0" applyFont="1" applyBorder="1" applyAlignment="1">
      <alignment horizontal="right" vertical="top" readingOrder="2"/>
    </xf>
    <xf numFmtId="0" fontId="8" fillId="0" borderId="0" xfId="0" applyFont="1" applyBorder="1" applyAlignment="1">
      <alignment horizontal="right" readingOrder="2"/>
    </xf>
    <xf numFmtId="0" fontId="2" fillId="0" borderId="0" xfId="0" applyNumberFormat="1" applyFont="1" applyAlignment="1">
      <alignment horizontal="right" vertical="top" readingOrder="2"/>
    </xf>
    <xf numFmtId="0" fontId="2" fillId="0" borderId="0" xfId="0" applyFont="1" applyBorder="1" applyAlignment="1">
      <alignment horizontal="right" readingOrder="2"/>
    </xf>
    <xf numFmtId="0" fontId="11" fillId="0" borderId="0" xfId="0" applyFont="1" applyAlignment="1">
      <alignment horizontal="right" vertical="top" wrapText="1" readingOrder="2"/>
    </xf>
    <xf numFmtId="0" fontId="2" fillId="0" borderId="0" xfId="0" applyFont="1" applyBorder="1" applyAlignment="1">
      <alignment horizontal="right" vertical="center" readingOrder="2"/>
    </xf>
    <xf numFmtId="0" fontId="14" fillId="0" borderId="0" xfId="0" applyNumberFormat="1" applyFont="1" applyFill="1" applyBorder="1" applyAlignment="1">
      <alignment horizontal="right" vertical="top" wrapText="1" readingOrder="2"/>
    </xf>
    <xf numFmtId="0" fontId="14" fillId="0" borderId="0" xfId="0" applyNumberFormat="1" applyFont="1" applyFill="1" applyBorder="1" applyAlignment="1">
      <alignment horizontal="right" vertical="top" readingOrder="2"/>
    </xf>
    <xf numFmtId="0" fontId="8" fillId="0" borderId="0" xfId="0" applyFont="1" applyBorder="1" applyAlignment="1">
      <alignment horizontal="right" vertical="top" readingOrder="2"/>
    </xf>
    <xf numFmtId="0" fontId="0" fillId="0" borderId="0" xfId="0" applyAlignment="1">
      <alignment horizontal="right" wrapText="1" readingOrder="2"/>
    </xf>
    <xf numFmtId="164" fontId="12" fillId="0" borderId="0" xfId="1" applyNumberFormat="1" applyFont="1" applyAlignment="1">
      <alignment horizontal="right" vertical="center" readingOrder="2"/>
    </xf>
    <xf numFmtId="0" fontId="14" fillId="0" borderId="5" xfId="0" applyNumberFormat="1" applyFont="1" applyFill="1" applyBorder="1" applyAlignment="1">
      <alignment horizontal="right" vertical="center" readingOrder="2"/>
    </xf>
    <xf numFmtId="0" fontId="2" fillId="0" borderId="5" xfId="0" applyFont="1" applyBorder="1" applyAlignment="1">
      <alignment horizontal="right" vertical="center" readingOrder="2"/>
    </xf>
    <xf numFmtId="164" fontId="3" fillId="0" borderId="0" xfId="1" applyNumberFormat="1" applyFont="1" applyAlignment="1">
      <alignment horizontal="right" readingOrder="2"/>
    </xf>
    <xf numFmtId="0" fontId="14" fillId="0" borderId="0" xfId="0" applyNumberFormat="1" applyFont="1" applyFill="1" applyBorder="1" applyAlignment="1">
      <alignment horizontal="right" wrapText="1" readingOrder="2"/>
    </xf>
    <xf numFmtId="0" fontId="2" fillId="0" borderId="0" xfId="0" applyNumberFormat="1" applyFont="1" applyAlignment="1">
      <alignment horizontal="right" vertical="center" readingOrder="2"/>
    </xf>
    <xf numFmtId="0" fontId="2" fillId="0" borderId="0" xfId="0" applyNumberFormat="1" applyFont="1" applyAlignment="1">
      <alignment horizontal="right" vertical="top" wrapText="1" readingOrder="2"/>
    </xf>
    <xf numFmtId="0" fontId="22" fillId="0" borderId="0" xfId="0" applyFont="1" applyAlignment="1">
      <alignment horizontal="right" vertical="center" readingOrder="2"/>
    </xf>
    <xf numFmtId="0" fontId="3" fillId="0" borderId="0" xfId="0" applyFont="1" applyAlignment="1">
      <alignment horizontal="right" vertical="center" readingOrder="2"/>
    </xf>
    <xf numFmtId="164" fontId="3" fillId="0" borderId="0" xfId="1" applyNumberFormat="1" applyFont="1" applyAlignment="1">
      <alignment horizontal="right" vertical="center" readingOrder="2"/>
    </xf>
    <xf numFmtId="0" fontId="5" fillId="5" borderId="9" xfId="0" applyFont="1" applyFill="1" applyBorder="1" applyAlignment="1">
      <alignment horizontal="right" vertical="center" wrapText="1" readingOrder="2"/>
    </xf>
    <xf numFmtId="0" fontId="37" fillId="4" borderId="1" xfId="0" applyFont="1" applyFill="1" applyBorder="1" applyAlignment="1">
      <alignment horizontal="center" vertical="center" wrapText="1" readingOrder="1"/>
    </xf>
    <xf numFmtId="164" fontId="39" fillId="4" borderId="1" xfId="1" applyNumberFormat="1" applyFont="1" applyFill="1" applyBorder="1" applyAlignment="1">
      <alignment horizontal="center" vertical="center" wrapText="1" readingOrder="2"/>
    </xf>
    <xf numFmtId="164" fontId="37" fillId="4" borderId="1" xfId="1" applyNumberFormat="1" applyFont="1" applyFill="1" applyBorder="1" applyAlignment="1">
      <alignment horizontal="center" vertical="center" wrapText="1" readingOrder="2"/>
    </xf>
    <xf numFmtId="164" fontId="37" fillId="4" borderId="1" xfId="1" applyNumberFormat="1" applyFont="1" applyFill="1" applyBorder="1" applyAlignment="1">
      <alignment horizontal="center" vertical="center" readingOrder="2"/>
    </xf>
    <xf numFmtId="0" fontId="37" fillId="4" borderId="1" xfId="0" applyFont="1" applyFill="1" applyBorder="1" applyAlignment="1">
      <alignment vertical="center" readingOrder="2"/>
    </xf>
    <xf numFmtId="165" fontId="26" fillId="5" borderId="1" xfId="1" applyNumberFormat="1" applyFont="1" applyFill="1" applyBorder="1" applyAlignment="1">
      <alignment horizontal="right" vertical="top" wrapText="1" readingOrder="2"/>
    </xf>
    <xf numFmtId="43" fontId="5" fillId="5" borderId="1" xfId="0" applyNumberFormat="1" applyFont="1" applyFill="1" applyBorder="1" applyAlignment="1">
      <alignment horizontal="center" vertical="center" wrapText="1" readingOrder="2"/>
    </xf>
    <xf numFmtId="43" fontId="5" fillId="5" borderId="1" xfId="0" applyNumberFormat="1" applyFont="1" applyFill="1" applyBorder="1" applyAlignment="1">
      <alignment horizontal="right" vertical="center" wrapText="1" readingOrder="2"/>
    </xf>
    <xf numFmtId="0" fontId="6" fillId="0" borderId="0" xfId="0" applyFont="1" applyAlignment="1">
      <alignment horizontal="right" readingOrder="2"/>
    </xf>
    <xf numFmtId="43" fontId="5" fillId="5" borderId="1" xfId="1" applyNumberFormat="1" applyFont="1" applyFill="1" applyBorder="1" applyAlignment="1">
      <alignment horizontal="right" vertical="center" wrapText="1" readingOrder="2"/>
    </xf>
    <xf numFmtId="0" fontId="2" fillId="8" borderId="1" xfId="0" applyFont="1" applyFill="1" applyBorder="1" applyAlignment="1">
      <alignment horizontal="center" vertical="center" readingOrder="2"/>
    </xf>
    <xf numFmtId="164" fontId="3" fillId="8" borderId="1" xfId="1" applyNumberFormat="1" applyFont="1" applyFill="1" applyBorder="1" applyAlignment="1">
      <alignment horizontal="center" vertical="center" wrapText="1" readingOrder="2"/>
    </xf>
    <xf numFmtId="0" fontId="9" fillId="5" borderId="1" xfId="0" applyFont="1" applyFill="1" applyBorder="1" applyAlignment="1">
      <alignment horizontal="center" vertical="center" wrapText="1" readingOrder="2"/>
    </xf>
    <xf numFmtId="0" fontId="6" fillId="5" borderId="1" xfId="0" applyFont="1" applyFill="1" applyBorder="1" applyAlignment="1">
      <alignment horizontal="center" vertical="center" readingOrder="2"/>
    </xf>
    <xf numFmtId="0" fontId="0" fillId="5" borderId="0" xfId="0" applyFont="1" applyFill="1" applyAlignment="1">
      <alignment horizontal="right" vertical="center" readingOrder="2"/>
    </xf>
    <xf numFmtId="0" fontId="6" fillId="0" borderId="1" xfId="1" applyNumberFormat="1" applyFont="1" applyFill="1" applyBorder="1" applyAlignment="1">
      <alignment horizontal="right" vertical="center" readingOrder="2"/>
    </xf>
    <xf numFmtId="164" fontId="6" fillId="0" borderId="1" xfId="1" applyNumberFormat="1" applyFont="1" applyFill="1" applyBorder="1" applyAlignment="1">
      <alignment horizontal="right" readingOrder="2"/>
    </xf>
    <xf numFmtId="0" fontId="8" fillId="0" borderId="0" xfId="0" applyFont="1" applyAlignment="1">
      <alignment horizontal="right" vertical="center" readingOrder="2"/>
    </xf>
    <xf numFmtId="164" fontId="0" fillId="5" borderId="1" xfId="1" applyNumberFormat="1" applyFont="1" applyFill="1" applyBorder="1" applyAlignment="1">
      <alignment horizontal="right" vertical="center" wrapText="1" readingOrder="2"/>
    </xf>
    <xf numFmtId="0" fontId="9" fillId="5" borderId="1" xfId="0" applyFont="1" applyFill="1" applyBorder="1" applyAlignment="1">
      <alignment horizontal="right" vertical="center" wrapText="1" readingOrder="2"/>
    </xf>
    <xf numFmtId="0" fontId="0" fillId="0" borderId="0" xfId="0" applyFont="1" applyAlignment="1">
      <alignment horizontal="right" readingOrder="2"/>
    </xf>
    <xf numFmtId="164" fontId="3" fillId="0" borderId="1" xfId="1" applyNumberFormat="1" applyFont="1" applyFill="1" applyBorder="1" applyAlignment="1">
      <alignment horizontal="right" vertical="center" readingOrder="2"/>
    </xf>
    <xf numFmtId="164" fontId="9" fillId="0" borderId="1" xfId="0" applyNumberFormat="1" applyFont="1" applyFill="1" applyBorder="1" applyAlignment="1">
      <alignment horizontal="right" vertical="center" readingOrder="2"/>
    </xf>
    <xf numFmtId="0" fontId="0" fillId="0" borderId="0" xfId="0" applyFont="1" applyAlignment="1">
      <alignment horizontal="right" vertical="center" readingOrder="2"/>
    </xf>
    <xf numFmtId="43" fontId="9" fillId="0" borderId="1" xfId="0" applyNumberFormat="1" applyFont="1" applyFill="1" applyBorder="1" applyAlignment="1">
      <alignment horizontal="right" vertical="center" readingOrder="2"/>
    </xf>
    <xf numFmtId="0" fontId="6" fillId="5" borderId="1" xfId="0" applyFont="1" applyFill="1" applyBorder="1" applyAlignment="1">
      <alignment horizontal="right" vertical="center" readingOrder="2"/>
    </xf>
    <xf numFmtId="164" fontId="6" fillId="0" borderId="1" xfId="1" applyNumberFormat="1" applyFont="1" applyBorder="1" applyAlignment="1">
      <alignment horizontal="right" vertical="center" readingOrder="2"/>
    </xf>
    <xf numFmtId="164" fontId="6" fillId="5" borderId="1" xfId="1" applyNumberFormat="1" applyFont="1" applyFill="1" applyBorder="1" applyAlignment="1">
      <alignment horizontal="right" vertical="center" readingOrder="2"/>
    </xf>
    <xf numFmtId="164" fontId="6" fillId="0" borderId="1" xfId="1" applyNumberFormat="1" applyFont="1" applyFill="1" applyBorder="1" applyAlignment="1">
      <alignment horizontal="right" vertical="center" readingOrder="2"/>
    </xf>
    <xf numFmtId="0" fontId="6" fillId="5" borderId="1" xfId="1" applyNumberFormat="1" applyFont="1" applyFill="1" applyBorder="1" applyAlignment="1">
      <alignment horizontal="right" vertical="center" readingOrder="2"/>
    </xf>
    <xf numFmtId="0" fontId="9" fillId="0" borderId="1" xfId="1" applyNumberFormat="1" applyFont="1" applyFill="1" applyBorder="1" applyAlignment="1">
      <alignment horizontal="right" vertical="center" wrapText="1" readingOrder="2"/>
    </xf>
    <xf numFmtId="0" fontId="3" fillId="4" borderId="1" xfId="1" applyNumberFormat="1" applyFont="1" applyFill="1" applyBorder="1" applyAlignment="1">
      <alignment horizontal="right" vertical="center" readingOrder="2"/>
    </xf>
    <xf numFmtId="164" fontId="7" fillId="4" borderId="1" xfId="1" applyNumberFormat="1" applyFont="1" applyFill="1" applyBorder="1" applyAlignment="1">
      <alignment horizontal="right" vertical="center" readingOrder="2"/>
    </xf>
    <xf numFmtId="164" fontId="6" fillId="0" borderId="0" xfId="1" applyNumberFormat="1" applyFont="1" applyAlignment="1">
      <alignment horizontal="right" readingOrder="2"/>
    </xf>
    <xf numFmtId="0" fontId="0" fillId="5" borderId="1" xfId="0" applyFont="1" applyFill="1" applyBorder="1" applyAlignment="1">
      <alignment horizontal="center" vertical="center" readingOrder="2"/>
    </xf>
    <xf numFmtId="43" fontId="0" fillId="0" borderId="1" xfId="1" applyFont="1" applyFill="1" applyBorder="1" applyAlignment="1">
      <alignment horizontal="center" vertical="center" readingOrder="2"/>
    </xf>
    <xf numFmtId="1" fontId="0" fillId="0" borderId="1" xfId="1" applyNumberFormat="1" applyFont="1" applyBorder="1" applyAlignment="1">
      <alignment horizontal="center" vertical="center" readingOrder="2"/>
    </xf>
    <xf numFmtId="43" fontId="0" fillId="5" borderId="1" xfId="1" applyFont="1" applyFill="1" applyBorder="1" applyAlignment="1">
      <alignment horizontal="center" vertical="center" readingOrder="2"/>
    </xf>
    <xf numFmtId="164" fontId="0" fillId="5" borderId="1" xfId="1" applyNumberFormat="1" applyFont="1" applyFill="1" applyBorder="1" applyAlignment="1">
      <alignment horizontal="center" vertical="center" readingOrder="2"/>
    </xf>
    <xf numFmtId="43" fontId="0" fillId="0" borderId="1" xfId="1" applyNumberFormat="1" applyFont="1" applyFill="1" applyBorder="1" applyAlignment="1">
      <alignment horizontal="center" vertical="center" readingOrder="2"/>
    </xf>
    <xf numFmtId="0" fontId="3" fillId="8" borderId="1" xfId="0" applyFont="1" applyFill="1" applyBorder="1" applyAlignment="1">
      <alignment horizontal="center" vertical="center" wrapText="1" readingOrder="2"/>
    </xf>
    <xf numFmtId="164" fontId="3" fillId="8" borderId="1" xfId="1" applyNumberFormat="1" applyFont="1" applyFill="1" applyBorder="1" applyAlignment="1">
      <alignment horizontal="center" vertical="center" readingOrder="2"/>
    </xf>
    <xf numFmtId="0" fontId="4" fillId="0" borderId="0" xfId="0" applyFont="1" applyAlignment="1">
      <alignment horizontal="center" vertical="center" readingOrder="2"/>
    </xf>
    <xf numFmtId="0" fontId="13" fillId="21" borderId="1" xfId="0" applyFont="1" applyFill="1" applyBorder="1" applyAlignment="1">
      <alignment horizontal="center" vertical="center" readingOrder="2"/>
    </xf>
    <xf numFmtId="164" fontId="13" fillId="21" borderId="1" xfId="1" applyNumberFormat="1" applyFont="1" applyFill="1" applyBorder="1" applyAlignment="1">
      <alignment horizontal="center" vertical="center" readingOrder="2"/>
    </xf>
    <xf numFmtId="0" fontId="13" fillId="16" borderId="1" xfId="0" applyFont="1" applyFill="1" applyBorder="1" applyAlignment="1">
      <alignment horizontal="center" vertical="center" readingOrder="2"/>
    </xf>
    <xf numFmtId="164" fontId="13" fillId="16" borderId="1" xfId="1" applyNumberFormat="1" applyFont="1" applyFill="1" applyBorder="1" applyAlignment="1">
      <alignment horizontal="center" vertical="center" readingOrder="2"/>
    </xf>
    <xf numFmtId="0" fontId="2" fillId="16" borderId="1" xfId="0" applyFont="1" applyFill="1" applyBorder="1" applyAlignment="1">
      <alignment horizontal="right" vertical="center" readingOrder="2"/>
    </xf>
    <xf numFmtId="164" fontId="2" fillId="16" borderId="1" xfId="1" applyNumberFormat="1" applyFont="1" applyFill="1" applyBorder="1" applyAlignment="1">
      <alignment horizontal="right" vertical="center" readingOrder="2"/>
    </xf>
    <xf numFmtId="0" fontId="39" fillId="4" borderId="1" xfId="0" applyFont="1" applyFill="1" applyBorder="1" applyAlignment="1">
      <alignment horizontal="center" vertical="center" wrapText="1" readingOrder="2"/>
    </xf>
    <xf numFmtId="164" fontId="39" fillId="4" borderId="1" xfId="1" applyNumberFormat="1" applyFont="1" applyFill="1" applyBorder="1" applyAlignment="1">
      <alignment horizontal="center" vertical="center" readingOrder="2"/>
    </xf>
    <xf numFmtId="0" fontId="39" fillId="4" borderId="1" xfId="0" applyFont="1" applyFill="1" applyBorder="1" applyAlignment="1">
      <alignment horizontal="center" vertical="center" readingOrder="2"/>
    </xf>
    <xf numFmtId="164" fontId="39" fillId="0" borderId="0" xfId="0" applyNumberFormat="1" applyFont="1" applyBorder="1" applyAlignment="1">
      <alignment horizontal="center" vertical="center" readingOrder="2"/>
    </xf>
    <xf numFmtId="0" fontId="39" fillId="0" borderId="0" xfId="0" applyFont="1" applyAlignment="1">
      <alignment horizontal="center" readingOrder="2"/>
    </xf>
    <xf numFmtId="43" fontId="5" fillId="5" borderId="9" xfId="1" applyFont="1" applyFill="1" applyBorder="1" applyAlignment="1">
      <alignment horizontal="right" vertical="center" wrapText="1" readingOrder="2"/>
    </xf>
    <xf numFmtId="0" fontId="4" fillId="6" borderId="21" xfId="0" applyFont="1" applyFill="1" applyBorder="1" applyAlignment="1">
      <alignment horizontal="right" vertical="center" readingOrder="2"/>
    </xf>
    <xf numFmtId="164" fontId="4" fillId="6" borderId="21" xfId="1" applyNumberFormat="1" applyFont="1" applyFill="1" applyBorder="1" applyAlignment="1">
      <alignment horizontal="right" vertical="center" readingOrder="2"/>
    </xf>
    <xf numFmtId="164" fontId="2" fillId="6" borderId="21" xfId="1" applyNumberFormat="1" applyFont="1" applyFill="1" applyBorder="1" applyAlignment="1">
      <alignment horizontal="right" vertical="center" readingOrder="2"/>
    </xf>
    <xf numFmtId="43" fontId="2" fillId="6" borderId="21" xfId="1" applyNumberFormat="1" applyFont="1" applyFill="1" applyBorder="1" applyAlignment="1">
      <alignment horizontal="right" vertical="center" readingOrder="2"/>
    </xf>
    <xf numFmtId="0" fontId="5" fillId="5" borderId="0" xfId="0" applyFont="1" applyFill="1" applyBorder="1" applyAlignment="1">
      <alignment horizontal="right" vertical="center" wrapText="1" readingOrder="2"/>
    </xf>
    <xf numFmtId="0" fontId="0" fillId="0" borderId="0" xfId="0" applyFill="1" applyBorder="1" applyAlignment="1">
      <alignment horizontal="right" readingOrder="2"/>
    </xf>
    <xf numFmtId="0" fontId="0" fillId="0" borderId="0" xfId="0" applyBorder="1" applyAlignment="1">
      <alignment horizontal="right" readingOrder="2"/>
    </xf>
    <xf numFmtId="0" fontId="4" fillId="20" borderId="1" xfId="0" applyFont="1" applyFill="1" applyBorder="1" applyAlignment="1">
      <alignment horizontal="right" vertical="center" readingOrder="2"/>
    </xf>
    <xf numFmtId="164" fontId="4" fillId="20" borderId="1" xfId="1" applyNumberFormat="1" applyFont="1" applyFill="1" applyBorder="1" applyAlignment="1">
      <alignment horizontal="right" vertical="center" readingOrder="2"/>
    </xf>
    <xf numFmtId="164" fontId="2" fillId="20" borderId="1" xfId="1" applyNumberFormat="1" applyFont="1" applyFill="1" applyBorder="1" applyAlignment="1">
      <alignment horizontal="right" vertical="center" readingOrder="2"/>
    </xf>
    <xf numFmtId="164" fontId="17" fillId="20" borderId="1" xfId="1" applyNumberFormat="1" applyFont="1" applyFill="1" applyBorder="1" applyAlignment="1">
      <alignment horizontal="right" vertical="center" readingOrder="2"/>
    </xf>
    <xf numFmtId="164" fontId="20" fillId="0" borderId="0" xfId="0" applyNumberFormat="1" applyFont="1" applyBorder="1" applyAlignment="1">
      <alignment vertical="center" readingOrder="2"/>
    </xf>
    <xf numFmtId="164" fontId="6" fillId="0" borderId="1" xfId="1" applyNumberFormat="1" applyFont="1" applyFill="1" applyBorder="1" applyAlignment="1">
      <alignment horizontal="right"/>
    </xf>
    <xf numFmtId="0" fontId="0" fillId="0" borderId="1" xfId="0" applyFont="1" applyFill="1" applyBorder="1" applyAlignment="1">
      <alignment horizontal="right" vertical="center" wrapText="1" readingOrder="2"/>
    </xf>
    <xf numFmtId="43" fontId="0" fillId="0" borderId="1" xfId="1" applyFont="1" applyFill="1" applyBorder="1" applyAlignment="1">
      <alignment horizontal="right" vertical="center" wrapText="1" readingOrder="2"/>
    </xf>
    <xf numFmtId="43" fontId="0" fillId="0" borderId="1" xfId="1" applyNumberFormat="1" applyFont="1" applyFill="1" applyBorder="1" applyAlignment="1">
      <alignment horizontal="right" vertical="center" wrapText="1" readingOrder="2"/>
    </xf>
    <xf numFmtId="43" fontId="6" fillId="0" borderId="1" xfId="1" applyNumberFormat="1" applyFont="1" applyFill="1" applyBorder="1" applyAlignment="1">
      <alignment horizontal="right" readingOrder="2"/>
    </xf>
    <xf numFmtId="0" fontId="30" fillId="16" borderId="1" xfId="0" applyFont="1" applyFill="1" applyBorder="1" applyAlignment="1">
      <alignment horizontal="center" vertical="center" wrapText="1" readingOrder="1"/>
    </xf>
    <xf numFmtId="0" fontId="22" fillId="6" borderId="1" xfId="0" applyFont="1" applyFill="1" applyBorder="1" applyAlignment="1">
      <alignment horizontal="right" vertical="center" wrapText="1" readingOrder="1"/>
    </xf>
    <xf numFmtId="0" fontId="22" fillId="3" borderId="1" xfId="0" applyFont="1" applyFill="1" applyBorder="1" applyAlignment="1">
      <alignment horizontal="center" vertical="center" wrapText="1" readingOrder="1"/>
    </xf>
    <xf numFmtId="164" fontId="1" fillId="0" borderId="1" xfId="1" applyNumberFormat="1" applyFont="1" applyFill="1" applyBorder="1" applyAlignment="1">
      <alignment horizontal="center" vertical="center" readingOrder="1"/>
    </xf>
    <xf numFmtId="0" fontId="22" fillId="0" borderId="1" xfId="0" applyFont="1" applyFill="1" applyBorder="1" applyAlignment="1">
      <alignment horizontal="center" vertical="center" wrapText="1" readingOrder="1"/>
    </xf>
    <xf numFmtId="0" fontId="50" fillId="3" borderId="1" xfId="0" applyFont="1" applyFill="1" applyBorder="1" applyAlignment="1">
      <alignment horizontal="center" vertical="center" wrapText="1" readingOrder="1"/>
    </xf>
    <xf numFmtId="0" fontId="48" fillId="3" borderId="1" xfId="0" applyFont="1" applyFill="1" applyBorder="1" applyAlignment="1">
      <alignment horizontal="center" vertical="center" wrapText="1" readingOrder="1"/>
    </xf>
    <xf numFmtId="0" fontId="6" fillId="0" borderId="0" xfId="0" applyFont="1" applyAlignment="1">
      <alignment horizontal="center" vertical="center" readingOrder="1"/>
    </xf>
    <xf numFmtId="0" fontId="50" fillId="0" borderId="1" xfId="0" applyFont="1" applyFill="1" applyBorder="1" applyAlignment="1">
      <alignment horizontal="right" vertical="center" wrapText="1" readingOrder="1"/>
    </xf>
    <xf numFmtId="164" fontId="8" fillId="0" borderId="1" xfId="1" applyNumberFormat="1" applyFont="1" applyFill="1" applyBorder="1" applyAlignment="1">
      <alignment horizontal="left" vertical="center" readingOrder="1"/>
    </xf>
    <xf numFmtId="164" fontId="8" fillId="6" borderId="1" xfId="1" applyNumberFormat="1" applyFont="1" applyFill="1" applyBorder="1" applyAlignment="1">
      <alignment horizontal="left" vertical="center" readingOrder="1"/>
    </xf>
    <xf numFmtId="164" fontId="1" fillId="0" borderId="1" xfId="1" applyNumberFormat="1" applyFont="1" applyFill="1" applyBorder="1" applyAlignment="1">
      <alignment horizontal="center" vertical="center"/>
    </xf>
    <xf numFmtId="164" fontId="22" fillId="6" borderId="1" xfId="1" applyNumberFormat="1" applyFont="1" applyFill="1" applyBorder="1" applyAlignment="1">
      <alignment horizontal="right" vertical="center" wrapText="1" readingOrder="1"/>
    </xf>
    <xf numFmtId="3" fontId="18" fillId="4" borderId="1" xfId="0" applyNumberFormat="1" applyFont="1" applyFill="1" applyBorder="1" applyAlignment="1">
      <alignment horizontal="left" vertical="center" readingOrder="1"/>
    </xf>
    <xf numFmtId="3" fontId="25" fillId="4" borderId="1" xfId="0" applyNumberFormat="1" applyFont="1" applyFill="1" applyBorder="1" applyAlignment="1">
      <alignment horizontal="center" vertical="center" readingOrder="1"/>
    </xf>
    <xf numFmtId="3" fontId="18" fillId="19" borderId="1" xfId="0" applyNumberFormat="1" applyFont="1" applyFill="1" applyBorder="1" applyAlignment="1">
      <alignment horizontal="left" vertical="center" readingOrder="1"/>
    </xf>
    <xf numFmtId="3" fontId="18" fillId="19" borderId="1" xfId="0" applyNumberFormat="1" applyFont="1" applyFill="1" applyBorder="1" applyAlignment="1">
      <alignment horizontal="center" vertical="center" readingOrder="1"/>
    </xf>
    <xf numFmtId="0" fontId="16" fillId="0" borderId="1" xfId="0" applyFont="1" applyFill="1" applyBorder="1" applyAlignment="1">
      <alignment horizontal="center" vertical="center"/>
    </xf>
    <xf numFmtId="43" fontId="16" fillId="0" borderId="1" xfId="0" applyNumberFormat="1" applyFont="1" applyFill="1" applyBorder="1" applyAlignment="1">
      <alignment horizontal="left" vertical="center"/>
    </xf>
    <xf numFmtId="164" fontId="15" fillId="5" borderId="1" xfId="1" applyNumberFormat="1" applyFont="1" applyFill="1" applyBorder="1" applyAlignment="1">
      <alignment horizontal="right" vertical="center" wrapText="1" readingOrder="1"/>
    </xf>
    <xf numFmtId="0" fontId="16" fillId="5" borderId="1" xfId="1" applyNumberFormat="1" applyFont="1" applyFill="1" applyBorder="1" applyAlignment="1">
      <alignment horizontal="center" vertical="center" readingOrder="1"/>
    </xf>
    <xf numFmtId="0" fontId="15" fillId="0" borderId="1" xfId="1" applyNumberFormat="1" applyFont="1" applyFill="1" applyBorder="1" applyAlignment="1">
      <alignment horizontal="right" vertical="center" wrapText="1" readingOrder="1"/>
    </xf>
    <xf numFmtId="164" fontId="15" fillId="0" borderId="1" xfId="1" applyNumberFormat="1" applyFont="1" applyFill="1" applyBorder="1" applyAlignment="1">
      <alignment horizontal="right" vertical="center" wrapText="1" readingOrder="1"/>
    </xf>
    <xf numFmtId="164" fontId="15" fillId="0" borderId="1" xfId="1" applyNumberFormat="1" applyFont="1" applyFill="1" applyBorder="1" applyAlignment="1">
      <alignment horizontal="center" vertical="center" wrapText="1" readingOrder="1"/>
    </xf>
    <xf numFmtId="164" fontId="34" fillId="21" borderId="1" xfId="1" applyNumberFormat="1" applyFont="1" applyFill="1" applyBorder="1" applyAlignment="1">
      <alignment horizontal="center" vertical="center" readingOrder="1"/>
    </xf>
    <xf numFmtId="164" fontId="32" fillId="21" borderId="1" xfId="1" applyNumberFormat="1" applyFont="1" applyFill="1" applyBorder="1" applyAlignment="1">
      <alignment horizontal="center" vertical="center" readingOrder="1"/>
    </xf>
    <xf numFmtId="164" fontId="33" fillId="21" borderId="1" xfId="1" applyNumberFormat="1" applyFont="1" applyFill="1" applyBorder="1" applyAlignment="1">
      <alignment horizontal="center" vertical="center" readingOrder="1"/>
    </xf>
    <xf numFmtId="0" fontId="6" fillId="0" borderId="1" xfId="0" applyFont="1" applyFill="1" applyBorder="1" applyAlignment="1">
      <alignment horizontal="right" vertical="center" wrapText="1" readingOrder="2"/>
    </xf>
    <xf numFmtId="0" fontId="6" fillId="0" borderId="1" xfId="0" applyFont="1" applyFill="1" applyBorder="1" applyAlignment="1">
      <alignment horizontal="center" vertical="center" wrapText="1" readingOrder="2"/>
    </xf>
    <xf numFmtId="43" fontId="6" fillId="0" borderId="1" xfId="1" applyNumberFormat="1" applyFont="1" applyFill="1" applyBorder="1" applyAlignment="1">
      <alignment horizontal="right" vertical="center" readingOrder="2"/>
    </xf>
    <xf numFmtId="0" fontId="6" fillId="0" borderId="1" xfId="0" applyFont="1" applyFill="1" applyBorder="1" applyAlignment="1">
      <alignment horizontal="right" vertical="center" readingOrder="2"/>
    </xf>
    <xf numFmtId="164" fontId="20" fillId="8" borderId="1" xfId="1" applyNumberFormat="1" applyFont="1" applyFill="1" applyBorder="1" applyAlignment="1">
      <alignment horizontal="right" vertical="center" readingOrder="2"/>
    </xf>
    <xf numFmtId="164" fontId="9" fillId="0" borderId="1" xfId="1" applyNumberFormat="1" applyFont="1" applyFill="1" applyBorder="1" applyAlignment="1">
      <alignment horizontal="right" vertical="center" wrapText="1" readingOrder="2"/>
    </xf>
    <xf numFmtId="0" fontId="6" fillId="5" borderId="1" xfId="0" applyFont="1" applyFill="1" applyBorder="1" applyAlignment="1">
      <alignment horizontal="right" vertical="center" wrapText="1" readingOrder="2"/>
    </xf>
    <xf numFmtId="0" fontId="6" fillId="5" borderId="1" xfId="0" applyFont="1" applyFill="1" applyBorder="1" applyAlignment="1">
      <alignment horizontal="right" vertical="top" wrapText="1" readingOrder="2"/>
    </xf>
    <xf numFmtId="164" fontId="0" fillId="0" borderId="1" xfId="1" applyNumberFormat="1" applyFont="1" applyFill="1" applyBorder="1" applyAlignment="1">
      <alignment horizontal="right" vertical="center" wrapText="1" readingOrder="2"/>
    </xf>
    <xf numFmtId="164" fontId="2" fillId="4" borderId="1" xfId="1" applyNumberFormat="1" applyFont="1" applyFill="1" applyBorder="1" applyAlignment="1">
      <alignment horizontal="right" vertical="center" readingOrder="2"/>
    </xf>
    <xf numFmtId="165" fontId="3" fillId="15" borderId="1" xfId="1" applyNumberFormat="1" applyFont="1" applyFill="1" applyBorder="1" applyAlignment="1">
      <alignment horizontal="center" vertical="center" readingOrder="2"/>
    </xf>
    <xf numFmtId="165" fontId="18" fillId="6" borderId="1" xfId="1" applyNumberFormat="1" applyFont="1" applyFill="1" applyBorder="1" applyAlignment="1">
      <alignment vertical="center" wrapText="1"/>
    </xf>
    <xf numFmtId="164" fontId="5" fillId="5" borderId="1" xfId="0" applyNumberFormat="1" applyFont="1" applyFill="1" applyBorder="1" applyAlignment="1">
      <alignment horizontal="center" vertical="center" wrapText="1" readingOrder="2"/>
    </xf>
    <xf numFmtId="43" fontId="0" fillId="5" borderId="1" xfId="1" applyFont="1" applyFill="1" applyBorder="1" applyAlignment="1">
      <alignment horizontal="right" vertical="center" wrapText="1" readingOrder="2"/>
    </xf>
    <xf numFmtId="43" fontId="9" fillId="0" borderId="1" xfId="1" applyNumberFormat="1" applyFont="1" applyFill="1" applyBorder="1" applyAlignment="1">
      <alignment horizontal="right" vertical="center" wrapText="1" readingOrder="2"/>
    </xf>
    <xf numFmtId="0" fontId="16" fillId="0" borderId="1" xfId="0" applyFont="1" applyFill="1" applyBorder="1" applyAlignment="1">
      <alignment horizontal="right" vertical="center" wrapText="1"/>
    </xf>
    <xf numFmtId="164" fontId="0" fillId="5" borderId="1" xfId="1" applyNumberFormat="1" applyFont="1" applyFill="1" applyBorder="1" applyAlignment="1">
      <alignment horizontal="right" vertical="center" readingOrder="2"/>
    </xf>
    <xf numFmtId="43" fontId="6" fillId="5" borderId="1" xfId="1" applyNumberFormat="1" applyFont="1" applyFill="1" applyBorder="1" applyAlignment="1">
      <alignment horizontal="right" vertical="center" readingOrder="2"/>
    </xf>
    <xf numFmtId="164" fontId="6" fillId="5" borderId="1" xfId="1" applyNumberFormat="1" applyFont="1" applyFill="1" applyBorder="1" applyAlignment="1">
      <alignment horizontal="right" readingOrder="2"/>
    </xf>
    <xf numFmtId="0" fontId="15" fillId="0" borderId="1" xfId="0" applyFont="1" applyFill="1" applyBorder="1" applyAlignment="1">
      <alignment horizontal="right" vertical="center" wrapText="1"/>
    </xf>
    <xf numFmtId="0" fontId="41" fillId="0" borderId="0" xfId="0" applyFont="1" applyAlignment="1">
      <alignment wrapText="1"/>
    </xf>
    <xf numFmtId="171" fontId="14" fillId="0" borderId="1" xfId="1" applyNumberFormat="1" applyFont="1" applyFill="1" applyBorder="1" applyAlignment="1">
      <alignment horizontal="center" vertical="center" textRotation="90" wrapText="1"/>
    </xf>
    <xf numFmtId="171" fontId="48" fillId="0" borderId="1" xfId="1" applyNumberFormat="1" applyFont="1" applyFill="1" applyBorder="1" applyAlignment="1">
      <alignment horizontal="center" vertical="center" textRotation="90" wrapText="1"/>
    </xf>
    <xf numFmtId="3" fontId="14" fillId="0" borderId="1" xfId="1" applyNumberFormat="1" applyFont="1" applyFill="1" applyBorder="1" applyAlignment="1">
      <alignment horizontal="center" vertical="center" textRotation="90" wrapText="1"/>
    </xf>
    <xf numFmtId="164" fontId="14" fillId="0" borderId="1" xfId="1" applyNumberFormat="1" applyFont="1" applyBorder="1" applyAlignment="1">
      <alignment horizontal="center" vertical="center" textRotation="90" wrapText="1"/>
    </xf>
    <xf numFmtId="166" fontId="48" fillId="5" borderId="1" xfId="4" applyNumberFormat="1" applyFont="1" applyFill="1" applyBorder="1" applyAlignment="1">
      <alignment horizontal="center" vertical="center" textRotation="90" wrapText="1"/>
    </xf>
    <xf numFmtId="0" fontId="48" fillId="5" borderId="1" xfId="4" applyFont="1" applyFill="1" applyBorder="1" applyAlignment="1">
      <alignment horizontal="center" vertical="center" textRotation="90" wrapText="1"/>
    </xf>
    <xf numFmtId="0" fontId="39" fillId="5" borderId="1" xfId="0" applyFont="1" applyFill="1" applyBorder="1" applyAlignment="1" applyProtection="1">
      <alignment horizontal="center" vertical="center" textRotation="90" wrapText="1"/>
      <protection locked="0"/>
    </xf>
    <xf numFmtId="0" fontId="48" fillId="0" borderId="1" xfId="4" applyFont="1" applyBorder="1" applyAlignment="1">
      <alignment horizontal="center" vertical="center" textRotation="90" wrapText="1"/>
    </xf>
    <xf numFmtId="0" fontId="39" fillId="5" borderId="1" xfId="0" applyFont="1" applyFill="1" applyBorder="1" applyAlignment="1">
      <alignment horizontal="right" vertical="center" wrapText="1"/>
    </xf>
    <xf numFmtId="0" fontId="39" fillId="5" borderId="1" xfId="0" applyFont="1" applyFill="1" applyBorder="1" applyAlignment="1" applyProtection="1">
      <alignment horizontal="center" vertical="center" wrapText="1"/>
      <protection locked="0"/>
    </xf>
    <xf numFmtId="0" fontId="52" fillId="5" borderId="1" xfId="0" applyFont="1" applyFill="1" applyBorder="1" applyAlignment="1">
      <alignment horizontal="center" vertical="center" textRotation="90" wrapText="1"/>
    </xf>
    <xf numFmtId="0" fontId="38" fillId="0" borderId="0" xfId="0" applyFont="1" applyFill="1" applyBorder="1" applyAlignment="1">
      <alignment horizontal="center" vertical="center" textRotation="90" wrapText="1"/>
    </xf>
    <xf numFmtId="0" fontId="52" fillId="11" borderId="11" xfId="0" applyFont="1" applyFill="1" applyBorder="1" applyAlignment="1">
      <alignment horizontal="center" vertical="center" wrapText="1"/>
    </xf>
    <xf numFmtId="0" fontId="52" fillId="11" borderId="11" xfId="0" applyFont="1" applyFill="1" applyBorder="1" applyAlignment="1">
      <alignment horizontal="center" vertical="center" textRotation="90" wrapText="1"/>
    </xf>
    <xf numFmtId="0" fontId="27" fillId="10" borderId="1" xfId="0" applyFont="1" applyFill="1" applyBorder="1" applyAlignment="1">
      <alignment horizontal="center" vertical="center" wrapText="1" readingOrder="2"/>
    </xf>
    <xf numFmtId="0" fontId="27" fillId="10" borderId="1" xfId="0" applyFont="1" applyFill="1" applyBorder="1" applyAlignment="1">
      <alignment horizontal="center" vertical="center" wrapText="1" readingOrder="2"/>
    </xf>
    <xf numFmtId="165" fontId="18" fillId="6" borderId="1" xfId="1" applyNumberFormat="1" applyFont="1" applyFill="1" applyBorder="1" applyAlignment="1">
      <alignment horizontal="center" vertical="center" wrapText="1"/>
    </xf>
    <xf numFmtId="0" fontId="27" fillId="10" borderId="1" xfId="0" applyFont="1" applyFill="1" applyBorder="1" applyAlignment="1">
      <alignment horizontal="center" vertical="center" wrapText="1" readingOrder="2"/>
    </xf>
    <xf numFmtId="0" fontId="26" fillId="5" borderId="7" xfId="1" applyNumberFormat="1" applyFont="1" applyFill="1" applyBorder="1" applyAlignment="1">
      <alignment horizontal="center" vertical="center" wrapText="1"/>
    </xf>
    <xf numFmtId="0" fontId="0" fillId="0" borderId="0" xfId="0" applyNumberFormat="1" applyAlignment="1">
      <alignment horizontal="center" wrapText="1"/>
    </xf>
    <xf numFmtId="0" fontId="27" fillId="10" borderId="1" xfId="0" applyFont="1" applyFill="1" applyBorder="1" applyAlignment="1">
      <alignment horizontal="center" vertical="center" wrapText="1" readingOrder="2"/>
    </xf>
    <xf numFmtId="165" fontId="18" fillId="6" borderId="1" xfId="1" applyNumberFormat="1" applyFont="1" applyFill="1" applyBorder="1" applyAlignment="1">
      <alignment horizontal="center" vertical="center" wrapText="1"/>
    </xf>
    <xf numFmtId="0" fontId="6" fillId="0" borderId="1" xfId="1" applyNumberFormat="1" applyFont="1" applyBorder="1" applyAlignment="1">
      <alignment horizontal="center" vertical="center" readingOrder="2"/>
    </xf>
    <xf numFmtId="43" fontId="18" fillId="6" borderId="1" xfId="1" applyNumberFormat="1" applyFont="1" applyFill="1" applyBorder="1" applyAlignment="1">
      <alignment horizontal="center" vertical="center" wrapText="1"/>
    </xf>
    <xf numFmtId="164" fontId="26" fillId="0" borderId="1" xfId="1" applyNumberFormat="1" applyFont="1" applyFill="1" applyBorder="1" applyAlignment="1">
      <alignment horizontal="right" vertical="center" wrapText="1"/>
    </xf>
    <xf numFmtId="164" fontId="26" fillId="5" borderId="1" xfId="1" applyNumberFormat="1" applyFont="1" applyFill="1" applyBorder="1" applyAlignment="1">
      <alignment horizontal="right" vertical="center" wrapText="1"/>
    </xf>
    <xf numFmtId="164" fontId="26" fillId="0" borderId="1" xfId="1" applyNumberFormat="1" applyFont="1" applyFill="1" applyBorder="1" applyAlignment="1">
      <alignment horizontal="center" vertical="center" wrapText="1"/>
    </xf>
    <xf numFmtId="165" fontId="12" fillId="5" borderId="8" xfId="1" applyNumberFormat="1" applyFont="1" applyFill="1" applyBorder="1" applyAlignment="1">
      <alignment horizontal="right" vertical="center" wrapText="1" readingOrder="2"/>
    </xf>
    <xf numFmtId="165" fontId="18" fillId="21" borderId="1" xfId="1" applyNumberFormat="1" applyFont="1" applyFill="1" applyBorder="1" applyAlignment="1">
      <alignment horizontal="center" vertical="center" wrapText="1"/>
    </xf>
    <xf numFmtId="165" fontId="18" fillId="21" borderId="1" xfId="1" applyNumberFormat="1" applyFont="1" applyFill="1" applyBorder="1" applyAlignment="1">
      <alignment vertical="center" wrapText="1"/>
    </xf>
    <xf numFmtId="43" fontId="18" fillId="21" borderId="1" xfId="1" applyNumberFormat="1" applyFont="1" applyFill="1" applyBorder="1" applyAlignment="1">
      <alignment horizontal="center" vertical="center" wrapText="1"/>
    </xf>
    <xf numFmtId="172" fontId="0" fillId="5" borderId="8" xfId="1" applyNumberFormat="1" applyFont="1" applyFill="1" applyBorder="1" applyAlignment="1">
      <alignment vertical="center" wrapText="1"/>
    </xf>
    <xf numFmtId="164" fontId="2" fillId="6" borderId="2" xfId="1" applyNumberFormat="1" applyFont="1" applyFill="1" applyBorder="1" applyAlignment="1">
      <alignment horizontal="center" vertical="center" readingOrder="2"/>
    </xf>
    <xf numFmtId="43" fontId="0" fillId="0" borderId="1" xfId="0" applyNumberFormat="1" applyBorder="1" applyAlignment="1">
      <alignment vertical="center" wrapText="1" readingOrder="2"/>
    </xf>
    <xf numFmtId="43" fontId="4" fillId="6" borderId="1" xfId="1" applyNumberFormat="1" applyFont="1" applyFill="1" applyBorder="1" applyAlignment="1">
      <alignment horizontal="center" vertical="center" readingOrder="2"/>
    </xf>
    <xf numFmtId="164" fontId="5" fillId="5" borderId="1" xfId="1" applyNumberFormat="1" applyFont="1" applyFill="1" applyBorder="1" applyAlignment="1">
      <alignment horizontal="right" vertical="center" wrapText="1" readingOrder="2"/>
    </xf>
    <xf numFmtId="9" fontId="2" fillId="4" borderId="1" xfId="5" applyFont="1" applyFill="1" applyBorder="1" applyAlignment="1">
      <alignment horizontal="center" vertical="center" readingOrder="2"/>
    </xf>
    <xf numFmtId="43" fontId="11" fillId="0" borderId="0" xfId="1" applyFont="1" applyAlignment="1">
      <alignment horizontal="center" vertical="center" readingOrder="2"/>
    </xf>
    <xf numFmtId="0" fontId="2" fillId="0" borderId="0" xfId="0" applyFont="1" applyAlignment="1">
      <alignment horizontal="center" vertical="center" readingOrder="2"/>
    </xf>
    <xf numFmtId="0" fontId="0" fillId="0" borderId="0" xfId="0" applyAlignment="1">
      <alignment horizontal="center" vertical="center" readingOrder="2"/>
    </xf>
    <xf numFmtId="0" fontId="14" fillId="0" borderId="0" xfId="0" applyNumberFormat="1" applyFont="1" applyFill="1" applyBorder="1" applyAlignment="1">
      <alignment horizontal="center" vertical="center" readingOrder="2"/>
    </xf>
    <xf numFmtId="0" fontId="2" fillId="0" borderId="0" xfId="0" applyNumberFormat="1" applyFont="1" applyAlignment="1">
      <alignment horizontal="center" vertical="center" readingOrder="2"/>
    </xf>
    <xf numFmtId="164" fontId="0" fillId="0" borderId="0" xfId="1" applyNumberFormat="1" applyFont="1" applyAlignment="1">
      <alignment horizontal="center" vertical="center" readingOrder="2"/>
    </xf>
    <xf numFmtId="0" fontId="20" fillId="0" borderId="0" xfId="0" applyFont="1" applyBorder="1" applyAlignment="1">
      <alignment horizontal="center" vertical="center" readingOrder="2"/>
    </xf>
    <xf numFmtId="0" fontId="2" fillId="0" borderId="0" xfId="0" applyNumberFormat="1" applyFont="1" applyAlignment="1">
      <alignment horizontal="center" vertical="center" wrapText="1" readingOrder="2"/>
    </xf>
    <xf numFmtId="164" fontId="2" fillId="15" borderId="1" xfId="1" applyNumberFormat="1" applyFont="1" applyFill="1" applyBorder="1" applyAlignment="1">
      <alignment horizontal="center" vertical="center" readingOrder="2"/>
    </xf>
    <xf numFmtId="0" fontId="2" fillId="15" borderId="1" xfId="1" applyNumberFormat="1" applyFont="1" applyFill="1" applyBorder="1" applyAlignment="1">
      <alignment vertical="center"/>
    </xf>
    <xf numFmtId="0" fontId="30" fillId="16" borderId="1" xfId="0" applyFont="1" applyFill="1" applyBorder="1" applyAlignment="1">
      <alignment horizontal="center" vertical="center" wrapText="1" readingOrder="1"/>
    </xf>
    <xf numFmtId="43" fontId="46" fillId="8" borderId="1" xfId="1" applyFont="1" applyFill="1" applyBorder="1" applyAlignment="1">
      <alignment horizontal="center" vertical="center" readingOrder="2"/>
    </xf>
    <xf numFmtId="43" fontId="3" fillId="0" borderId="1" xfId="1" applyFont="1" applyFill="1" applyBorder="1" applyAlignment="1">
      <alignment horizontal="center" vertical="center" wrapText="1" readingOrder="2"/>
    </xf>
    <xf numFmtId="164" fontId="0" fillId="0" borderId="1" xfId="0" applyNumberFormat="1" applyBorder="1" applyAlignment="1">
      <alignment vertical="center" wrapText="1" readingOrder="2"/>
    </xf>
    <xf numFmtId="0" fontId="3" fillId="4" borderId="1" xfId="0" applyFont="1" applyFill="1" applyBorder="1" applyAlignment="1">
      <alignment horizontal="center" vertical="center" wrapText="1" readingOrder="2"/>
    </xf>
    <xf numFmtId="164" fontId="3" fillId="4" borderId="1" xfId="1" applyNumberFormat="1" applyFont="1" applyFill="1" applyBorder="1" applyAlignment="1">
      <alignment horizontal="center" vertical="center" wrapText="1" readingOrder="2"/>
    </xf>
    <xf numFmtId="164" fontId="3" fillId="4" borderId="1" xfId="1" applyNumberFormat="1" applyFont="1" applyFill="1" applyBorder="1" applyAlignment="1">
      <alignment horizontal="center" vertical="center" readingOrder="2"/>
    </xf>
    <xf numFmtId="0" fontId="3" fillId="4" borderId="1" xfId="0" applyFont="1" applyFill="1" applyBorder="1" applyAlignment="1">
      <alignment horizontal="center" vertical="center" readingOrder="2"/>
    </xf>
    <xf numFmtId="164" fontId="2" fillId="4" borderId="1" xfId="1" applyNumberFormat="1" applyFont="1" applyFill="1" applyBorder="1" applyAlignment="1">
      <alignment horizontal="center" vertical="center" wrapText="1" readingOrder="2"/>
    </xf>
    <xf numFmtId="164" fontId="2" fillId="0" borderId="0" xfId="0" applyNumberFormat="1" applyFont="1" applyBorder="1" applyAlignment="1">
      <alignment horizontal="center" vertical="center" readingOrder="2"/>
    </xf>
    <xf numFmtId="0" fontId="0" fillId="0" borderId="0" xfId="0" applyAlignment="1">
      <alignment horizontal="center" readingOrder="2"/>
    </xf>
    <xf numFmtId="164" fontId="3" fillId="0" borderId="0" xfId="0" applyNumberFormat="1" applyFont="1" applyBorder="1" applyAlignment="1">
      <alignment horizontal="center" vertical="center" readingOrder="2"/>
    </xf>
    <xf numFmtId="0" fontId="6" fillId="0" borderId="0" xfId="0" applyFont="1" applyAlignment="1">
      <alignment horizontal="center" readingOrder="2"/>
    </xf>
    <xf numFmtId="0" fontId="15" fillId="0" borderId="1" xfId="1" applyNumberFormat="1" applyFont="1" applyFill="1" applyBorder="1" applyAlignment="1">
      <alignment horizontal="center" vertical="center" wrapText="1" readingOrder="1"/>
    </xf>
    <xf numFmtId="164" fontId="15" fillId="5" borderId="1" xfId="1" applyNumberFormat="1" applyFont="1" applyFill="1" applyBorder="1" applyAlignment="1">
      <alignment horizontal="center" vertical="center" wrapText="1" readingOrder="1"/>
    </xf>
    <xf numFmtId="43" fontId="15" fillId="0" borderId="1" xfId="0" applyNumberFormat="1" applyFont="1" applyBorder="1" applyAlignment="1">
      <alignment vertical="top" readingOrder="1"/>
    </xf>
    <xf numFmtId="0" fontId="30" fillId="16" borderId="1" xfId="0" applyFont="1" applyFill="1" applyBorder="1" applyAlignment="1">
      <alignment horizontal="center" vertical="center" wrapText="1" readingOrder="1"/>
    </xf>
    <xf numFmtId="15" fontId="16" fillId="5" borderId="1" xfId="0" applyNumberFormat="1" applyFont="1" applyFill="1" applyBorder="1" applyAlignment="1">
      <alignment vertical="center" readingOrder="1"/>
    </xf>
    <xf numFmtId="0" fontId="16" fillId="5" borderId="1" xfId="0" applyFont="1" applyFill="1" applyBorder="1" applyAlignment="1">
      <alignment horizontal="center" vertical="center" readingOrder="1"/>
    </xf>
    <xf numFmtId="164" fontId="16" fillId="5" borderId="1" xfId="0" applyNumberFormat="1" applyFont="1" applyFill="1" applyBorder="1" applyAlignment="1">
      <alignment horizontal="center" vertical="center" readingOrder="1"/>
    </xf>
    <xf numFmtId="167" fontId="15" fillId="5" borderId="1" xfId="0" applyNumberFormat="1" applyFont="1" applyFill="1" applyBorder="1" applyAlignment="1">
      <alignment horizontal="center" vertical="center" readingOrder="1"/>
    </xf>
    <xf numFmtId="2" fontId="16" fillId="5" borderId="1" xfId="1" applyNumberFormat="1" applyFont="1" applyFill="1" applyBorder="1" applyAlignment="1">
      <alignment horizontal="center" vertical="center" readingOrder="1"/>
    </xf>
    <xf numFmtId="15" fontId="16" fillId="0" borderId="1" xfId="0" applyNumberFormat="1" applyFont="1" applyBorder="1" applyAlignment="1">
      <alignment horizontal="center" vertical="center" readingOrder="1"/>
    </xf>
    <xf numFmtId="164" fontId="16" fillId="0" borderId="1" xfId="1" applyNumberFormat="1" applyFont="1" applyBorder="1" applyAlignment="1">
      <alignment horizontal="center" vertical="center" readingOrder="1"/>
    </xf>
    <xf numFmtId="164" fontId="16" fillId="0" borderId="1" xfId="0" applyNumberFormat="1" applyFont="1" applyBorder="1" applyAlignment="1">
      <alignment vertical="center" readingOrder="1"/>
    </xf>
    <xf numFmtId="164" fontId="15" fillId="0" borderId="1" xfId="0" applyNumberFormat="1" applyFont="1" applyBorder="1" applyAlignment="1">
      <alignment vertical="center" readingOrder="1"/>
    </xf>
    <xf numFmtId="15" fontId="16" fillId="0" borderId="1" xfId="0" applyNumberFormat="1" applyFont="1" applyBorder="1" applyAlignment="1">
      <alignment horizontal="right" vertical="center" readingOrder="1"/>
    </xf>
    <xf numFmtId="0" fontId="16" fillId="0" borderId="1" xfId="0" applyFont="1" applyBorder="1" applyAlignment="1">
      <alignment horizontal="right" vertical="center" readingOrder="1"/>
    </xf>
    <xf numFmtId="164" fontId="16" fillId="0" borderId="1" xfId="0" applyNumberFormat="1" applyFont="1" applyBorder="1" applyAlignment="1">
      <alignment vertical="center" wrapText="1"/>
    </xf>
    <xf numFmtId="15" fontId="16" fillId="5" borderId="1" xfId="0" applyNumberFormat="1" applyFont="1" applyFill="1" applyBorder="1" applyAlignment="1">
      <alignment horizontal="right" vertical="top" readingOrder="1"/>
    </xf>
    <xf numFmtId="0" fontId="16" fillId="5" borderId="1" xfId="0" applyFont="1" applyFill="1" applyBorder="1" applyAlignment="1">
      <alignment horizontal="right" vertical="center" wrapText="1" readingOrder="1"/>
    </xf>
    <xf numFmtId="0" fontId="16" fillId="5" borderId="1" xfId="0" applyFont="1" applyFill="1" applyBorder="1" applyAlignment="1">
      <alignment horizontal="right" readingOrder="1"/>
    </xf>
    <xf numFmtId="164" fontId="16" fillId="5" borderId="1" xfId="0" applyNumberFormat="1" applyFont="1" applyFill="1" applyBorder="1" applyAlignment="1">
      <alignment horizontal="right" readingOrder="1"/>
    </xf>
    <xf numFmtId="167" fontId="15" fillId="5" borderId="1" xfId="0" applyNumberFormat="1" applyFont="1" applyFill="1" applyBorder="1" applyAlignment="1">
      <alignment horizontal="right" readingOrder="1"/>
    </xf>
    <xf numFmtId="0" fontId="22" fillId="0" borderId="1" xfId="0" applyFont="1" applyFill="1" applyBorder="1" applyAlignment="1">
      <alignment vertical="center" wrapText="1" readingOrder="1"/>
    </xf>
    <xf numFmtId="0" fontId="0" fillId="0" borderId="0" xfId="0" applyAlignment="1">
      <alignment horizontal="right" vertical="center"/>
    </xf>
    <xf numFmtId="0" fontId="51" fillId="0" borderId="1" xfId="4" applyNumberFormat="1" applyFont="1" applyBorder="1" applyAlignment="1">
      <alignment horizontal="center" vertical="center" wrapText="1"/>
    </xf>
    <xf numFmtId="0" fontId="48" fillId="22" borderId="1" xfId="4" applyFont="1" applyFill="1" applyBorder="1" applyAlignment="1">
      <alignment horizontal="center" vertical="center" textRotation="90" wrapText="1"/>
    </xf>
    <xf numFmtId="0" fontId="39" fillId="22" borderId="1" xfId="0" applyFont="1" applyFill="1" applyBorder="1" applyAlignment="1" applyProtection="1">
      <alignment horizontal="center" vertical="center" wrapText="1"/>
      <protection locked="0"/>
    </xf>
    <xf numFmtId="0" fontId="39" fillId="22" borderId="1" xfId="0" applyFont="1" applyFill="1" applyBorder="1" applyAlignment="1">
      <alignment horizontal="right" vertical="center" wrapText="1"/>
    </xf>
    <xf numFmtId="0" fontId="39" fillId="22" borderId="1" xfId="0" applyFont="1" applyFill="1" applyBorder="1" applyAlignment="1" applyProtection="1">
      <alignment horizontal="center" vertical="center" textRotation="90" wrapText="1"/>
      <protection locked="0"/>
    </xf>
    <xf numFmtId="166" fontId="48" fillId="22" borderId="1" xfId="4" applyNumberFormat="1" applyFont="1" applyFill="1" applyBorder="1" applyAlignment="1">
      <alignment horizontal="center" vertical="center" textRotation="90" wrapText="1"/>
    </xf>
    <xf numFmtId="164" fontId="14" fillId="22" borderId="1" xfId="1" applyNumberFormat="1" applyFont="1" applyFill="1" applyBorder="1" applyAlignment="1">
      <alignment horizontal="center" vertical="center" textRotation="90" wrapText="1"/>
    </xf>
    <xf numFmtId="3" fontId="14" fillId="22" borderId="1" xfId="1" applyNumberFormat="1" applyFont="1" applyFill="1" applyBorder="1" applyAlignment="1">
      <alignment horizontal="center" vertical="center" textRotation="90" wrapText="1"/>
    </xf>
    <xf numFmtId="171" fontId="48" fillId="22" borderId="1" xfId="1" applyNumberFormat="1" applyFont="1" applyFill="1" applyBorder="1" applyAlignment="1">
      <alignment horizontal="center" vertical="center" textRotation="90" wrapText="1"/>
    </xf>
    <xf numFmtId="171" fontId="14" fillId="22" borderId="1" xfId="1" applyNumberFormat="1" applyFont="1" applyFill="1" applyBorder="1" applyAlignment="1">
      <alignment horizontal="center" vertical="center" textRotation="90" wrapText="1"/>
    </xf>
    <xf numFmtId="0" fontId="41" fillId="0" borderId="0" xfId="0" applyFont="1" applyBorder="1" applyAlignment="1">
      <alignment horizontal="right" wrapText="1"/>
    </xf>
    <xf numFmtId="164" fontId="3" fillId="0" borderId="1" xfId="1" applyNumberFormat="1" applyFont="1" applyFill="1" applyBorder="1" applyAlignment="1">
      <alignment horizontal="center" vertical="center" wrapText="1" readingOrder="2"/>
    </xf>
    <xf numFmtId="0" fontId="2" fillId="0" borderId="1" xfId="0" applyFont="1" applyFill="1" applyBorder="1" applyAlignment="1">
      <alignment horizontal="right" vertical="center" wrapText="1" readingOrder="2"/>
    </xf>
    <xf numFmtId="43" fontId="49" fillId="23" borderId="1" xfId="1" applyNumberFormat="1" applyFont="1" applyFill="1" applyBorder="1" applyAlignment="1">
      <alignment horizontal="right" vertical="center" readingOrder="2"/>
    </xf>
    <xf numFmtId="0" fontId="49" fillId="23" borderId="1" xfId="0" applyFont="1" applyFill="1" applyBorder="1" applyAlignment="1">
      <alignment horizontal="right" vertical="center" readingOrder="2"/>
    </xf>
    <xf numFmtId="164" fontId="49" fillId="23" borderId="1" xfId="1" applyNumberFormat="1" applyFont="1" applyFill="1" applyBorder="1" applyAlignment="1">
      <alignment horizontal="right" vertical="center" readingOrder="2"/>
    </xf>
    <xf numFmtId="43" fontId="49" fillId="23" borderId="1" xfId="1" applyFont="1" applyFill="1" applyBorder="1" applyAlignment="1">
      <alignment horizontal="right" vertical="center" readingOrder="2"/>
    </xf>
    <xf numFmtId="169" fontId="49" fillId="23" borderId="1" xfId="1" applyNumberFormat="1" applyFont="1" applyFill="1" applyBorder="1" applyAlignment="1">
      <alignment horizontal="right" vertical="center" readingOrder="2"/>
    </xf>
    <xf numFmtId="0" fontId="53" fillId="0" borderId="0" xfId="0" applyFont="1" applyAlignment="1">
      <alignment horizontal="center" vertical="top" wrapText="1"/>
    </xf>
    <xf numFmtId="0" fontId="53" fillId="0" borderId="0" xfId="0" applyFont="1" applyAlignment="1">
      <alignment horizontal="center" wrapText="1"/>
    </xf>
    <xf numFmtId="0" fontId="41" fillId="0" borderId="0" xfId="0" applyFont="1" applyAlignment="1">
      <alignment horizontal="right" wrapText="1"/>
    </xf>
    <xf numFmtId="0" fontId="42" fillId="11" borderId="11" xfId="0" applyFont="1" applyFill="1" applyBorder="1" applyAlignment="1">
      <alignment horizontal="center" vertical="center" wrapText="1"/>
    </xf>
    <xf numFmtId="0" fontId="37" fillId="11" borderId="11" xfId="0" applyFont="1" applyFill="1" applyBorder="1" applyAlignment="1">
      <alignment horizontal="center" vertical="center" textRotation="90" wrapText="1"/>
    </xf>
    <xf numFmtId="0" fontId="41" fillId="0" borderId="0" xfId="0" applyFont="1" applyAlignment="1">
      <alignment horizontal="center" vertical="center" wrapText="1"/>
    </xf>
    <xf numFmtId="0" fontId="52" fillId="5" borderId="1" xfId="0" applyFont="1" applyFill="1" applyBorder="1" applyAlignment="1">
      <alignment horizontal="right" vertical="center" textRotation="90" wrapText="1"/>
    </xf>
    <xf numFmtId="0" fontId="52" fillId="0" borderId="0" xfId="0" applyFont="1" applyAlignment="1">
      <alignment wrapText="1"/>
    </xf>
    <xf numFmtId="164" fontId="39" fillId="22" borderId="1" xfId="1" applyNumberFormat="1" applyFont="1" applyFill="1" applyBorder="1" applyAlignment="1">
      <alignment horizontal="center" textRotation="90" wrapText="1" readingOrder="2"/>
    </xf>
    <xf numFmtId="0" fontId="4" fillId="11" borderId="11" xfId="0" applyFont="1" applyFill="1" applyBorder="1" applyAlignment="1">
      <alignment horizontal="center" vertical="center" textRotation="90" wrapText="1"/>
    </xf>
    <xf numFmtId="0" fontId="0" fillId="0" borderId="0" xfId="0" applyFont="1" applyAlignment="1">
      <alignment wrapText="1"/>
    </xf>
    <xf numFmtId="164" fontId="28" fillId="0" borderId="1" xfId="1" applyNumberFormat="1" applyFont="1" applyFill="1" applyBorder="1" applyAlignment="1">
      <alignment horizontal="center" vertical="center" readingOrder="1"/>
    </xf>
    <xf numFmtId="164" fontId="0" fillId="0" borderId="0" xfId="1" applyNumberFormat="1" applyFont="1" applyAlignment="1">
      <alignment horizontal="right" readingOrder="1"/>
    </xf>
    <xf numFmtId="164" fontId="56" fillId="3" borderId="1" xfId="1" applyNumberFormat="1" applyFont="1" applyFill="1" applyBorder="1" applyAlignment="1">
      <alignment horizontal="center" vertical="center" wrapText="1" readingOrder="1"/>
    </xf>
    <xf numFmtId="164" fontId="0" fillId="0" borderId="1" xfId="1" applyNumberFormat="1" applyFont="1" applyFill="1" applyBorder="1" applyAlignment="1">
      <alignment horizontal="center" vertical="center" readingOrder="1"/>
    </xf>
    <xf numFmtId="164" fontId="0" fillId="0" borderId="1" xfId="1" applyNumberFormat="1" applyFont="1" applyFill="1" applyBorder="1" applyAlignment="1">
      <alignment horizontal="right" vertical="center" readingOrder="1"/>
    </xf>
    <xf numFmtId="164" fontId="0" fillId="6" borderId="1" xfId="1" applyNumberFormat="1" applyFont="1" applyFill="1" applyBorder="1" applyAlignment="1">
      <alignment horizontal="left" vertical="center" readingOrder="1"/>
    </xf>
    <xf numFmtId="164" fontId="57" fillId="6" borderId="1" xfId="1" applyNumberFormat="1" applyFont="1" applyFill="1" applyBorder="1" applyAlignment="1">
      <alignment horizontal="right" vertical="center" wrapText="1" readingOrder="1"/>
    </xf>
    <xf numFmtId="164" fontId="28" fillId="0" borderId="1" xfId="1" applyNumberFormat="1" applyFont="1" applyFill="1" applyBorder="1" applyAlignment="1">
      <alignment vertical="center" wrapText="1" readingOrder="1"/>
    </xf>
    <xf numFmtId="164" fontId="25" fillId="19" borderId="1" xfId="1" applyNumberFormat="1" applyFont="1" applyFill="1" applyBorder="1" applyAlignment="1">
      <alignment horizontal="left" vertical="center" readingOrder="1"/>
    </xf>
    <xf numFmtId="0" fontId="2" fillId="0" borderId="0" xfId="0" applyFont="1" applyAlignment="1">
      <alignment horizontal="right" vertical="top" readingOrder="2"/>
    </xf>
    <xf numFmtId="0" fontId="2" fillId="0" borderId="0" xfId="0" applyFont="1" applyBorder="1" applyAlignment="1">
      <alignment horizontal="right" vertical="center" readingOrder="2"/>
    </xf>
    <xf numFmtId="0" fontId="14" fillId="0" borderId="0" xfId="0" applyNumberFormat="1" applyFont="1" applyFill="1" applyBorder="1" applyAlignment="1">
      <alignment horizontal="right" vertical="center" readingOrder="2"/>
    </xf>
    <xf numFmtId="0" fontId="2" fillId="0" borderId="0" xfId="0" applyFont="1" applyBorder="1" applyAlignment="1">
      <alignment horizontal="right" vertical="center" readingOrder="2"/>
    </xf>
    <xf numFmtId="0" fontId="14" fillId="0" borderId="0" xfId="0" applyNumberFormat="1" applyFont="1" applyFill="1" applyBorder="1" applyAlignment="1">
      <alignment horizontal="right" vertical="center" readingOrder="2"/>
    </xf>
    <xf numFmtId="0" fontId="58" fillId="0" borderId="0" xfId="0" applyFont="1" applyBorder="1" applyAlignment="1"/>
    <xf numFmtId="0" fontId="58" fillId="0" borderId="0" xfId="0" applyFont="1" applyBorder="1" applyAlignment="1">
      <alignment vertical="center"/>
    </xf>
    <xf numFmtId="0" fontId="58" fillId="0" borderId="0" xfId="0" applyFont="1" applyBorder="1" applyAlignment="1">
      <alignment wrapText="1"/>
    </xf>
    <xf numFmtId="0" fontId="58" fillId="0" borderId="0" xfId="0" applyFont="1" applyAlignment="1">
      <alignment wrapText="1"/>
    </xf>
    <xf numFmtId="169" fontId="6" fillId="5" borderId="1" xfId="1" applyNumberFormat="1" applyFont="1" applyFill="1" applyBorder="1" applyAlignment="1">
      <alignment horizontal="right" readingOrder="2"/>
    </xf>
    <xf numFmtId="43" fontId="2" fillId="0" borderId="0" xfId="1" applyFont="1" applyBorder="1" applyAlignment="1">
      <alignment vertical="center" readingOrder="2"/>
    </xf>
    <xf numFmtId="43" fontId="59" fillId="0" borderId="29" xfId="1" applyNumberFormat="1" applyFont="1" applyBorder="1" applyAlignment="1">
      <alignment horizontal="center" vertical="center" wrapText="1" readingOrder="2"/>
    </xf>
    <xf numFmtId="43" fontId="59" fillId="0" borderId="28" xfId="1" applyNumberFormat="1" applyFont="1" applyBorder="1" applyAlignment="1">
      <alignment horizontal="center" vertical="center" wrapText="1" readingOrder="2"/>
    </xf>
    <xf numFmtId="43" fontId="60" fillId="0" borderId="28" xfId="1" applyNumberFormat="1" applyFont="1" applyBorder="1" applyAlignment="1">
      <alignment horizontal="center" vertical="center" wrapText="1" readingOrder="2"/>
    </xf>
    <xf numFmtId="0" fontId="2" fillId="16" borderId="1" xfId="0" applyFont="1" applyFill="1" applyBorder="1" applyAlignment="1">
      <alignment vertical="center" readingOrder="2"/>
    </xf>
    <xf numFmtId="0" fontId="61" fillId="24" borderId="28" xfId="0" applyFont="1" applyFill="1" applyBorder="1" applyAlignment="1">
      <alignment horizontal="center" vertical="center" wrapText="1" readingOrder="2"/>
    </xf>
    <xf numFmtId="0" fontId="52" fillId="0" borderId="0" xfId="0" applyFont="1" applyAlignment="1">
      <alignment horizontal="center" vertical="center" wrapText="1"/>
    </xf>
    <xf numFmtId="0" fontId="0" fillId="0" borderId="3" xfId="0" applyFont="1" applyFill="1" applyBorder="1" applyAlignment="1">
      <alignment vertical="top" wrapText="1" readingOrder="2"/>
    </xf>
    <xf numFmtId="10" fontId="13" fillId="21" borderId="1" xfId="5" applyNumberFormat="1" applyFont="1" applyFill="1" applyBorder="1" applyAlignment="1">
      <alignment horizontal="center" vertical="center" readingOrder="2"/>
    </xf>
    <xf numFmtId="10" fontId="32" fillId="21" borderId="1" xfId="5" applyNumberFormat="1" applyFont="1" applyFill="1" applyBorder="1" applyAlignment="1">
      <alignment horizontal="center" vertical="center" readingOrder="1"/>
    </xf>
    <xf numFmtId="0" fontId="63" fillId="17" borderId="1" xfId="0" applyFont="1" applyFill="1" applyBorder="1" applyAlignment="1">
      <alignment vertical="center" readingOrder="1"/>
    </xf>
    <xf numFmtId="164" fontId="63" fillId="17" borderId="1" xfId="1" applyNumberFormat="1" applyFont="1" applyFill="1" applyBorder="1" applyAlignment="1">
      <alignment horizontal="center" vertical="center" readingOrder="1"/>
    </xf>
    <xf numFmtId="9" fontId="63" fillId="17" borderId="1" xfId="5" applyFont="1" applyFill="1" applyBorder="1" applyAlignment="1">
      <alignment horizontal="center" vertical="center" readingOrder="1"/>
    </xf>
    <xf numFmtId="9" fontId="6" fillId="5" borderId="1" xfId="5" applyNumberFormat="1" applyFont="1" applyFill="1" applyBorder="1" applyAlignment="1">
      <alignment horizontal="right" readingOrder="2"/>
    </xf>
    <xf numFmtId="0" fontId="30" fillId="0" borderId="9" xfId="0" applyFont="1" applyBorder="1" applyAlignment="1">
      <alignment vertical="center" wrapText="1"/>
    </xf>
    <xf numFmtId="0" fontId="30" fillId="0" borderId="21" xfId="0" applyFont="1" applyBorder="1" applyAlignment="1">
      <alignment vertical="center" wrapText="1"/>
    </xf>
    <xf numFmtId="0" fontId="30" fillId="0" borderId="11" xfId="0" applyFont="1" applyBorder="1" applyAlignment="1">
      <alignment vertical="center" wrapText="1"/>
    </xf>
    <xf numFmtId="0" fontId="4"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4" fillId="0" borderId="0" xfId="0" applyFont="1" applyAlignment="1">
      <alignment horizontal="right" vertical="center" readingOrder="2"/>
    </xf>
    <xf numFmtId="0" fontId="10" fillId="13" borderId="0" xfId="0" applyFont="1" applyFill="1" applyBorder="1" applyAlignment="1">
      <alignment horizontal="center" vertical="center"/>
    </xf>
    <xf numFmtId="0" fontId="66" fillId="0" borderId="7" xfId="0" applyFont="1" applyBorder="1" applyAlignment="1">
      <alignment horizontal="center" vertical="center"/>
    </xf>
    <xf numFmtId="164" fontId="28" fillId="0" borderId="1" xfId="1" applyNumberFormat="1" applyFont="1" applyBorder="1" applyAlignment="1">
      <alignment horizontal="center" vertical="center"/>
    </xf>
    <xf numFmtId="164" fontId="28" fillId="0" borderId="1" xfId="1" applyNumberFormat="1" applyFont="1" applyBorder="1" applyAlignment="1">
      <alignment vertical="center"/>
    </xf>
    <xf numFmtId="0" fontId="67" fillId="0" borderId="1" xfId="0" applyFont="1" applyBorder="1" applyAlignment="1">
      <alignment vertical="center"/>
    </xf>
    <xf numFmtId="0" fontId="67" fillId="0" borderId="1" xfId="0" applyFont="1" applyBorder="1" applyAlignment="1">
      <alignment horizontal="center" vertical="center"/>
    </xf>
    <xf numFmtId="164" fontId="57" fillId="17" borderId="39" xfId="1" applyNumberFormat="1" applyFont="1" applyFill="1" applyBorder="1" applyAlignment="1">
      <alignment horizontal="center" vertical="center"/>
    </xf>
    <xf numFmtId="164" fontId="0" fillId="0" borderId="0" xfId="1" applyNumberFormat="1" applyFont="1" applyAlignment="1">
      <alignment vertical="center"/>
    </xf>
    <xf numFmtId="0" fontId="22" fillId="17" borderId="22" xfId="0" applyFont="1" applyFill="1" applyBorder="1" applyAlignment="1">
      <alignment vertical="center" wrapText="1"/>
    </xf>
    <xf numFmtId="0" fontId="22" fillId="17" borderId="23" xfId="0" applyFont="1" applyFill="1" applyBorder="1" applyAlignment="1">
      <alignment vertical="center" wrapText="1"/>
    </xf>
    <xf numFmtId="0" fontId="22" fillId="17" borderId="14" xfId="0" applyFont="1" applyFill="1" applyBorder="1" applyAlignment="1">
      <alignment horizontal="center" vertical="center"/>
    </xf>
    <xf numFmtId="0" fontId="22" fillId="17" borderId="26" xfId="0" applyFont="1" applyFill="1" applyBorder="1" applyAlignment="1">
      <alignment vertical="center" wrapText="1"/>
    </xf>
    <xf numFmtId="0" fontId="22" fillId="17" borderId="27" xfId="0" applyFont="1" applyFill="1" applyBorder="1" applyAlignment="1">
      <alignment vertical="center" wrapText="1"/>
    </xf>
    <xf numFmtId="3" fontId="3" fillId="25" borderId="14" xfId="0" applyNumberFormat="1" applyFont="1" applyFill="1" applyBorder="1" applyAlignment="1">
      <alignment horizontal="center" vertical="center" wrapText="1" readingOrder="2"/>
    </xf>
    <xf numFmtId="3" fontId="3" fillId="25" borderId="6" xfId="0" applyNumberFormat="1" applyFont="1" applyFill="1" applyBorder="1" applyAlignment="1">
      <alignment horizontal="center" vertical="center" wrapText="1" readingOrder="2"/>
    </xf>
    <xf numFmtId="0" fontId="4" fillId="0" borderId="15" xfId="0"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6" fillId="0" borderId="11" xfId="0" applyFont="1" applyFill="1" applyBorder="1" applyAlignment="1">
      <alignment horizontal="center" vertical="center"/>
    </xf>
    <xf numFmtId="3" fontId="6" fillId="0" borderId="11" xfId="0" applyNumberFormat="1" applyFont="1" applyFill="1" applyBorder="1" applyAlignment="1">
      <alignment horizontal="center" vertical="center" wrapText="1"/>
    </xf>
    <xf numFmtId="3" fontId="3" fillId="26" borderId="1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3" fontId="3" fillId="26"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3" fontId="6"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43" fontId="6" fillId="0" borderId="1"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0" fontId="4" fillId="0" borderId="0" xfId="0" applyFont="1" applyAlignment="1">
      <alignment horizontal="center" vertical="center"/>
    </xf>
    <xf numFmtId="3" fontId="0" fillId="0" borderId="0" xfId="0" applyNumberFormat="1" applyAlignment="1">
      <alignment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16" borderId="1" xfId="0" applyFont="1" applyFill="1" applyBorder="1" applyAlignment="1">
      <alignment horizontal="center" vertical="center" wrapText="1"/>
    </xf>
    <xf numFmtId="164" fontId="8" fillId="7" borderId="1" xfId="1" applyNumberFormat="1" applyFont="1" applyFill="1" applyBorder="1" applyAlignment="1">
      <alignment vertical="center"/>
    </xf>
    <xf numFmtId="164" fontId="6" fillId="16" borderId="1"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4" fontId="3" fillId="7" borderId="1" xfId="1" applyNumberFormat="1" applyFont="1" applyFill="1" applyBorder="1" applyAlignment="1">
      <alignment vertical="center"/>
    </xf>
    <xf numFmtId="164" fontId="3" fillId="16" borderId="1" xfId="1" applyNumberFormat="1" applyFont="1" applyFill="1" applyBorder="1" applyAlignment="1">
      <alignment vertical="center"/>
    </xf>
    <xf numFmtId="164" fontId="3" fillId="16" borderId="1" xfId="0" applyNumberFormat="1" applyFont="1" applyFill="1" applyBorder="1" applyAlignment="1">
      <alignment vertical="center"/>
    </xf>
    <xf numFmtId="0" fontId="0" fillId="0" borderId="5" xfId="0" applyFill="1" applyBorder="1" applyAlignment="1">
      <alignment vertical="center"/>
    </xf>
    <xf numFmtId="164" fontId="0" fillId="0" borderId="5" xfId="0" applyNumberFormat="1" applyFill="1" applyBorder="1" applyAlignment="1">
      <alignment vertical="center"/>
    </xf>
    <xf numFmtId="43" fontId="0" fillId="0" borderId="5" xfId="0" applyNumberFormat="1" applyFill="1" applyBorder="1" applyAlignment="1">
      <alignment vertical="center"/>
    </xf>
    <xf numFmtId="0" fontId="4" fillId="0" borderId="0" xfId="0" applyFont="1" applyBorder="1" applyAlignment="1">
      <alignment horizontal="right" vertical="center" readingOrder="2"/>
    </xf>
    <xf numFmtId="0" fontId="22" fillId="21" borderId="3" xfId="0" applyFont="1" applyFill="1" applyBorder="1" applyAlignment="1" applyProtection="1">
      <alignment horizontal="center" vertical="center"/>
    </xf>
    <xf numFmtId="0" fontId="22" fillId="21" borderId="1" xfId="0" applyFont="1" applyFill="1" applyBorder="1" applyAlignment="1" applyProtection="1">
      <alignment horizontal="center" vertical="center" wrapText="1"/>
    </xf>
    <xf numFmtId="0" fontId="22" fillId="21" borderId="1"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1" fontId="66" fillId="9" borderId="39" xfId="0" applyNumberFormat="1" applyFont="1" applyFill="1" applyBorder="1" applyAlignment="1" applyProtection="1">
      <alignment horizontal="center" vertical="center"/>
      <protection locked="0"/>
    </xf>
    <xf numFmtId="1" fontId="66" fillId="9" borderId="39" xfId="0" applyNumberFormat="1" applyFont="1" applyFill="1" applyBorder="1" applyAlignment="1">
      <alignment horizontal="center" vertical="center"/>
    </xf>
    <xf numFmtId="1" fontId="66" fillId="9" borderId="40" xfId="0" applyNumberFormat="1" applyFont="1" applyFill="1" applyBorder="1" applyAlignment="1" applyProtection="1">
      <alignment horizontal="center" vertical="center"/>
    </xf>
    <xf numFmtId="43" fontId="6" fillId="0" borderId="42" xfId="0" applyNumberFormat="1" applyFont="1" applyFill="1" applyBorder="1" applyAlignment="1">
      <alignment horizontal="center" vertical="center"/>
    </xf>
    <xf numFmtId="0" fontId="6" fillId="0" borderId="21" xfId="0" applyFont="1" applyFill="1" applyBorder="1" applyAlignment="1">
      <alignment horizontal="center" vertical="center" wrapText="1" readingOrder="2"/>
    </xf>
    <xf numFmtId="43" fontId="6" fillId="0" borderId="21" xfId="0" applyNumberFormat="1" applyFont="1" applyFill="1" applyBorder="1" applyAlignment="1">
      <alignment horizontal="center" vertical="center"/>
    </xf>
    <xf numFmtId="0" fontId="0" fillId="0" borderId="0" xfId="0" applyAlignment="1">
      <alignment horizontal="right" vertical="center" wrapText="1" readingOrder="2"/>
    </xf>
    <xf numFmtId="164" fontId="60" fillId="0" borderId="28" xfId="1" applyNumberFormat="1" applyFont="1" applyBorder="1" applyAlignment="1">
      <alignment horizontal="center" vertical="center" wrapText="1" readingOrder="2"/>
    </xf>
    <xf numFmtId="164" fontId="6" fillId="0" borderId="1" xfId="1" applyNumberFormat="1" applyFont="1" applyBorder="1" applyAlignment="1">
      <alignment horizontal="center" vertical="center"/>
    </xf>
    <xf numFmtId="164" fontId="6" fillId="0" borderId="1" xfId="1" applyNumberFormat="1" applyFont="1" applyBorder="1" applyAlignment="1">
      <alignment horizontal="center" vertical="center"/>
    </xf>
    <xf numFmtId="43" fontId="6" fillId="0" borderId="3" xfId="1" applyFont="1" applyBorder="1" applyAlignment="1">
      <alignment horizontal="right" vertical="center" wrapText="1" readingOrder="2"/>
    </xf>
    <xf numFmtId="0" fontId="6" fillId="0" borderId="2" xfId="1" applyNumberFormat="1" applyFont="1" applyFill="1" applyBorder="1" applyAlignment="1">
      <alignment horizontal="right" vertical="top" wrapText="1"/>
    </xf>
    <xf numFmtId="0" fontId="3" fillId="4" borderId="1" xfId="0" applyFont="1" applyFill="1" applyBorder="1" applyAlignment="1">
      <alignment horizontal="right" vertical="center" readingOrder="2"/>
    </xf>
    <xf numFmtId="0" fontId="49" fillId="23" borderId="1" xfId="0" applyFont="1" applyFill="1" applyBorder="1" applyAlignment="1">
      <alignment horizontal="right" vertical="center" readingOrder="2"/>
    </xf>
    <xf numFmtId="0" fontId="2" fillId="16" borderId="1" xfId="0" applyFont="1" applyFill="1" applyBorder="1" applyAlignment="1">
      <alignment horizontal="right" vertical="center" readingOrder="2"/>
    </xf>
    <xf numFmtId="0" fontId="6" fillId="0" borderId="1" xfId="0" applyFont="1" applyFill="1" applyBorder="1" applyAlignment="1">
      <alignment horizontal="right" vertical="center" readingOrder="2"/>
    </xf>
    <xf numFmtId="0" fontId="6" fillId="0" borderId="1" xfId="0" applyFont="1" applyFill="1" applyBorder="1" applyAlignment="1">
      <alignment horizontal="right" vertical="center" wrapText="1" readingOrder="2"/>
    </xf>
    <xf numFmtId="164" fontId="5" fillId="5" borderId="1" xfId="0" applyNumberFormat="1" applyFont="1" applyFill="1" applyBorder="1" applyAlignment="1">
      <alignment vertical="center" wrapText="1" readingOrder="2"/>
    </xf>
    <xf numFmtId="164" fontId="6" fillId="0" borderId="1" xfId="1" applyNumberFormat="1" applyFont="1" applyBorder="1" applyAlignment="1">
      <alignment vertical="center"/>
    </xf>
    <xf numFmtId="43" fontId="5" fillId="5" borderId="1" xfId="0" applyNumberFormat="1" applyFont="1" applyFill="1" applyBorder="1" applyAlignment="1">
      <alignment vertical="center" wrapText="1" readingOrder="2"/>
    </xf>
    <xf numFmtId="2" fontId="5" fillId="5" borderId="1" xfId="0" applyNumberFormat="1" applyFont="1" applyFill="1" applyBorder="1" applyAlignment="1">
      <alignment horizontal="right" vertical="center" wrapText="1" readingOrder="2"/>
    </xf>
    <xf numFmtId="43" fontId="8" fillId="0" borderId="0" xfId="1" applyFont="1" applyAlignment="1">
      <alignment horizontal="right" readingOrder="2"/>
    </xf>
    <xf numFmtId="43" fontId="3" fillId="0" borderId="0" xfId="1" applyFont="1" applyAlignment="1">
      <alignment horizontal="right" readingOrder="2"/>
    </xf>
    <xf numFmtId="164" fontId="0" fillId="0" borderId="0" xfId="0" applyNumberFormat="1" applyAlignment="1">
      <alignment horizontal="right" readingOrder="2"/>
    </xf>
    <xf numFmtId="164" fontId="0" fillId="0" borderId="0" xfId="0" applyNumberFormat="1" applyAlignment="1">
      <alignment horizontal="center" vertical="center" readingOrder="2"/>
    </xf>
    <xf numFmtId="2" fontId="9" fillId="0" borderId="1" xfId="1" applyNumberFormat="1" applyFont="1" applyFill="1" applyBorder="1" applyAlignment="1">
      <alignment horizontal="right" vertical="center" wrapText="1" readingOrder="2"/>
    </xf>
    <xf numFmtId="0" fontId="6" fillId="0" borderId="1" xfId="1" applyNumberFormat="1" applyFont="1" applyFill="1" applyBorder="1" applyAlignment="1">
      <alignment horizontal="center" vertical="center" readingOrder="2"/>
    </xf>
    <xf numFmtId="0" fontId="6" fillId="5" borderId="1" xfId="1" applyNumberFormat="1" applyFont="1" applyFill="1" applyBorder="1" applyAlignment="1">
      <alignment horizontal="center" vertical="center" readingOrder="2"/>
    </xf>
    <xf numFmtId="164" fontId="0" fillId="5" borderId="1" xfId="1" applyNumberFormat="1" applyFont="1" applyFill="1" applyBorder="1" applyAlignment="1">
      <alignment horizontal="right" vertical="center" wrapText="1" readingOrder="2"/>
    </xf>
    <xf numFmtId="164" fontId="0" fillId="0" borderId="0" xfId="1" applyNumberFormat="1" applyFont="1" applyAlignment="1">
      <alignment horizontal="right" vertical="center" readingOrder="2"/>
    </xf>
    <xf numFmtId="164" fontId="0" fillId="0" borderId="0" xfId="1" applyNumberFormat="1" applyFont="1" applyAlignment="1">
      <alignment horizontal="right" vertical="center" wrapText="1" readingOrder="2"/>
    </xf>
    <xf numFmtId="0" fontId="14" fillId="0" borderId="0" xfId="0" applyNumberFormat="1" applyFont="1" applyFill="1" applyBorder="1" applyAlignment="1">
      <alignment horizontal="right" readingOrder="2"/>
    </xf>
    <xf numFmtId="0" fontId="2" fillId="0" borderId="0" xfId="0" applyFont="1" applyAlignment="1">
      <alignment horizontal="right" readingOrder="2"/>
    </xf>
    <xf numFmtId="0" fontId="2" fillId="0" borderId="0" xfId="0" applyFont="1" applyAlignment="1">
      <alignment horizontal="right" vertical="center" readingOrder="2"/>
    </xf>
    <xf numFmtId="0" fontId="2" fillId="0" borderId="0" xfId="0" applyNumberFormat="1" applyFont="1" applyAlignment="1">
      <alignment horizontal="center" vertical="top" readingOrder="2"/>
    </xf>
    <xf numFmtId="0" fontId="2" fillId="0" borderId="0" xfId="0" applyFont="1" applyAlignment="1">
      <alignment horizontal="center" vertical="top" readingOrder="2"/>
    </xf>
    <xf numFmtId="0" fontId="2" fillId="0" borderId="0" xfId="0" applyNumberFormat="1" applyFont="1" applyAlignment="1">
      <alignment horizontal="center" readingOrder="2"/>
    </xf>
    <xf numFmtId="0" fontId="2" fillId="0" borderId="0" xfId="0" applyFont="1" applyAlignment="1">
      <alignment horizontal="center" readingOrder="2"/>
    </xf>
    <xf numFmtId="0" fontId="14" fillId="0" borderId="0" xfId="0" applyNumberFormat="1" applyFont="1" applyFill="1" applyBorder="1" applyAlignment="1">
      <alignment horizontal="center" vertical="center" readingOrder="2"/>
    </xf>
    <xf numFmtId="0" fontId="70" fillId="0" borderId="0" xfId="0" applyFont="1" applyBorder="1" applyAlignment="1"/>
    <xf numFmtId="0" fontId="70" fillId="0" borderId="5" xfId="0" applyFont="1" applyBorder="1" applyAlignment="1"/>
    <xf numFmtId="3" fontId="70" fillId="5" borderId="0" xfId="0" applyNumberFormat="1" applyFont="1" applyFill="1" applyBorder="1" applyAlignment="1">
      <alignment horizontal="center" vertical="center"/>
    </xf>
    <xf numFmtId="0" fontId="70" fillId="0" borderId="0" xfId="0" applyFont="1" applyAlignment="1">
      <alignment wrapText="1"/>
    </xf>
    <xf numFmtId="0" fontId="70" fillId="0" borderId="5" xfId="0" applyFont="1" applyBorder="1" applyAlignment="1">
      <alignment horizontal="center"/>
    </xf>
    <xf numFmtId="0" fontId="70" fillId="0" borderId="0" xfId="0" applyFont="1" applyBorder="1" applyAlignment="1">
      <alignment horizontal="right" vertical="center"/>
    </xf>
    <xf numFmtId="0" fontId="72" fillId="0" borderId="0" xfId="0" applyNumberFormat="1" applyFont="1" applyFill="1" applyBorder="1" applyAlignment="1">
      <alignment vertical="center" readingOrder="2"/>
    </xf>
    <xf numFmtId="0" fontId="8" fillId="0" borderId="0" xfId="0" applyFont="1" applyBorder="1" applyAlignment="1">
      <alignment horizontal="center" vertical="center" readingOrder="2"/>
    </xf>
    <xf numFmtId="0" fontId="9" fillId="0" borderId="1" xfId="1" applyNumberFormat="1" applyFont="1" applyFill="1" applyBorder="1" applyAlignment="1">
      <alignment horizontal="right" vertical="center" wrapText="1" readingOrder="2"/>
    </xf>
    <xf numFmtId="164" fontId="6" fillId="0" borderId="1" xfId="1" applyNumberFormat="1" applyFont="1" applyBorder="1" applyAlignment="1">
      <alignment horizontal="center" vertical="center"/>
    </xf>
    <xf numFmtId="0" fontId="14" fillId="0" borderId="0" xfId="0" applyNumberFormat="1" applyFont="1" applyFill="1" applyBorder="1" applyAlignment="1">
      <alignment horizontal="right" readingOrder="2"/>
    </xf>
    <xf numFmtId="164" fontId="2" fillId="15" borderId="1" xfId="1" applyNumberFormat="1" applyFont="1" applyFill="1" applyBorder="1" applyAlignment="1">
      <alignment horizontal="center" vertical="center" readingOrder="2"/>
    </xf>
    <xf numFmtId="0" fontId="14" fillId="0" borderId="0" xfId="0" applyNumberFormat="1" applyFont="1" applyFill="1" applyBorder="1" applyAlignment="1">
      <alignment horizontal="right" vertical="center" readingOrder="2"/>
    </xf>
    <xf numFmtId="0" fontId="2" fillId="15" borderId="1" xfId="1" applyNumberFormat="1" applyFont="1" applyFill="1" applyBorder="1" applyAlignment="1">
      <alignment vertical="center"/>
    </xf>
    <xf numFmtId="0" fontId="2" fillId="0" borderId="0" xfId="0" applyFont="1" applyBorder="1" applyAlignment="1">
      <alignment horizontal="right" vertical="center" readingOrder="2"/>
    </xf>
    <xf numFmtId="164" fontId="0" fillId="0" borderId="1" xfId="1" applyNumberFormat="1" applyFont="1" applyFill="1" applyBorder="1" applyAlignment="1">
      <alignment horizontal="center" vertical="center" readingOrder="2"/>
    </xf>
    <xf numFmtId="2" fontId="6" fillId="0" borderId="1" xfId="0" applyNumberFormat="1" applyFont="1" applyBorder="1" applyAlignment="1">
      <alignment horizontal="center" vertical="center"/>
    </xf>
    <xf numFmtId="10" fontId="6" fillId="5" borderId="1" xfId="5" applyNumberFormat="1" applyFont="1" applyFill="1" applyBorder="1" applyAlignment="1">
      <alignment horizontal="right" readingOrder="2"/>
    </xf>
    <xf numFmtId="43" fontId="73" fillId="0" borderId="0" xfId="1" applyFont="1" applyBorder="1" applyAlignment="1">
      <alignment vertical="center" readingOrder="2"/>
    </xf>
    <xf numFmtId="0" fontId="4" fillId="0" borderId="1" xfId="0"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164" fontId="26" fillId="9" borderId="0" xfId="1" applyNumberFormat="1" applyFont="1" applyFill="1" applyAlignment="1">
      <alignment vertical="center"/>
    </xf>
    <xf numFmtId="0" fontId="26" fillId="9" borderId="0" xfId="0" applyFont="1" applyFill="1" applyAlignment="1">
      <alignment vertical="center"/>
    </xf>
    <xf numFmtId="3" fontId="3" fillId="0" borderId="10"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0" fontId="14" fillId="0" borderId="0" xfId="0" applyNumberFormat="1" applyFont="1" applyFill="1" applyBorder="1" applyAlignment="1">
      <alignment horizontal="right" readingOrder="2"/>
    </xf>
    <xf numFmtId="0" fontId="2" fillId="15" borderId="1" xfId="1" applyNumberFormat="1" applyFont="1" applyFill="1" applyBorder="1" applyAlignment="1">
      <alignment horizontal="center" vertical="center"/>
    </xf>
    <xf numFmtId="0" fontId="2" fillId="15" borderId="1" xfId="1" applyNumberFormat="1" applyFont="1" applyFill="1" applyBorder="1" applyAlignment="1">
      <alignment vertical="center"/>
    </xf>
    <xf numFmtId="0" fontId="14" fillId="0" borderId="0" xfId="0" applyNumberFormat="1" applyFont="1" applyFill="1" applyBorder="1" applyAlignment="1">
      <alignment horizontal="right" vertical="center" readingOrder="2"/>
    </xf>
    <xf numFmtId="0" fontId="2" fillId="0" borderId="0" xfId="0" applyFont="1" applyBorder="1" applyAlignment="1">
      <alignment horizontal="right" vertical="center" readingOrder="2"/>
    </xf>
    <xf numFmtId="43" fontId="0" fillId="0" borderId="2" xfId="1" applyFont="1" applyFill="1" applyBorder="1" applyAlignment="1">
      <alignment horizontal="center" vertical="center" wrapText="1"/>
    </xf>
    <xf numFmtId="43" fontId="0" fillId="0" borderId="20" xfId="1" applyFont="1" applyFill="1" applyBorder="1" applyAlignment="1">
      <alignment horizontal="center" vertical="center" wrapText="1"/>
    </xf>
    <xf numFmtId="9" fontId="2" fillId="4" borderId="1" xfId="5" applyFont="1" applyFill="1" applyBorder="1" applyAlignment="1">
      <alignment horizontal="right" vertical="center" readingOrder="2"/>
    </xf>
    <xf numFmtId="3" fontId="3" fillId="26" borderId="9" xfId="0" applyNumberFormat="1" applyFont="1" applyFill="1" applyBorder="1" applyAlignment="1">
      <alignment horizontal="center" vertical="center" wrapText="1"/>
    </xf>
    <xf numFmtId="164" fontId="2" fillId="15" borderId="3" xfId="1" applyNumberFormat="1" applyFont="1" applyFill="1" applyBorder="1" applyAlignment="1">
      <alignment horizontal="center" vertical="center" readingOrder="2"/>
    </xf>
    <xf numFmtId="164" fontId="0" fillId="15" borderId="3" xfId="1" applyNumberFormat="1" applyFont="1" applyFill="1" applyBorder="1" applyAlignment="1">
      <alignment horizontal="center" vertical="center"/>
    </xf>
    <xf numFmtId="0" fontId="6" fillId="0" borderId="1" xfId="0" applyFont="1" applyBorder="1" applyAlignment="1">
      <alignment horizontal="right" readingOrder="2"/>
    </xf>
    <xf numFmtId="0" fontId="8" fillId="0" borderId="1" xfId="0" applyFont="1" applyBorder="1" applyAlignment="1">
      <alignment horizontal="right" vertical="center" readingOrder="2"/>
    </xf>
    <xf numFmtId="0" fontId="13" fillId="21" borderId="11" xfId="0" applyFont="1" applyFill="1" applyBorder="1" applyAlignment="1">
      <alignment horizontal="center" vertical="center" readingOrder="2"/>
    </xf>
    <xf numFmtId="164" fontId="13" fillId="21" borderId="11" xfId="1" applyNumberFormat="1" applyFont="1" applyFill="1" applyBorder="1" applyAlignment="1">
      <alignment horizontal="center" vertical="center" readingOrder="2"/>
    </xf>
    <xf numFmtId="0" fontId="74" fillId="0" borderId="0" xfId="0" applyFont="1" applyAlignment="1">
      <alignment wrapText="1"/>
    </xf>
    <xf numFmtId="3" fontId="74" fillId="0" borderId="0" xfId="0" applyNumberFormat="1" applyFont="1" applyAlignment="1">
      <alignment wrapText="1"/>
    </xf>
    <xf numFmtId="3" fontId="6" fillId="0" borderId="1" xfId="0" applyNumberFormat="1" applyFont="1" applyBorder="1" applyAlignment="1">
      <alignment vertical="center" wrapText="1"/>
    </xf>
    <xf numFmtId="0" fontId="8" fillId="0" borderId="1" xfId="0" applyFont="1" applyBorder="1" applyAlignment="1">
      <alignment vertical="center" wrapText="1"/>
    </xf>
    <xf numFmtId="0" fontId="75" fillId="0" borderId="1" xfId="0" applyFont="1" applyBorder="1" applyAlignment="1">
      <alignment horizontal="right" vertical="center" wrapText="1" readingOrder="1"/>
    </xf>
    <xf numFmtId="9" fontId="0" fillId="0" borderId="1" xfId="5" applyFont="1" applyBorder="1" applyAlignment="1">
      <alignment horizontal="center" vertical="center" wrapText="1"/>
    </xf>
    <xf numFmtId="0" fontId="74" fillId="0" borderId="0" xfId="0" applyFont="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1" fillId="24" borderId="30" xfId="0" applyFont="1" applyFill="1" applyBorder="1" applyAlignment="1">
      <alignment horizontal="center" vertical="center" wrapText="1" readingOrder="2"/>
    </xf>
    <xf numFmtId="0" fontId="61" fillId="24" borderId="31" xfId="0" applyFont="1" applyFill="1" applyBorder="1" applyAlignment="1">
      <alignment horizontal="center" vertical="center" wrapText="1" readingOrder="2"/>
    </xf>
    <xf numFmtId="0" fontId="61" fillId="0" borderId="30" xfId="0" applyFont="1" applyBorder="1" applyAlignment="1">
      <alignment horizontal="right" vertical="center" wrapText="1" readingOrder="2"/>
    </xf>
    <xf numFmtId="0" fontId="61" fillId="0" borderId="31" xfId="0" applyFont="1" applyBorder="1" applyAlignment="1">
      <alignment horizontal="right" vertical="center" wrapText="1" readingOrder="2"/>
    </xf>
    <xf numFmtId="0" fontId="62" fillId="0" borderId="30" xfId="0" applyFont="1" applyBorder="1" applyAlignment="1">
      <alignment horizontal="right" vertical="center" wrapText="1" readingOrder="2"/>
    </xf>
    <xf numFmtId="0" fontId="62" fillId="0" borderId="31" xfId="0" applyFont="1" applyBorder="1" applyAlignment="1">
      <alignment horizontal="right" vertical="center" wrapText="1" readingOrder="2"/>
    </xf>
    <xf numFmtId="0" fontId="13" fillId="21" borderId="1" xfId="0" applyFont="1" applyFill="1" applyBorder="1" applyAlignment="1">
      <alignment horizontal="right" vertical="center" readingOrder="2"/>
    </xf>
    <xf numFmtId="0" fontId="2" fillId="16" borderId="2" xfId="0" applyFont="1" applyFill="1" applyBorder="1" applyAlignment="1">
      <alignment horizontal="right" vertical="center" readingOrder="2"/>
    </xf>
    <xf numFmtId="0" fontId="2" fillId="16" borderId="3" xfId="0" applyFont="1" applyFill="1" applyBorder="1" applyAlignment="1">
      <alignment horizontal="right" vertical="center" readingOrder="2"/>
    </xf>
    <xf numFmtId="0" fontId="2" fillId="16" borderId="1" xfId="0" applyFont="1" applyFill="1" applyBorder="1" applyAlignment="1">
      <alignment horizontal="right" vertical="center" readingOrder="2"/>
    </xf>
    <xf numFmtId="0" fontId="21" fillId="18" borderId="1" xfId="0" applyFont="1" applyFill="1" applyBorder="1" applyAlignment="1">
      <alignment horizontal="center" vertical="center" wrapText="1" readingOrder="2"/>
    </xf>
    <xf numFmtId="0" fontId="2" fillId="0" borderId="1" xfId="2" applyFont="1" applyFill="1" applyBorder="1" applyAlignment="1">
      <alignment horizontal="center" vertical="center" readingOrder="2"/>
    </xf>
    <xf numFmtId="0" fontId="21" fillId="14" borderId="1" xfId="0" applyFont="1" applyFill="1" applyBorder="1" applyAlignment="1">
      <alignment horizontal="center" vertical="center" readingOrder="2"/>
    </xf>
    <xf numFmtId="0" fontId="3" fillId="4" borderId="1" xfId="0" applyFont="1" applyFill="1" applyBorder="1" applyAlignment="1">
      <alignment horizontal="right" vertical="center" readingOrder="2"/>
    </xf>
    <xf numFmtId="0" fontId="49" fillId="23" borderId="1" xfId="0" applyFont="1" applyFill="1" applyBorder="1" applyAlignment="1">
      <alignment horizontal="right" vertical="center" readingOrder="2"/>
    </xf>
    <xf numFmtId="0" fontId="14" fillId="0" borderId="0" xfId="0" applyNumberFormat="1" applyFont="1" applyFill="1" applyBorder="1" applyAlignment="1">
      <alignment horizontal="right" readingOrder="2"/>
    </xf>
    <xf numFmtId="165" fontId="18" fillId="6" borderId="1" xfId="1" applyNumberFormat="1" applyFont="1" applyFill="1" applyBorder="1" applyAlignment="1">
      <alignment horizontal="center" vertical="center" wrapText="1"/>
    </xf>
    <xf numFmtId="165" fontId="18" fillId="21" borderId="1" xfId="1" applyNumberFormat="1" applyFont="1" applyFill="1" applyBorder="1" applyAlignment="1">
      <alignment horizontal="center" vertical="center" wrapText="1"/>
    </xf>
    <xf numFmtId="165" fontId="18" fillId="21" borderId="2" xfId="1" applyNumberFormat="1" applyFont="1" applyFill="1" applyBorder="1" applyAlignment="1">
      <alignment horizontal="center" vertical="center" wrapText="1"/>
    </xf>
    <xf numFmtId="165" fontId="18" fillId="21" borderId="3" xfId="1" applyNumberFormat="1" applyFont="1" applyFill="1" applyBorder="1" applyAlignment="1">
      <alignment horizontal="center" vertical="center" wrapText="1"/>
    </xf>
    <xf numFmtId="165" fontId="18" fillId="4" borderId="18" xfId="1" applyNumberFormat="1" applyFont="1" applyFill="1" applyBorder="1" applyAlignment="1">
      <alignment horizontal="right" vertical="center" wrapText="1"/>
    </xf>
    <xf numFmtId="165" fontId="18" fillId="4" borderId="6" xfId="1" applyNumberFormat="1" applyFont="1" applyFill="1" applyBorder="1" applyAlignment="1">
      <alignment horizontal="right" vertical="center" wrapText="1"/>
    </xf>
    <xf numFmtId="165" fontId="18" fillId="4" borderId="20" xfId="1" applyNumberFormat="1" applyFont="1" applyFill="1" applyBorder="1" applyAlignment="1">
      <alignment horizontal="right" vertical="center" wrapText="1"/>
    </xf>
    <xf numFmtId="0" fontId="18" fillId="4" borderId="18" xfId="4" applyFont="1" applyFill="1" applyBorder="1" applyAlignment="1">
      <alignment horizontal="right" vertical="center" wrapText="1"/>
    </xf>
    <xf numFmtId="0" fontId="18" fillId="4" borderId="6" xfId="4" applyFont="1" applyFill="1" applyBorder="1" applyAlignment="1">
      <alignment horizontal="right" vertical="center" wrapText="1"/>
    </xf>
    <xf numFmtId="0" fontId="18" fillId="4" borderId="20" xfId="4" applyFont="1" applyFill="1" applyBorder="1" applyAlignment="1">
      <alignment horizontal="right" vertical="center" wrapText="1"/>
    </xf>
    <xf numFmtId="0" fontId="3" fillId="0" borderId="0" xfId="0" applyFont="1" applyFill="1" applyAlignment="1">
      <alignment horizontal="center" vertical="center"/>
    </xf>
    <xf numFmtId="0" fontId="3" fillId="0" borderId="19" xfId="0" applyFont="1" applyFill="1" applyBorder="1" applyAlignment="1">
      <alignment horizontal="center" vertical="center"/>
    </xf>
    <xf numFmtId="0" fontId="14" fillId="0" borderId="15" xfId="4" applyFont="1" applyFill="1" applyBorder="1" applyAlignment="1">
      <alignment horizontal="center" vertical="center" wrapText="1"/>
    </xf>
    <xf numFmtId="0" fontId="14" fillId="0" borderId="16" xfId="4" applyFont="1" applyFill="1" applyBorder="1" applyAlignment="1">
      <alignment horizontal="center" vertical="center" wrapText="1"/>
    </xf>
    <xf numFmtId="0" fontId="14" fillId="0" borderId="17" xfId="4" applyFont="1" applyFill="1" applyBorder="1" applyAlignment="1">
      <alignment horizontal="center" vertical="center" wrapText="1"/>
    </xf>
    <xf numFmtId="0" fontId="27" fillId="10" borderId="7" xfId="0" applyFont="1" applyFill="1" applyBorder="1" applyAlignment="1">
      <alignment horizontal="center" vertical="center" wrapText="1" readingOrder="2"/>
    </xf>
    <xf numFmtId="0" fontId="27" fillId="10" borderId="1" xfId="0" applyFont="1" applyFill="1" applyBorder="1" applyAlignment="1">
      <alignment horizontal="center" vertical="center" wrapText="1" readingOrder="2"/>
    </xf>
    <xf numFmtId="0" fontId="40" fillId="3" borderId="1" xfId="0" applyFont="1" applyFill="1" applyBorder="1" applyAlignment="1">
      <alignment horizontal="center" vertical="center" readingOrder="2"/>
    </xf>
    <xf numFmtId="0" fontId="39" fillId="6" borderId="1" xfId="0" applyFont="1" applyFill="1" applyBorder="1" applyAlignment="1">
      <alignment horizontal="right" vertical="center" readingOrder="2"/>
    </xf>
    <xf numFmtId="164" fontId="3" fillId="6" borderId="2" xfId="1" applyNumberFormat="1" applyFont="1" applyFill="1" applyBorder="1" applyAlignment="1">
      <alignment horizontal="center" vertical="center" wrapText="1" readingOrder="2"/>
    </xf>
    <xf numFmtId="164" fontId="3" fillId="6" borderId="3" xfId="1" applyNumberFormat="1" applyFont="1" applyFill="1" applyBorder="1" applyAlignment="1">
      <alignment horizontal="center" vertical="center" wrapText="1" readingOrder="2"/>
    </xf>
    <xf numFmtId="0" fontId="43" fillId="10" borderId="1" xfId="0" applyFont="1" applyFill="1" applyBorder="1" applyAlignment="1">
      <alignment horizontal="center" vertical="center" wrapText="1" readingOrder="2"/>
    </xf>
    <xf numFmtId="0" fontId="2" fillId="0" borderId="9" xfId="2" applyFont="1" applyFill="1" applyBorder="1" applyAlignment="1">
      <alignment horizontal="center" vertical="center" readingOrder="2"/>
    </xf>
    <xf numFmtId="0" fontId="40" fillId="3" borderId="1" xfId="0" applyFont="1" applyFill="1" applyBorder="1" applyAlignment="1">
      <alignment horizontal="center" vertical="top" readingOrder="2"/>
    </xf>
    <xf numFmtId="0" fontId="42" fillId="14" borderId="1" xfId="0" applyFont="1" applyFill="1" applyBorder="1" applyAlignment="1">
      <alignment horizontal="right" vertical="center"/>
    </xf>
    <xf numFmtId="0" fontId="2" fillId="6" borderId="1" xfId="0" applyFont="1" applyFill="1" applyBorder="1" applyAlignment="1">
      <alignment horizontal="center" vertical="center" readingOrder="2"/>
    </xf>
    <xf numFmtId="164" fontId="13" fillId="6" borderId="2" xfId="1" applyNumberFormat="1" applyFont="1" applyFill="1" applyBorder="1" applyAlignment="1">
      <alignment horizontal="center" vertical="center" wrapText="1" readingOrder="2"/>
    </xf>
    <xf numFmtId="164" fontId="13" fillId="6" borderId="3" xfId="1" applyNumberFormat="1" applyFont="1" applyFill="1" applyBorder="1" applyAlignment="1">
      <alignment horizontal="center" vertical="center" wrapText="1" readingOrder="2"/>
    </xf>
    <xf numFmtId="0" fontId="39" fillId="6" borderId="1" xfId="0" applyFont="1" applyFill="1" applyBorder="1" applyAlignment="1">
      <alignment horizontal="center" vertical="center" readingOrder="2"/>
    </xf>
    <xf numFmtId="0" fontId="42" fillId="18" borderId="1" xfId="0" applyFont="1" applyFill="1" applyBorder="1" applyAlignment="1">
      <alignment horizontal="right" vertical="center" readingOrder="2"/>
    </xf>
    <xf numFmtId="0" fontId="2" fillId="6" borderId="1" xfId="0" applyFont="1" applyFill="1" applyBorder="1" applyAlignment="1">
      <alignment horizontal="right" vertical="center" readingOrder="2"/>
    </xf>
    <xf numFmtId="164" fontId="2" fillId="6" borderId="2" xfId="1" applyNumberFormat="1" applyFont="1" applyFill="1" applyBorder="1" applyAlignment="1">
      <alignment horizontal="center" vertical="center" readingOrder="2"/>
    </xf>
    <xf numFmtId="164" fontId="2" fillId="6" borderId="3" xfId="1" applyNumberFormat="1" applyFont="1" applyFill="1" applyBorder="1" applyAlignment="1">
      <alignment horizontal="center" vertical="center" readingOrder="2"/>
    </xf>
    <xf numFmtId="0" fontId="43" fillId="10" borderId="1" xfId="0" applyFont="1" applyFill="1" applyBorder="1" applyAlignment="1">
      <alignment horizontal="center" vertical="top" wrapText="1" readingOrder="2"/>
    </xf>
    <xf numFmtId="0" fontId="2" fillId="0" borderId="9" xfId="2" applyFont="1" applyFill="1" applyBorder="1" applyAlignment="1">
      <alignment horizontal="center" vertical="top" readingOrder="2"/>
    </xf>
    <xf numFmtId="0" fontId="2" fillId="15" borderId="1" xfId="1" applyNumberFormat="1" applyFont="1" applyFill="1" applyBorder="1" applyAlignment="1">
      <alignment horizontal="center" vertical="center"/>
    </xf>
    <xf numFmtId="0" fontId="2" fillId="8" borderId="1" xfId="0" applyFont="1" applyFill="1" applyBorder="1" applyAlignment="1">
      <alignment horizontal="right" vertical="center" readingOrder="2"/>
    </xf>
    <xf numFmtId="0" fontId="2" fillId="17" borderId="1" xfId="0" applyFont="1" applyFill="1" applyBorder="1" applyAlignment="1">
      <alignment horizontal="right" vertical="center" readingOrder="2"/>
    </xf>
    <xf numFmtId="0" fontId="14" fillId="0" borderId="0" xfId="0" applyNumberFormat="1" applyFont="1" applyFill="1" applyBorder="1" applyAlignment="1">
      <alignment horizontal="right" vertical="center" readingOrder="1"/>
    </xf>
    <xf numFmtId="0" fontId="45" fillId="14" borderId="1" xfId="0" applyFont="1" applyFill="1" applyBorder="1" applyAlignment="1">
      <alignment horizontal="center" vertical="center" readingOrder="2"/>
    </xf>
    <xf numFmtId="0" fontId="40" fillId="7" borderId="1" xfId="0" applyFont="1" applyFill="1" applyBorder="1" applyAlignment="1">
      <alignment horizontal="center" vertical="center" wrapText="1" readingOrder="2"/>
    </xf>
    <xf numFmtId="0" fontId="2" fillId="9" borderId="9" xfId="2" applyFont="1" applyFill="1" applyBorder="1" applyAlignment="1">
      <alignment horizontal="center" vertical="center" readingOrder="2"/>
    </xf>
    <xf numFmtId="0" fontId="2" fillId="15" borderId="1" xfId="0" applyFont="1" applyFill="1" applyBorder="1" applyAlignment="1">
      <alignment horizontal="center" vertical="center" readingOrder="2"/>
    </xf>
    <xf numFmtId="164" fontId="2" fillId="15" borderId="1" xfId="1" applyNumberFormat="1" applyFont="1" applyFill="1" applyBorder="1" applyAlignment="1">
      <alignment horizontal="center" vertical="center" readingOrder="2"/>
    </xf>
    <xf numFmtId="164" fontId="8" fillId="15" borderId="1" xfId="1" applyNumberFormat="1" applyFont="1" applyFill="1" applyBorder="1" applyAlignment="1">
      <alignment horizontal="center" vertical="center"/>
    </xf>
    <xf numFmtId="0" fontId="2" fillId="15" borderId="1" xfId="1" applyNumberFormat="1" applyFont="1" applyFill="1" applyBorder="1" applyAlignment="1">
      <alignment horizontal="right" vertical="center"/>
    </xf>
    <xf numFmtId="0" fontId="2" fillId="15" borderId="1" xfId="1" applyNumberFormat="1" applyFont="1" applyFill="1" applyBorder="1" applyAlignment="1">
      <alignment vertical="center"/>
    </xf>
    <xf numFmtId="164" fontId="8" fillId="15" borderId="1" xfId="1" applyNumberFormat="1" applyFont="1" applyFill="1" applyBorder="1" applyAlignment="1">
      <alignment vertical="center"/>
    </xf>
    <xf numFmtId="0" fontId="14" fillId="0" borderId="0" xfId="0" applyNumberFormat="1" applyFont="1" applyFill="1" applyBorder="1" applyAlignment="1">
      <alignment horizontal="right" vertical="center" readingOrder="2"/>
    </xf>
    <xf numFmtId="0" fontId="2" fillId="15" borderId="1" xfId="0" applyFont="1" applyFill="1" applyBorder="1" applyAlignment="1">
      <alignment horizontal="right" vertical="center" readingOrder="2"/>
    </xf>
    <xf numFmtId="164" fontId="0" fillId="15" borderId="1" xfId="1" applyNumberFormat="1" applyFont="1" applyFill="1" applyBorder="1" applyAlignment="1">
      <alignment horizontal="center" vertical="center"/>
    </xf>
    <xf numFmtId="164" fontId="3" fillId="8" borderId="1" xfId="1" applyNumberFormat="1" applyFont="1" applyFill="1" applyBorder="1" applyAlignment="1">
      <alignment horizontal="center" vertical="center" readingOrder="2"/>
    </xf>
    <xf numFmtId="0" fontId="13" fillId="21" borderId="11" xfId="0" applyFont="1" applyFill="1" applyBorder="1" applyAlignment="1">
      <alignment horizontal="right" vertical="center" readingOrder="2"/>
    </xf>
    <xf numFmtId="10" fontId="13" fillId="21" borderId="61" xfId="5" applyNumberFormat="1" applyFont="1" applyFill="1" applyBorder="1" applyAlignment="1">
      <alignment horizontal="center" vertical="center" readingOrder="2"/>
    </xf>
    <xf numFmtId="10" fontId="13" fillId="21" borderId="0" xfId="5" applyNumberFormat="1" applyFont="1" applyFill="1" applyBorder="1" applyAlignment="1">
      <alignment horizontal="center" vertical="center" readingOrder="2"/>
    </xf>
    <xf numFmtId="10" fontId="13" fillId="21" borderId="1" xfId="5" applyNumberFormat="1" applyFont="1" applyFill="1" applyBorder="1" applyAlignment="1">
      <alignment horizontal="center" vertical="center" readingOrder="2"/>
    </xf>
    <xf numFmtId="0" fontId="2" fillId="16" borderId="6" xfId="0" applyFont="1" applyFill="1" applyBorder="1" applyAlignment="1">
      <alignment horizontal="right" vertical="center" readingOrder="2"/>
    </xf>
    <xf numFmtId="0" fontId="2" fillId="0" borderId="0" xfId="0" applyFont="1" applyAlignment="1">
      <alignment horizontal="center" vertical="center"/>
    </xf>
    <xf numFmtId="0" fontId="14" fillId="0" borderId="0" xfId="0" applyNumberFormat="1" applyFont="1" applyFill="1" applyBorder="1" applyAlignment="1">
      <alignment horizontal="center" wrapText="1"/>
    </xf>
    <xf numFmtId="0" fontId="2" fillId="0" borderId="0" xfId="0" applyFont="1" applyAlignment="1">
      <alignment horizontal="center"/>
    </xf>
    <xf numFmtId="0" fontId="21" fillId="18" borderId="2" xfId="0" applyFont="1" applyFill="1" applyBorder="1" applyAlignment="1">
      <alignment horizontal="center" vertical="center" wrapText="1" readingOrder="1"/>
    </xf>
    <xf numFmtId="0" fontId="21" fillId="18" borderId="6" xfId="0" applyFont="1" applyFill="1" applyBorder="1" applyAlignment="1">
      <alignment horizontal="center" vertical="center" wrapText="1" readingOrder="1"/>
    </xf>
    <xf numFmtId="0" fontId="21" fillId="18" borderId="3" xfId="0" applyFont="1" applyFill="1" applyBorder="1" applyAlignment="1">
      <alignment horizontal="center" vertical="center" wrapText="1" readingOrder="1"/>
    </xf>
    <xf numFmtId="0" fontId="2" fillId="5" borderId="1" xfId="2" applyFont="1" applyFill="1" applyBorder="1" applyAlignment="1">
      <alignment horizontal="center" vertical="center" readingOrder="2"/>
    </xf>
    <xf numFmtId="0" fontId="40" fillId="14" borderId="2" xfId="0" applyFont="1" applyFill="1" applyBorder="1" applyAlignment="1">
      <alignment horizontal="center" vertical="center"/>
    </xf>
    <xf numFmtId="0" fontId="40" fillId="14" borderId="6" xfId="0" applyFont="1" applyFill="1" applyBorder="1" applyAlignment="1">
      <alignment horizontal="center" vertical="center"/>
    </xf>
    <xf numFmtId="0" fontId="40" fillId="14" borderId="3" xfId="0" applyFont="1" applyFill="1" applyBorder="1" applyAlignment="1">
      <alignment horizontal="center" vertical="center"/>
    </xf>
    <xf numFmtId="0" fontId="2" fillId="20" borderId="1" xfId="0" applyFont="1" applyFill="1" applyBorder="1" applyAlignment="1">
      <alignment horizontal="right" vertical="center" readingOrder="2"/>
    </xf>
    <xf numFmtId="0" fontId="14" fillId="0" borderId="2" xfId="0" applyFont="1" applyFill="1" applyBorder="1" applyAlignment="1">
      <alignment horizontal="right" vertical="center" readingOrder="2"/>
    </xf>
    <xf numFmtId="0" fontId="14" fillId="0" borderId="6" xfId="0" applyFont="1" applyFill="1" applyBorder="1" applyAlignment="1">
      <alignment horizontal="right" vertical="center" readingOrder="2"/>
    </xf>
    <xf numFmtId="0" fontId="14" fillId="0" borderId="3" xfId="0" applyFont="1" applyFill="1" applyBorder="1" applyAlignment="1">
      <alignment horizontal="right" vertical="center" readingOrder="2"/>
    </xf>
    <xf numFmtId="0" fontId="47" fillId="6" borderId="9" xfId="0" applyFont="1" applyFill="1" applyBorder="1" applyAlignment="1">
      <alignment horizontal="right" vertical="center" readingOrder="2"/>
    </xf>
    <xf numFmtId="0" fontId="5" fillId="5" borderId="9" xfId="0" applyFont="1" applyFill="1" applyBorder="1" applyAlignment="1">
      <alignment horizontal="center" vertical="center" wrapText="1" readingOrder="2"/>
    </xf>
    <xf numFmtId="0" fontId="5" fillId="5" borderId="21" xfId="0" applyFont="1" applyFill="1" applyBorder="1" applyAlignment="1">
      <alignment horizontal="center" vertical="center" wrapText="1" readingOrder="2"/>
    </xf>
    <xf numFmtId="0" fontId="5" fillId="5" borderId="11" xfId="0" applyFont="1" applyFill="1" applyBorder="1" applyAlignment="1">
      <alignment horizontal="center" vertical="center" wrapText="1" readingOrder="2"/>
    </xf>
    <xf numFmtId="0" fontId="21" fillId="18" borderId="2" xfId="0" applyFont="1" applyFill="1" applyBorder="1" applyAlignment="1">
      <alignment horizontal="center" vertical="center" wrapText="1" readingOrder="2"/>
    </xf>
    <xf numFmtId="0" fontId="21" fillId="18" borderId="6" xfId="0" applyFont="1" applyFill="1" applyBorder="1" applyAlignment="1">
      <alignment horizontal="center" vertical="center" wrapText="1" readingOrder="2"/>
    </xf>
    <xf numFmtId="0" fontId="21" fillId="18" borderId="3" xfId="0" applyFont="1" applyFill="1" applyBorder="1" applyAlignment="1">
      <alignment horizontal="center" vertical="center" wrapText="1" readingOrder="2"/>
    </xf>
    <xf numFmtId="0" fontId="21" fillId="14" borderId="2" xfId="0" applyFont="1" applyFill="1" applyBorder="1" applyAlignment="1">
      <alignment horizontal="center" vertical="center" readingOrder="2"/>
    </xf>
    <xf numFmtId="0" fontId="21" fillId="14" borderId="6" xfId="0" applyFont="1" applyFill="1" applyBorder="1" applyAlignment="1">
      <alignment horizontal="center" vertical="center" readingOrder="2"/>
    </xf>
    <xf numFmtId="0" fontId="21" fillId="14" borderId="3" xfId="0" applyFont="1" applyFill="1" applyBorder="1" applyAlignment="1">
      <alignment horizontal="center" vertical="center" readingOrder="2"/>
    </xf>
    <xf numFmtId="0" fontId="40" fillId="0" borderId="2" xfId="0" applyFont="1" applyFill="1" applyBorder="1" applyAlignment="1">
      <alignment horizontal="right" vertical="center" readingOrder="2"/>
    </xf>
    <xf numFmtId="0" fontId="40" fillId="0" borderId="6" xfId="0" applyFont="1" applyFill="1" applyBorder="1" applyAlignment="1">
      <alignment horizontal="right" vertical="center" readingOrder="2"/>
    </xf>
    <xf numFmtId="0" fontId="40" fillId="0" borderId="3" xfId="0" applyFont="1" applyFill="1" applyBorder="1" applyAlignment="1">
      <alignment horizontal="right" vertical="center" readingOrder="2"/>
    </xf>
    <xf numFmtId="0" fontId="47" fillId="6" borderId="21" xfId="0" applyFont="1" applyFill="1" applyBorder="1" applyAlignment="1">
      <alignment horizontal="right" vertical="center" readingOrder="2"/>
    </xf>
    <xf numFmtId="0" fontId="72" fillId="0" borderId="0" xfId="0" applyNumberFormat="1" applyFont="1" applyFill="1" applyBorder="1" applyAlignment="1">
      <alignment horizontal="center" vertical="center" readingOrder="2"/>
    </xf>
    <xf numFmtId="0" fontId="2" fillId="0" borderId="0" xfId="0" applyFont="1" applyAlignment="1">
      <alignment horizontal="right" readingOrder="2"/>
    </xf>
    <xf numFmtId="0" fontId="2" fillId="0" borderId="0" xfId="0" applyFont="1" applyAlignment="1">
      <alignment horizontal="right" vertical="top" readingOrder="2"/>
    </xf>
    <xf numFmtId="0" fontId="2" fillId="0" borderId="0" xfId="0" applyFont="1" applyBorder="1" applyAlignment="1">
      <alignment horizontal="right" vertical="center" readingOrder="2"/>
    </xf>
    <xf numFmtId="0" fontId="2" fillId="0" borderId="0" xfId="0" applyFont="1" applyAlignment="1">
      <alignment horizontal="right" vertical="center" readingOrder="2"/>
    </xf>
    <xf numFmtId="0" fontId="2" fillId="0" borderId="0" xfId="0" applyFont="1" applyBorder="1" applyAlignment="1">
      <alignment horizontal="right" vertical="top" readingOrder="2"/>
    </xf>
    <xf numFmtId="0" fontId="71" fillId="0" borderId="0" xfId="0" applyNumberFormat="1" applyFont="1" applyAlignment="1">
      <alignment horizontal="center" vertical="center" readingOrder="2"/>
    </xf>
    <xf numFmtId="0" fontId="52" fillId="0" borderId="11" xfId="0" applyFont="1" applyFill="1" applyBorder="1" applyAlignment="1">
      <alignment horizontal="right" vertical="center" wrapText="1"/>
    </xf>
    <xf numFmtId="43" fontId="0" fillId="0" borderId="10" xfId="1" applyFont="1" applyFill="1" applyBorder="1" applyAlignment="1">
      <alignment horizontal="center" vertical="center" wrapText="1"/>
    </xf>
    <xf numFmtId="43" fontId="0" fillId="0" borderId="49" xfId="1" applyFont="1" applyFill="1" applyBorder="1" applyAlignment="1">
      <alignment horizontal="center" vertical="center" wrapText="1"/>
    </xf>
    <xf numFmtId="43" fontId="0" fillId="0" borderId="2" xfId="1" applyFont="1" applyFill="1" applyBorder="1" applyAlignment="1">
      <alignment horizontal="center" vertical="center" wrapText="1"/>
    </xf>
    <xf numFmtId="43" fontId="0" fillId="0" borderId="20" xfId="1" applyFont="1" applyFill="1" applyBorder="1" applyAlignment="1">
      <alignment horizontal="center" vertical="center" wrapText="1"/>
    </xf>
    <xf numFmtId="0" fontId="2" fillId="25" borderId="32" xfId="0" applyFont="1" applyFill="1" applyBorder="1" applyAlignment="1">
      <alignment horizontal="right" vertical="center" wrapText="1" readingOrder="2"/>
    </xf>
    <xf numFmtId="0" fontId="2" fillId="25" borderId="33" xfId="0" applyFont="1" applyFill="1" applyBorder="1" applyAlignment="1">
      <alignment horizontal="right" vertical="center" wrapText="1" readingOrder="2"/>
    </xf>
    <xf numFmtId="0" fontId="2" fillId="25" borderId="34" xfId="0" applyFont="1" applyFill="1" applyBorder="1" applyAlignment="1">
      <alignment horizontal="right" vertical="center" wrapText="1" readingOrder="2"/>
    </xf>
    <xf numFmtId="3" fontId="3" fillId="25" borderId="32" xfId="0" applyNumberFormat="1" applyFont="1" applyFill="1" applyBorder="1" applyAlignment="1">
      <alignment horizontal="center" vertical="center" wrapText="1" readingOrder="2"/>
    </xf>
    <xf numFmtId="3" fontId="3" fillId="25" borderId="34" xfId="0" applyNumberFormat="1" applyFont="1" applyFill="1" applyBorder="1" applyAlignment="1">
      <alignment horizontal="center" vertical="center" wrapText="1" readingOrder="2"/>
    </xf>
    <xf numFmtId="0" fontId="52" fillId="0" borderId="2" xfId="0" applyFont="1" applyFill="1" applyBorder="1" applyAlignment="1">
      <alignment horizontal="right" vertical="center" wrapText="1"/>
    </xf>
    <xf numFmtId="0" fontId="52" fillId="0" borderId="6" xfId="0" applyFont="1" applyFill="1" applyBorder="1" applyAlignment="1">
      <alignment horizontal="right" vertical="center" wrapText="1"/>
    </xf>
    <xf numFmtId="0" fontId="52" fillId="0" borderId="3" xfId="0" applyFont="1" applyFill="1" applyBorder="1" applyAlignment="1">
      <alignment horizontal="right" vertical="center" wrapText="1"/>
    </xf>
    <xf numFmtId="0" fontId="22" fillId="21" borderId="1" xfId="0" applyFont="1" applyFill="1" applyBorder="1" applyAlignment="1" applyProtection="1">
      <alignment horizontal="center" vertical="center" wrapText="1"/>
    </xf>
    <xf numFmtId="0" fontId="22" fillId="21" borderId="1"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43" fontId="66" fillId="0" borderId="55" xfId="1" applyFont="1" applyBorder="1" applyAlignment="1" applyProtection="1">
      <alignment horizontal="right" vertical="center" wrapText="1"/>
      <protection locked="0"/>
    </xf>
    <xf numFmtId="43" fontId="66" fillId="0" borderId="56" xfId="1" applyFont="1" applyBorder="1" applyAlignment="1" applyProtection="1">
      <alignment horizontal="right" vertical="center" wrapText="1"/>
      <protection locked="0"/>
    </xf>
    <xf numFmtId="43" fontId="66" fillId="0" borderId="57" xfId="1" applyFont="1" applyBorder="1" applyAlignment="1" applyProtection="1">
      <alignment horizontal="right" vertical="center" wrapText="1"/>
      <protection locked="0"/>
    </xf>
    <xf numFmtId="0" fontId="4" fillId="13" borderId="0" xfId="0" applyFont="1" applyFill="1" applyBorder="1" applyAlignment="1">
      <alignment horizontal="right" vertical="center" readingOrder="2"/>
    </xf>
    <xf numFmtId="0" fontId="22" fillId="5" borderId="15" xfId="0" applyFont="1" applyFill="1" applyBorder="1" applyAlignment="1">
      <alignment horizontal="right" vertical="center" wrapText="1"/>
    </xf>
    <xf numFmtId="0" fontId="22" fillId="5" borderId="16" xfId="0" applyFont="1" applyFill="1" applyBorder="1" applyAlignment="1">
      <alignment horizontal="right" vertical="center" wrapText="1"/>
    </xf>
    <xf numFmtId="0" fontId="3" fillId="16" borderId="2" xfId="0" applyFont="1" applyFill="1" applyBorder="1" applyAlignment="1">
      <alignment horizontal="center" vertical="center"/>
    </xf>
    <xf numFmtId="0" fontId="3" fillId="16" borderId="3" xfId="0" applyFont="1" applyFill="1" applyBorder="1" applyAlignment="1">
      <alignment horizontal="center" vertical="center"/>
    </xf>
    <xf numFmtId="164" fontId="3" fillId="7" borderId="1" xfId="1" applyNumberFormat="1" applyFont="1" applyFill="1" applyBorder="1" applyAlignment="1">
      <alignment horizontal="center" vertical="center"/>
    </xf>
    <xf numFmtId="164" fontId="3" fillId="16" borderId="2" xfId="1" applyNumberFormat="1" applyFont="1" applyFill="1" applyBorder="1" applyAlignment="1">
      <alignment horizontal="center" vertical="center"/>
    </xf>
    <xf numFmtId="164" fontId="3" fillId="16" borderId="3" xfId="1" applyNumberFormat="1" applyFont="1" applyFill="1" applyBorder="1" applyAlignment="1">
      <alignment horizontal="center" vertical="center"/>
    </xf>
    <xf numFmtId="0" fontId="0" fillId="0" borderId="5" xfId="0" applyFill="1" applyBorder="1" applyAlignment="1">
      <alignment horizontal="center" vertical="center"/>
    </xf>
    <xf numFmtId="0" fontId="22" fillId="17" borderId="22" xfId="0" applyFont="1" applyFill="1" applyBorder="1" applyAlignment="1" applyProtection="1">
      <alignment horizontal="center" vertical="center"/>
    </xf>
    <xf numFmtId="0" fontId="22" fillId="17" borderId="13" xfId="0" applyFont="1" applyFill="1" applyBorder="1" applyAlignment="1" applyProtection="1">
      <alignment horizontal="center" vertical="center"/>
    </xf>
    <xf numFmtId="0" fontId="22" fillId="17" borderId="52" xfId="0" applyFont="1" applyFill="1" applyBorder="1" applyAlignment="1" applyProtection="1">
      <alignment horizontal="center" vertical="center"/>
    </xf>
    <xf numFmtId="0" fontId="22" fillId="17" borderId="24" xfId="0" applyFont="1" applyFill="1" applyBorder="1" applyAlignment="1" applyProtection="1">
      <alignment horizontal="center" vertical="center"/>
    </xf>
    <xf numFmtId="0" fontId="22" fillId="17" borderId="0" xfId="0" applyFont="1" applyFill="1" applyBorder="1" applyAlignment="1" applyProtection="1">
      <alignment horizontal="center" vertical="center"/>
    </xf>
    <xf numFmtId="0" fontId="22" fillId="17" borderId="54" xfId="0" applyFont="1" applyFill="1" applyBorder="1" applyAlignment="1" applyProtection="1">
      <alignment horizontal="center" vertical="center"/>
    </xf>
    <xf numFmtId="0" fontId="22" fillId="17" borderId="50" xfId="0" applyFont="1" applyFill="1" applyBorder="1" applyAlignment="1" applyProtection="1">
      <alignment horizontal="center" vertical="center"/>
    </xf>
    <xf numFmtId="0" fontId="22" fillId="17" borderId="4" xfId="0" applyFont="1" applyFill="1" applyBorder="1" applyAlignment="1" applyProtection="1">
      <alignment horizontal="center" vertical="center"/>
    </xf>
    <xf numFmtId="0" fontId="22" fillId="17" borderId="51" xfId="0" applyFont="1" applyFill="1" applyBorder="1" applyAlignment="1" applyProtection="1">
      <alignment horizontal="center" vertical="center"/>
    </xf>
    <xf numFmtId="0" fontId="22" fillId="17" borderId="43" xfId="0" applyFont="1" applyFill="1" applyBorder="1" applyAlignment="1" applyProtection="1">
      <alignment horizontal="center" vertical="center"/>
    </xf>
    <xf numFmtId="0" fontId="22" fillId="17" borderId="53" xfId="0" applyFont="1" applyFill="1" applyBorder="1" applyAlignment="1" applyProtection="1">
      <alignment horizontal="center" vertical="center"/>
    </xf>
    <xf numFmtId="0" fontId="22" fillId="17" borderId="16" xfId="0" applyFont="1" applyFill="1" applyBorder="1" applyAlignment="1" applyProtection="1">
      <alignment horizontal="center" vertical="center"/>
    </xf>
    <xf numFmtId="0" fontId="22" fillId="17" borderId="17" xfId="0" applyFont="1" applyFill="1" applyBorder="1" applyAlignment="1" applyProtection="1">
      <alignment horizontal="center" vertical="center"/>
    </xf>
    <xf numFmtId="0" fontId="22" fillId="21" borderId="2" xfId="0" applyFont="1" applyFill="1" applyBorder="1" applyAlignment="1" applyProtection="1">
      <alignment horizontal="center" vertical="center"/>
    </xf>
    <xf numFmtId="0" fontId="22" fillId="21" borderId="3" xfId="0" applyFont="1" applyFill="1" applyBorder="1" applyAlignment="1" applyProtection="1">
      <alignment horizontal="center" vertical="center"/>
    </xf>
    <xf numFmtId="0" fontId="66" fillId="0" borderId="7" xfId="0" applyFont="1" applyFill="1" applyBorder="1" applyAlignment="1" applyProtection="1">
      <alignment horizontal="right" vertical="center" wrapText="1" indent="1"/>
      <protection locked="0"/>
    </xf>
    <xf numFmtId="0" fontId="66" fillId="0" borderId="1" xfId="0" applyFont="1" applyFill="1" applyBorder="1" applyAlignment="1" applyProtection="1">
      <alignment horizontal="right" vertical="center" wrapText="1" indent="1"/>
      <protection locked="0"/>
    </xf>
    <xf numFmtId="0" fontId="66" fillId="0" borderId="38" xfId="0" applyFont="1" applyFill="1" applyBorder="1" applyAlignment="1" applyProtection="1">
      <alignment horizontal="right" vertical="center" wrapText="1" indent="1"/>
      <protection locked="0"/>
    </xf>
    <xf numFmtId="0" fontId="66" fillId="0" borderId="39" xfId="0" applyFont="1" applyFill="1" applyBorder="1" applyAlignment="1" applyProtection="1">
      <alignment horizontal="right" vertical="center" wrapText="1" indent="1"/>
      <protection locked="0"/>
    </xf>
    <xf numFmtId="0" fontId="3" fillId="16"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64" fontId="6" fillId="0" borderId="1" xfId="1" applyNumberFormat="1" applyFont="1" applyBorder="1" applyAlignment="1">
      <alignment horizontal="center" vertical="center"/>
    </xf>
    <xf numFmtId="43" fontId="6" fillId="0" borderId="2" xfId="1" applyFont="1" applyBorder="1" applyAlignment="1">
      <alignment horizontal="center" vertical="center"/>
    </xf>
    <xf numFmtId="43" fontId="6" fillId="0" borderId="3" xfId="1" applyFont="1" applyBorder="1" applyAlignment="1">
      <alignment horizontal="center" vertical="center"/>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3" fontId="3" fillId="4" borderId="32" xfId="0" applyNumberFormat="1" applyFont="1" applyFill="1" applyBorder="1" applyAlignment="1">
      <alignment horizontal="center" vertical="center"/>
    </xf>
    <xf numFmtId="3" fontId="3" fillId="4" borderId="34" xfId="0" applyNumberFormat="1" applyFont="1" applyFill="1" applyBorder="1" applyAlignment="1">
      <alignment horizontal="center" vertical="center"/>
    </xf>
    <xf numFmtId="0" fontId="2" fillId="16" borderId="0" xfId="0" applyFont="1" applyFill="1" applyAlignment="1">
      <alignment horizontal="right" vertical="center" readingOrder="2"/>
    </xf>
    <xf numFmtId="0" fontId="0" fillId="0" borderId="0" xfId="0" applyAlignment="1">
      <alignment horizontal="center" vertical="center"/>
    </xf>
    <xf numFmtId="0" fontId="3" fillId="16" borderId="12" xfId="0" applyFont="1" applyFill="1" applyBorder="1" applyAlignment="1">
      <alignment horizontal="center" vertical="center"/>
    </xf>
    <xf numFmtId="0" fontId="3" fillId="16" borderId="45" xfId="0" applyFont="1" applyFill="1" applyBorder="1" applyAlignment="1">
      <alignment horizontal="center" vertical="center"/>
    </xf>
    <xf numFmtId="0" fontId="3" fillId="16" borderId="10" xfId="0" applyFont="1" applyFill="1" applyBorder="1" applyAlignment="1">
      <alignment horizontal="center" vertical="center"/>
    </xf>
    <xf numFmtId="0" fontId="3" fillId="16" borderId="5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3" xfId="0" applyFont="1" applyFill="1" applyBorder="1" applyAlignment="1">
      <alignment horizontal="center" vertical="center"/>
    </xf>
    <xf numFmtId="0" fontId="3" fillId="16" borderId="12"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9" xfId="0" applyFont="1" applyFill="1" applyBorder="1" applyAlignment="1">
      <alignment horizontal="center" vertical="center"/>
    </xf>
    <xf numFmtId="0" fontId="3" fillId="16" borderId="11" xfId="0" applyFont="1" applyFill="1" applyBorder="1" applyAlignment="1">
      <alignment horizontal="center" vertical="center"/>
    </xf>
    <xf numFmtId="0" fontId="3" fillId="7" borderId="1" xfId="0" applyFont="1" applyFill="1" applyBorder="1" applyAlignment="1">
      <alignment horizontal="center" vertical="center" wrapText="1"/>
    </xf>
    <xf numFmtId="43" fontId="0" fillId="0" borderId="12" xfId="1" applyFont="1" applyFill="1" applyBorder="1" applyAlignment="1">
      <alignment horizontal="center" vertical="center" wrapText="1"/>
    </xf>
    <xf numFmtId="43" fontId="0" fillId="0" borderId="46" xfId="1" applyFont="1" applyFill="1" applyBorder="1" applyAlignment="1">
      <alignment horizontal="center" vertical="center" wrapText="1"/>
    </xf>
    <xf numFmtId="0" fontId="52" fillId="0" borderId="1" xfId="0" applyFont="1" applyFill="1" applyBorder="1" applyAlignment="1">
      <alignment horizontal="right" vertical="center" wrapText="1"/>
    </xf>
    <xf numFmtId="3" fontId="3" fillId="0" borderId="12"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0" fontId="52" fillId="0" borderId="21" xfId="0" applyFont="1" applyFill="1" applyBorder="1" applyAlignment="1">
      <alignment horizontal="right" vertical="center" wrapText="1"/>
    </xf>
    <xf numFmtId="0" fontId="52" fillId="0" borderId="42" xfId="0" applyFont="1" applyFill="1" applyBorder="1" applyAlignment="1">
      <alignment horizontal="right" vertical="center" wrapText="1"/>
    </xf>
    <xf numFmtId="3" fontId="3" fillId="0" borderId="43"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wrapText="1"/>
    </xf>
    <xf numFmtId="0" fontId="4" fillId="0" borderId="33" xfId="0" applyFont="1" applyBorder="1" applyAlignment="1">
      <alignment horizontal="right" vertical="center" readingOrder="2"/>
    </xf>
    <xf numFmtId="0" fontId="22" fillId="17" borderId="14" xfId="0" applyFont="1" applyFill="1" applyBorder="1" applyAlignment="1">
      <alignment horizontal="center" vertical="center"/>
    </xf>
    <xf numFmtId="0" fontId="22" fillId="17" borderId="32" xfId="0" applyFont="1" applyFill="1" applyBorder="1" applyAlignment="1">
      <alignment horizontal="center" vertical="center"/>
    </xf>
    <xf numFmtId="0" fontId="22" fillId="17" borderId="33" xfId="0" applyFont="1" applyFill="1" applyBorder="1" applyAlignment="1">
      <alignment horizontal="center" vertical="center"/>
    </xf>
    <xf numFmtId="0" fontId="22" fillId="17" borderId="34" xfId="0" applyFont="1" applyFill="1" applyBorder="1" applyAlignment="1">
      <alignment horizontal="center" vertical="center"/>
    </xf>
    <xf numFmtId="3" fontId="3" fillId="25" borderId="33" xfId="0" applyNumberFormat="1" applyFont="1" applyFill="1" applyBorder="1" applyAlignment="1">
      <alignment horizontal="center" vertical="center" wrapText="1" readingOrder="2"/>
    </xf>
    <xf numFmtId="3" fontId="3" fillId="25" borderId="41" xfId="0" applyNumberFormat="1" applyFont="1" applyFill="1" applyBorder="1" applyAlignment="1">
      <alignment horizontal="center" vertical="center" wrapText="1" readingOrder="2"/>
    </xf>
    <xf numFmtId="9" fontId="28" fillId="0" borderId="1" xfId="5" applyFont="1" applyBorder="1" applyAlignment="1">
      <alignment horizontal="center" vertical="center"/>
    </xf>
    <xf numFmtId="164" fontId="28" fillId="0" borderId="1" xfId="1" applyNumberFormat="1" applyFont="1" applyBorder="1" applyAlignment="1">
      <alignment horizontal="center" vertical="center"/>
    </xf>
    <xf numFmtId="164" fontId="28" fillId="0" borderId="1" xfId="1" applyNumberFormat="1" applyFont="1" applyBorder="1" applyAlignment="1">
      <alignment horizontal="right" vertical="center" wrapText="1"/>
    </xf>
    <xf numFmtId="9" fontId="28" fillId="0" borderId="1" xfId="1" applyNumberFormat="1" applyFont="1" applyBorder="1" applyAlignment="1">
      <alignment horizontal="right" vertical="center" wrapText="1"/>
    </xf>
    <xf numFmtId="9" fontId="28" fillId="0" borderId="8" xfId="1" applyNumberFormat="1" applyFont="1" applyBorder="1" applyAlignment="1">
      <alignment horizontal="right" vertical="center" wrapText="1"/>
    </xf>
    <xf numFmtId="173" fontId="69" fillId="17" borderId="38" xfId="6" applyNumberFormat="1" applyFont="1" applyFill="1" applyBorder="1" applyAlignment="1">
      <alignment horizontal="center" vertical="center"/>
    </xf>
    <xf numFmtId="173" fontId="69" fillId="17" borderId="39" xfId="6" applyNumberFormat="1" applyFont="1" applyFill="1" applyBorder="1" applyAlignment="1">
      <alignment horizontal="center" vertical="center"/>
    </xf>
    <xf numFmtId="9" fontId="57" fillId="17" borderId="39" xfId="1" applyNumberFormat="1" applyFont="1" applyFill="1" applyBorder="1" applyAlignment="1">
      <alignment horizontal="center" vertical="center"/>
    </xf>
    <xf numFmtId="9" fontId="57" fillId="17" borderId="40" xfId="1" applyNumberFormat="1" applyFont="1" applyFill="1" applyBorder="1" applyAlignment="1">
      <alignment horizontal="center" vertical="center"/>
    </xf>
    <xf numFmtId="0" fontId="22" fillId="17" borderId="15" xfId="0" applyFont="1" applyFill="1" applyBorder="1" applyAlignment="1">
      <alignment horizontal="right" vertical="center" wrapText="1"/>
    </xf>
    <xf numFmtId="0" fontId="22" fillId="17" borderId="16" xfId="0" applyFont="1" applyFill="1" applyBorder="1" applyAlignment="1">
      <alignment horizontal="right" vertical="center" wrapText="1"/>
    </xf>
    <xf numFmtId="0" fontId="22" fillId="17" borderId="16" xfId="0" applyFont="1" applyFill="1" applyBorder="1" applyAlignment="1">
      <alignment horizontal="center" vertical="center" wrapText="1"/>
    </xf>
    <xf numFmtId="0" fontId="65" fillId="17" borderId="16" xfId="0" applyFont="1" applyFill="1" applyBorder="1" applyAlignment="1">
      <alignment vertical="center"/>
    </xf>
    <xf numFmtId="0" fontId="65" fillId="17" borderId="17" xfId="0" applyFont="1" applyFill="1" applyBorder="1" applyAlignment="1">
      <alignment vertical="center"/>
    </xf>
    <xf numFmtId="0" fontId="22" fillId="17" borderId="7" xfId="0" applyFont="1" applyFill="1" applyBorder="1" applyAlignment="1">
      <alignment horizontal="center" vertical="center"/>
    </xf>
    <xf numFmtId="0" fontId="22" fillId="21" borderId="1" xfId="0" applyFont="1" applyFill="1" applyBorder="1" applyAlignment="1">
      <alignment horizontal="center" vertical="center" wrapText="1"/>
    </xf>
    <xf numFmtId="0" fontId="22" fillId="21" borderId="8" xfId="0" applyFont="1" applyFill="1" applyBorder="1" applyAlignment="1">
      <alignment horizontal="center" vertical="center" wrapText="1"/>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3" xfId="0" applyFont="1" applyBorder="1" applyAlignment="1">
      <alignment horizontal="right" vertical="center"/>
    </xf>
    <xf numFmtId="0" fontId="64" fillId="0" borderId="2" xfId="0" applyFont="1" applyBorder="1" applyAlignment="1">
      <alignment horizontal="right" vertical="center"/>
    </xf>
    <xf numFmtId="0" fontId="64" fillId="0" borderId="3" xfId="0" applyFont="1" applyBorder="1" applyAlignment="1">
      <alignment horizontal="right" vertical="center"/>
    </xf>
    <xf numFmtId="0" fontId="6" fillId="0" borderId="1" xfId="0" applyFont="1" applyFill="1" applyBorder="1" applyAlignment="1">
      <alignment horizontal="right" vertical="center" readingOrder="2"/>
    </xf>
    <xf numFmtId="0" fontId="6" fillId="0" borderId="1" xfId="0" applyFont="1" applyFill="1" applyBorder="1" applyAlignment="1">
      <alignment horizontal="right" vertical="center" wrapText="1" readingOrder="2"/>
    </xf>
    <xf numFmtId="0" fontId="0" fillId="0" borderId="1" xfId="0" applyFill="1" applyBorder="1" applyAlignment="1">
      <alignment horizontal="right" vertical="center" wrapText="1" readingOrder="2"/>
    </xf>
    <xf numFmtId="0" fontId="10" fillId="13" borderId="0" xfId="0" applyFont="1" applyFill="1" applyBorder="1" applyAlignment="1">
      <alignment horizontal="right" vertical="center" readingOrder="2"/>
    </xf>
    <xf numFmtId="0" fontId="4" fillId="0" borderId="19" xfId="0" applyFont="1" applyBorder="1" applyAlignment="1">
      <alignment horizontal="right" vertical="center" readingOrder="2"/>
    </xf>
    <xf numFmtId="0" fontId="4" fillId="0" borderId="1" xfId="0" applyFont="1" applyBorder="1" applyAlignment="1">
      <alignment horizontal="right" vertical="center" wrapText="1"/>
    </xf>
    <xf numFmtId="0" fontId="4" fillId="13" borderId="0" xfId="0" applyFont="1" applyFill="1" applyAlignment="1">
      <alignment horizontal="right" vertical="center" readingOrder="2"/>
    </xf>
    <xf numFmtId="0" fontId="22" fillId="17" borderId="35" xfId="0" applyFont="1" applyFill="1" applyBorder="1" applyAlignment="1">
      <alignment horizontal="center" vertical="center"/>
    </xf>
    <xf numFmtId="0" fontId="22" fillId="17" borderId="36" xfId="0" applyFont="1" applyFill="1" applyBorder="1" applyAlignment="1">
      <alignment horizontal="center" vertical="center"/>
    </xf>
    <xf numFmtId="0" fontId="22" fillId="17" borderId="37" xfId="0" applyFont="1" applyFill="1" applyBorder="1" applyAlignment="1">
      <alignment horizontal="center" vertical="center"/>
    </xf>
    <xf numFmtId="17" fontId="6" fillId="0" borderId="11" xfId="0" applyNumberFormat="1" applyFont="1" applyFill="1" applyBorder="1" applyAlignment="1">
      <alignment horizontal="right" vertical="center" wrapText="1"/>
    </xf>
    <xf numFmtId="43" fontId="0" fillId="0" borderId="59" xfId="1" applyFont="1" applyFill="1" applyBorder="1" applyAlignment="1">
      <alignment horizontal="center" vertical="center" wrapText="1"/>
    </xf>
    <xf numFmtId="43" fontId="0" fillId="0" borderId="60" xfId="1" applyFont="1" applyFill="1" applyBorder="1" applyAlignment="1">
      <alignment horizontal="center" vertical="center" wrapText="1"/>
    </xf>
    <xf numFmtId="0" fontId="52" fillId="0" borderId="59" xfId="0" applyFont="1" applyFill="1" applyBorder="1" applyAlignment="1">
      <alignment horizontal="right" vertical="center" wrapText="1"/>
    </xf>
    <xf numFmtId="0" fontId="52" fillId="0" borderId="56" xfId="0" applyFont="1" applyFill="1" applyBorder="1" applyAlignment="1">
      <alignment horizontal="right" vertical="center" wrapText="1"/>
    </xf>
    <xf numFmtId="0" fontId="52" fillId="0" borderId="57" xfId="0" applyFont="1" applyFill="1" applyBorder="1" applyAlignment="1">
      <alignment horizontal="right" vertical="center" wrapText="1"/>
    </xf>
    <xf numFmtId="0" fontId="10" fillId="0" borderId="0" xfId="0" applyFont="1" applyAlignment="1">
      <alignment horizontal="center" vertical="center"/>
    </xf>
    <xf numFmtId="0" fontId="7" fillId="13" borderId="0" xfId="0" applyFont="1" applyFill="1" applyAlignment="1">
      <alignment horizontal="right" vertical="center" readingOrder="2"/>
    </xf>
    <xf numFmtId="0" fontId="4" fillId="0" borderId="1" xfId="0" applyFont="1" applyBorder="1" applyAlignment="1">
      <alignment horizontal="right" vertical="center"/>
    </xf>
    <xf numFmtId="0" fontId="64" fillId="0" borderId="1" xfId="0" applyFont="1" applyBorder="1" applyAlignment="1">
      <alignment horizontal="right" vertical="center"/>
    </xf>
    <xf numFmtId="0" fontId="4" fillId="0" borderId="1" xfId="0" applyFont="1" applyBorder="1" applyAlignment="1">
      <alignment horizontal="center" vertical="center"/>
    </xf>
    <xf numFmtId="0" fontId="10"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2" fillId="16" borderId="2" xfId="0" applyFont="1" applyFill="1" applyBorder="1" applyAlignment="1">
      <alignment horizontal="center" vertical="center" readingOrder="2"/>
    </xf>
    <xf numFmtId="0" fontId="2" fillId="16" borderId="3" xfId="0" applyFont="1" applyFill="1" applyBorder="1" applyAlignment="1">
      <alignment horizontal="center" vertical="center" readingOrder="2"/>
    </xf>
    <xf numFmtId="164" fontId="6" fillId="0" borderId="9" xfId="1" applyNumberFormat="1" applyFont="1" applyFill="1" applyBorder="1" applyAlignment="1">
      <alignment horizontal="center" vertical="center" wrapText="1" readingOrder="2"/>
    </xf>
    <xf numFmtId="164" fontId="6" fillId="0" borderId="21" xfId="1" applyNumberFormat="1" applyFont="1" applyFill="1" applyBorder="1" applyAlignment="1">
      <alignment horizontal="center" vertical="center" wrapText="1" readingOrder="2"/>
    </xf>
    <xf numFmtId="164" fontId="6" fillId="0" borderId="11" xfId="1" applyNumberFormat="1" applyFont="1" applyFill="1" applyBorder="1" applyAlignment="1">
      <alignment horizontal="center" vertical="center" wrapText="1" readingOrder="2"/>
    </xf>
    <xf numFmtId="0" fontId="2" fillId="0" borderId="0" xfId="0" applyFont="1" applyAlignment="1">
      <alignment horizontal="center" vertical="center" wrapText="1" readingOrder="2"/>
    </xf>
    <xf numFmtId="0" fontId="2" fillId="0" borderId="0" xfId="0" applyNumberFormat="1" applyFont="1" applyAlignment="1">
      <alignment horizontal="center" vertical="center" readingOrder="2"/>
    </xf>
    <xf numFmtId="0" fontId="8" fillId="0" borderId="1" xfId="0" applyFont="1" applyBorder="1" applyAlignment="1">
      <alignment horizontal="center" vertical="center" wrapText="1"/>
    </xf>
    <xf numFmtId="0" fontId="74" fillId="0" borderId="5" xfId="0" applyFont="1" applyBorder="1" applyAlignment="1">
      <alignment horizontal="center" wrapText="1"/>
    </xf>
    <xf numFmtId="0" fontId="0" fillId="0" borderId="1" xfId="0" applyFont="1" applyBorder="1" applyAlignment="1">
      <alignment horizontal="right" vertical="top" wrapText="1"/>
    </xf>
    <xf numFmtId="0" fontId="32" fillId="21" borderId="1" xfId="0" applyFont="1" applyFill="1" applyBorder="1" applyAlignment="1">
      <alignment horizontal="right" vertical="center" readingOrder="1"/>
    </xf>
    <xf numFmtId="164" fontId="29" fillId="7" borderId="1" xfId="1" applyNumberFormat="1" applyFont="1" applyFill="1" applyBorder="1" applyAlignment="1">
      <alignment horizontal="center" vertical="center" wrapText="1" readingOrder="1"/>
    </xf>
    <xf numFmtId="164" fontId="29" fillId="7" borderId="9" xfId="1" applyNumberFormat="1" applyFont="1" applyFill="1" applyBorder="1" applyAlignment="1">
      <alignment horizontal="center" vertical="center" wrapText="1" readingOrder="1"/>
    </xf>
    <xf numFmtId="0" fontId="32" fillId="6" borderId="1" xfId="0" applyFont="1" applyFill="1" applyBorder="1" applyAlignment="1">
      <alignment horizontal="left" vertical="center"/>
    </xf>
    <xf numFmtId="0" fontId="30" fillId="16" borderId="1" xfId="0" applyFont="1" applyFill="1" applyBorder="1" applyAlignment="1">
      <alignment horizontal="center" vertical="center" wrapText="1" readingOrder="1"/>
    </xf>
    <xf numFmtId="0" fontId="32" fillId="6" borderId="1" xfId="0" applyFont="1" applyFill="1" applyBorder="1" applyAlignment="1">
      <alignment horizontal="right" vertical="center"/>
    </xf>
    <xf numFmtId="0" fontId="33" fillId="0" borderId="9" xfId="0" applyFont="1" applyBorder="1" applyAlignment="1">
      <alignment horizontal="center" vertical="center"/>
    </xf>
    <xf numFmtId="0" fontId="33" fillId="0" borderId="21" xfId="0" applyFont="1" applyBorder="1" applyAlignment="1">
      <alignment horizontal="center" vertical="center"/>
    </xf>
    <xf numFmtId="0" fontId="33" fillId="0" borderId="11" xfId="0" applyFont="1" applyBorder="1" applyAlignment="1">
      <alignment horizontal="center" vertical="center"/>
    </xf>
    <xf numFmtId="0" fontId="33" fillId="0" borderId="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1" xfId="0" applyFont="1" applyBorder="1" applyAlignment="1">
      <alignment horizontal="center" vertical="center" wrapText="1"/>
    </xf>
    <xf numFmtId="0" fontId="30" fillId="0" borderId="1" xfId="0" applyFont="1" applyFill="1" applyBorder="1" applyAlignment="1">
      <alignment horizontal="center" vertical="center"/>
    </xf>
    <xf numFmtId="0" fontId="63" fillId="17" borderId="1" xfId="0" applyFont="1" applyFill="1" applyBorder="1" applyAlignment="1">
      <alignment horizontal="right" vertical="center"/>
    </xf>
    <xf numFmtId="0" fontId="32" fillId="19" borderId="2" xfId="0" applyFont="1" applyFill="1" applyBorder="1" applyAlignment="1">
      <alignment horizontal="right" vertical="center" readingOrder="1"/>
    </xf>
    <xf numFmtId="0" fontId="32" fillId="19" borderId="6" xfId="0" applyFont="1" applyFill="1" applyBorder="1" applyAlignment="1">
      <alignment horizontal="right" vertical="center" readingOrder="1"/>
    </xf>
    <xf numFmtId="0" fontId="32" fillId="19" borderId="3" xfId="0" applyFont="1" applyFill="1" applyBorder="1" applyAlignment="1">
      <alignment horizontal="right" vertical="center" readingOrder="1"/>
    </xf>
    <xf numFmtId="0" fontId="36" fillId="6" borderId="1" xfId="0" applyFont="1" applyFill="1" applyBorder="1" applyAlignment="1">
      <alignment horizontal="right" vertical="center" wrapText="1"/>
    </xf>
    <xf numFmtId="0" fontId="30"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9"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1" xfId="0" applyFont="1" applyFill="1" applyBorder="1" applyAlignment="1">
      <alignment horizontal="center" vertical="center"/>
    </xf>
    <xf numFmtId="0" fontId="22" fillId="6" borderId="1" xfId="0" applyFont="1" applyFill="1" applyBorder="1" applyAlignment="1">
      <alignment horizontal="center" vertical="center" wrapText="1" readingOrder="1"/>
    </xf>
    <xf numFmtId="0" fontId="22" fillId="16" borderId="1" xfId="0" applyFont="1" applyFill="1" applyBorder="1" applyAlignment="1">
      <alignment horizontal="right" vertical="center" wrapText="1" readingOrder="1"/>
    </xf>
    <xf numFmtId="3" fontId="22" fillId="19" borderId="1" xfId="0" applyNumberFormat="1" applyFont="1" applyFill="1" applyBorder="1" applyAlignment="1">
      <alignment horizontal="center" vertical="center" readingOrder="1"/>
    </xf>
    <xf numFmtId="3" fontId="22" fillId="4" borderId="1" xfId="0" applyNumberFormat="1" applyFont="1" applyFill="1" applyBorder="1" applyAlignment="1">
      <alignment horizontal="center" vertical="center" readingOrder="1"/>
    </xf>
    <xf numFmtId="0" fontId="72" fillId="0" borderId="0" xfId="0" applyNumberFormat="1" applyFont="1" applyFill="1" applyBorder="1" applyAlignment="1">
      <alignment horizontal="right" vertical="center" readingOrder="2"/>
    </xf>
    <xf numFmtId="0" fontId="42" fillId="0" borderId="1" xfId="0" applyFont="1" applyFill="1" applyBorder="1" applyAlignment="1">
      <alignment horizontal="center" vertical="center" readingOrder="1"/>
    </xf>
    <xf numFmtId="0" fontId="42" fillId="0" borderId="18" xfId="0" applyFont="1" applyFill="1" applyBorder="1" applyAlignment="1">
      <alignment horizontal="center" vertical="center" readingOrder="1"/>
    </xf>
    <xf numFmtId="0" fontId="42" fillId="0" borderId="6" xfId="0" applyFont="1" applyFill="1" applyBorder="1" applyAlignment="1">
      <alignment horizontal="center" vertical="center" readingOrder="1"/>
    </xf>
    <xf numFmtId="0" fontId="42" fillId="0" borderId="20" xfId="0" applyFont="1" applyFill="1" applyBorder="1" applyAlignment="1">
      <alignment horizontal="center" vertical="center" readingOrder="1"/>
    </xf>
    <xf numFmtId="0" fontId="70" fillId="0" borderId="5" xfId="0" applyFont="1" applyBorder="1" applyAlignment="1">
      <alignment horizontal="center" vertical="center"/>
    </xf>
    <xf numFmtId="0" fontId="70" fillId="0" borderId="5" xfId="0" applyFont="1" applyBorder="1" applyAlignment="1">
      <alignment horizontal="center"/>
    </xf>
    <xf numFmtId="0" fontId="39" fillId="0" borderId="22" xfId="0" applyFont="1" applyBorder="1" applyAlignment="1">
      <alignment horizontal="center" vertical="top" wrapText="1"/>
    </xf>
    <xf numFmtId="0" fontId="39" fillId="0" borderId="13" xfId="0" applyFont="1" applyBorder="1" applyAlignment="1">
      <alignment horizontal="center" vertical="top" wrapText="1"/>
    </xf>
    <xf numFmtId="0" fontId="39" fillId="0" borderId="23" xfId="0" applyFont="1" applyBorder="1" applyAlignment="1">
      <alignment horizontal="center" vertical="top" wrapText="1"/>
    </xf>
    <xf numFmtId="0" fontId="39" fillId="0" borderId="24" xfId="0" applyFont="1" applyBorder="1" applyAlignment="1">
      <alignment horizontal="center" wrapText="1"/>
    </xf>
    <xf numFmtId="0" fontId="39" fillId="0" borderId="0" xfId="0" applyFont="1" applyBorder="1" applyAlignment="1">
      <alignment horizontal="center" wrapText="1"/>
    </xf>
    <xf numFmtId="0" fontId="39" fillId="0" borderId="25" xfId="0" applyFont="1" applyBorder="1" applyAlignment="1">
      <alignment horizontal="center" wrapText="1"/>
    </xf>
    <xf numFmtId="0" fontId="39" fillId="0" borderId="24" xfId="0" applyFont="1" applyBorder="1" applyAlignment="1">
      <alignment horizontal="right" wrapText="1"/>
    </xf>
    <xf numFmtId="0" fontId="39" fillId="0" borderId="0" xfId="0" applyFont="1" applyBorder="1" applyAlignment="1">
      <alignment horizontal="right" wrapText="1"/>
    </xf>
    <xf numFmtId="0" fontId="39" fillId="0" borderId="25" xfId="0" applyFont="1" applyBorder="1" applyAlignment="1">
      <alignment horizontal="right" wrapText="1"/>
    </xf>
    <xf numFmtId="0" fontId="52" fillId="0" borderId="24" xfId="0" applyFont="1" applyBorder="1" applyAlignment="1">
      <alignment horizontal="right" wrapText="1"/>
    </xf>
    <xf numFmtId="0" fontId="52" fillId="0" borderId="0" xfId="0" applyFont="1" applyBorder="1" applyAlignment="1">
      <alignment horizontal="right" wrapText="1"/>
    </xf>
    <xf numFmtId="0" fontId="52" fillId="0" borderId="25" xfId="0" applyFont="1" applyBorder="1" applyAlignment="1">
      <alignment horizontal="right" wrapText="1"/>
    </xf>
    <xf numFmtId="0" fontId="52" fillId="0" borderId="26" xfId="0" applyFont="1" applyBorder="1" applyAlignment="1">
      <alignment horizontal="right" wrapText="1"/>
    </xf>
    <xf numFmtId="0" fontId="52" fillId="0" borderId="19" xfId="0" applyFont="1" applyBorder="1" applyAlignment="1">
      <alignment horizontal="right" wrapText="1"/>
    </xf>
    <xf numFmtId="0" fontId="52" fillId="0" borderId="27" xfId="0" applyFont="1" applyBorder="1" applyAlignment="1">
      <alignment horizontal="right" wrapText="1"/>
    </xf>
    <xf numFmtId="0" fontId="48" fillId="22" borderId="2" xfId="4" applyNumberFormat="1" applyFont="1" applyFill="1" applyBorder="1" applyAlignment="1">
      <alignment horizontal="center" vertical="center" wrapText="1"/>
    </xf>
    <xf numFmtId="0" fontId="48" fillId="22" borderId="6" xfId="4" applyNumberFormat="1" applyFont="1" applyFill="1" applyBorder="1" applyAlignment="1">
      <alignment horizontal="center" vertical="center" wrapText="1"/>
    </xf>
    <xf numFmtId="0" fontId="48" fillId="22" borderId="3" xfId="4"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2" fillId="4" borderId="7" xfId="0" applyFont="1" applyFill="1" applyBorder="1" applyAlignment="1">
      <alignment horizontal="center" vertical="center" readingOrder="1"/>
    </xf>
    <xf numFmtId="0" fontId="2" fillId="4" borderId="1" xfId="0" applyFont="1" applyFill="1" applyBorder="1" applyAlignment="1">
      <alignment horizontal="center" vertical="center" readingOrder="1"/>
    </xf>
    <xf numFmtId="0" fontId="2" fillId="4" borderId="1" xfId="0" applyFont="1" applyFill="1" applyBorder="1" applyAlignment="1">
      <alignment horizontal="center" vertical="center" wrapText="1" readingOrder="1"/>
    </xf>
    <xf numFmtId="0" fontId="2" fillId="4" borderId="7" xfId="0" applyFont="1" applyFill="1" applyBorder="1" applyAlignment="1">
      <alignment horizontal="left" vertical="center" readingOrder="1"/>
    </xf>
    <xf numFmtId="0" fontId="2" fillId="4" borderId="1" xfId="0" applyFont="1" applyFill="1" applyBorder="1" applyAlignment="1">
      <alignment horizontal="left" vertical="center" readingOrder="1"/>
    </xf>
    <xf numFmtId="0" fontId="19" fillId="5" borderId="2" xfId="0" applyFont="1" applyFill="1" applyBorder="1" applyAlignment="1">
      <alignment horizontal="left" vertical="center" readingOrder="1"/>
    </xf>
    <xf numFmtId="0" fontId="19" fillId="5" borderId="3" xfId="0" applyFont="1" applyFill="1" applyBorder="1" applyAlignment="1">
      <alignment horizontal="left" vertical="center" readingOrder="1"/>
    </xf>
    <xf numFmtId="0" fontId="19" fillId="5" borderId="2" xfId="0" applyFont="1" applyFill="1" applyBorder="1" applyAlignment="1">
      <alignment horizontal="left" vertical="center" wrapText="1" readingOrder="1"/>
    </xf>
    <xf numFmtId="0" fontId="19" fillId="5" borderId="3" xfId="0" applyFont="1" applyFill="1" applyBorder="1" applyAlignment="1">
      <alignment horizontal="left" vertical="center" wrapText="1" readingOrder="1"/>
    </xf>
    <xf numFmtId="0" fontId="8" fillId="0" borderId="1" xfId="0" applyFont="1" applyBorder="1" applyAlignment="1">
      <alignment horizontal="center" vertical="center"/>
    </xf>
    <xf numFmtId="0" fontId="8" fillId="0" borderId="2" xfId="0" applyFont="1" applyFill="1" applyBorder="1" applyAlignment="1">
      <alignment horizontal="left" vertical="center" wrapText="1" readingOrder="1"/>
    </xf>
    <xf numFmtId="0" fontId="8" fillId="0" borderId="6" xfId="0" applyFont="1" applyFill="1" applyBorder="1" applyAlignment="1">
      <alignment horizontal="left" vertical="center" wrapText="1" readingOrder="1"/>
    </xf>
    <xf numFmtId="0" fontId="8" fillId="0" borderId="3" xfId="0" applyFont="1" applyFill="1" applyBorder="1" applyAlignment="1">
      <alignment horizontal="left" vertical="center" wrapText="1" readingOrder="1"/>
    </xf>
    <xf numFmtId="0" fontId="8" fillId="0" borderId="2" xfId="0" applyFont="1" applyFill="1" applyBorder="1" applyAlignment="1">
      <alignment horizontal="left" vertical="center" readingOrder="1"/>
    </xf>
    <xf numFmtId="0" fontId="8" fillId="0" borderId="6" xfId="0" applyFont="1" applyFill="1" applyBorder="1" applyAlignment="1">
      <alignment horizontal="left" vertical="center" readingOrder="1"/>
    </xf>
    <xf numFmtId="0" fontId="8" fillId="0" borderId="3" xfId="0" applyFont="1" applyFill="1" applyBorder="1" applyAlignment="1">
      <alignment horizontal="left" vertical="center" readingOrder="1"/>
    </xf>
    <xf numFmtId="0" fontId="8" fillId="0" borderId="14" xfId="0" applyFont="1" applyBorder="1" applyAlignment="1">
      <alignment horizontal="center" vertical="center" wrapText="1"/>
    </xf>
    <xf numFmtId="0" fontId="8" fillId="0" borderId="13" xfId="0" applyFont="1" applyBorder="1" applyAlignment="1">
      <alignment horizontal="center" vertical="center"/>
    </xf>
    <xf numFmtId="0" fontId="0" fillId="0" borderId="13" xfId="0" applyFont="1" applyBorder="1" applyAlignment="1">
      <alignment horizontal="center" vertical="center"/>
    </xf>
    <xf numFmtId="0" fontId="8" fillId="12" borderId="1" xfId="0" applyFont="1" applyFill="1" applyBorder="1" applyAlignment="1">
      <alignment horizontal="center" vertical="center"/>
    </xf>
    <xf numFmtId="0" fontId="8" fillId="4" borderId="7" xfId="0" applyFont="1" applyFill="1" applyBorder="1" applyAlignment="1">
      <alignment horizontal="center" vertical="center" wrapText="1" readingOrder="1"/>
    </xf>
    <xf numFmtId="0" fontId="8" fillId="4" borderId="9" xfId="0" applyFont="1" applyFill="1" applyBorder="1" applyAlignment="1">
      <alignment horizontal="center" vertical="center" readingOrder="1"/>
    </xf>
    <xf numFmtId="0" fontId="8" fillId="4" borderId="11" xfId="0" applyFont="1" applyFill="1" applyBorder="1" applyAlignment="1">
      <alignment horizontal="center" vertical="center" readingOrder="1"/>
    </xf>
    <xf numFmtId="0" fontId="8" fillId="4" borderId="1" xfId="0" applyFont="1" applyFill="1" applyBorder="1" applyAlignment="1">
      <alignment horizontal="center" vertical="center" wrapText="1" readingOrder="1"/>
    </xf>
    <xf numFmtId="0" fontId="8" fillId="4" borderId="1" xfId="0" applyFont="1" applyFill="1" applyBorder="1" applyAlignment="1">
      <alignment horizontal="center" vertical="center" readingOrder="1"/>
    </xf>
    <xf numFmtId="0" fontId="8" fillId="4" borderId="8" xfId="0" applyFont="1" applyFill="1" applyBorder="1" applyAlignment="1">
      <alignment horizontal="center" vertical="center" readingOrder="1"/>
    </xf>
    <xf numFmtId="0" fontId="8" fillId="13" borderId="1" xfId="0" applyFont="1" applyFill="1" applyBorder="1" applyAlignment="1">
      <alignment horizontal="center" vertical="center" wrapText="1"/>
    </xf>
    <xf numFmtId="164" fontId="0" fillId="0" borderId="0" xfId="1" applyNumberFormat="1" applyFont="1" applyAlignment="1">
      <alignment vertical="center" wrapText="1"/>
    </xf>
    <xf numFmtId="0" fontId="2" fillId="21" borderId="1" xfId="0" applyFont="1" applyFill="1" applyBorder="1" applyAlignment="1">
      <alignment horizontal="right" vertical="top" wrapText="1"/>
    </xf>
    <xf numFmtId="0" fontId="4" fillId="21" borderId="1" xfId="0" applyFont="1" applyFill="1" applyBorder="1" applyAlignment="1">
      <alignment horizontal="right" vertical="top" wrapText="1" readingOrder="2"/>
    </xf>
    <xf numFmtId="0" fontId="4" fillId="21" borderId="1" xfId="0" applyFont="1" applyFill="1" applyBorder="1" applyAlignment="1">
      <alignment horizontal="right" vertical="center" wrapText="1"/>
    </xf>
    <xf numFmtId="43" fontId="0" fillId="0" borderId="0" xfId="1" applyNumberFormat="1" applyFont="1" applyAlignment="1">
      <alignment horizontal="right" readingOrder="2"/>
    </xf>
    <xf numFmtId="0" fontId="66" fillId="5" borderId="43" xfId="0" applyFont="1" applyFill="1" applyBorder="1" applyAlignment="1">
      <alignment horizontal="right" vertical="center" wrapText="1" readingOrder="2"/>
    </xf>
    <xf numFmtId="0" fontId="66" fillId="5" borderId="58" xfId="0" applyFont="1" applyFill="1" applyBorder="1" applyAlignment="1">
      <alignment horizontal="right" vertical="center" wrapText="1" readingOrder="2"/>
    </xf>
    <xf numFmtId="0" fontId="66" fillId="5" borderId="44" xfId="0" applyFont="1" applyFill="1" applyBorder="1" applyAlignment="1">
      <alignment horizontal="right" vertical="center" wrapText="1" readingOrder="2"/>
    </xf>
    <xf numFmtId="0" fontId="66" fillId="0" borderId="1" xfId="0" applyFont="1" applyFill="1" applyBorder="1" applyAlignment="1" applyProtection="1">
      <alignment horizontal="right" vertical="center" wrapText="1"/>
      <protection locked="0"/>
    </xf>
    <xf numFmtId="0" fontId="66" fillId="0" borderId="8" xfId="0" applyFont="1" applyFill="1" applyBorder="1" applyAlignment="1" applyProtection="1">
      <alignment horizontal="right" vertical="center" wrapText="1"/>
      <protection locked="0"/>
    </xf>
    <xf numFmtId="0" fontId="66" fillId="0" borderId="59" xfId="0" applyFont="1" applyFill="1" applyBorder="1" applyAlignment="1" applyProtection="1">
      <alignment horizontal="right" vertical="center" wrapText="1"/>
      <protection locked="0"/>
    </xf>
    <xf numFmtId="0" fontId="66" fillId="0" borderId="56" xfId="0" applyFont="1" applyFill="1" applyBorder="1" applyAlignment="1" applyProtection="1">
      <alignment horizontal="right" vertical="center" wrapText="1"/>
      <protection locked="0"/>
    </xf>
    <xf numFmtId="0" fontId="66" fillId="0" borderId="60" xfId="0" applyFont="1" applyFill="1" applyBorder="1" applyAlignment="1" applyProtection="1">
      <alignment horizontal="right"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9" fontId="6" fillId="0" borderId="1" xfId="5"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6" fillId="0" borderId="1" xfId="0" applyFont="1" applyFill="1" applyBorder="1" applyAlignment="1">
      <alignment horizontal="right" vertical="center"/>
    </xf>
    <xf numFmtId="9" fontId="6" fillId="0" borderId="1" xfId="5" applyFont="1" applyFill="1" applyBorder="1" applyAlignment="1">
      <alignment horizontal="center" vertical="center"/>
    </xf>
    <xf numFmtId="0" fontId="0" fillId="0" borderId="1" xfId="0" applyFont="1" applyBorder="1" applyAlignment="1">
      <alignment wrapText="1"/>
    </xf>
    <xf numFmtId="0" fontId="0" fillId="0" borderId="1" xfId="0" applyFont="1" applyBorder="1" applyAlignment="1">
      <alignment horizontal="right" vertical="top" wrapText="1" readingOrder="2"/>
    </xf>
  </cellXfs>
  <cellStyles count="7">
    <cellStyle name="40% - Accent6" xfId="2" builtinId="51"/>
    <cellStyle name="Comma" xfId="1" builtinId="3"/>
    <cellStyle name="Comma 2" xfId="3"/>
    <cellStyle name="Comma 2 2" xfId="6"/>
    <cellStyle name="Normal" xfId="0" builtinId="0"/>
    <cellStyle name="Normal 2"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workbookViewId="0">
      <selection activeCell="E11" sqref="E11"/>
    </sheetView>
  </sheetViews>
  <sheetFormatPr defaultRowHeight="15"/>
  <cols>
    <col min="1" max="1" width="16.140625" style="167" customWidth="1"/>
    <col min="2" max="2" width="27.5703125" style="167" customWidth="1"/>
    <col min="3" max="5" width="24.5703125" style="167" customWidth="1"/>
    <col min="6" max="6" width="25.85546875" style="167" customWidth="1"/>
    <col min="7" max="7" width="17.42578125" style="167" customWidth="1"/>
    <col min="8" max="16384" width="9.140625" style="167"/>
  </cols>
  <sheetData>
    <row r="1" spans="1:6" s="641" customFormat="1" ht="35.25" customHeight="1" thickBot="1">
      <c r="A1" s="795" t="s">
        <v>41</v>
      </c>
      <c r="B1" s="796"/>
      <c r="C1" s="640" t="s">
        <v>465</v>
      </c>
      <c r="D1" s="640" t="s">
        <v>583</v>
      </c>
      <c r="E1" s="640" t="s">
        <v>584</v>
      </c>
      <c r="F1" s="640" t="s">
        <v>466</v>
      </c>
    </row>
    <row r="2" spans="1:6" ht="24" customHeight="1" thickBot="1">
      <c r="A2" s="797" t="str">
        <f>'Financial Plan 1397'!A5:B5</f>
        <v>الف: بخش ساختمانی</v>
      </c>
      <c r="B2" s="798"/>
      <c r="C2" s="636">
        <f>'Financial Plan 1397'!H13</f>
        <v>97655000</v>
      </c>
      <c r="D2" s="636">
        <f>'breef 61 million'!H7</f>
        <v>3702020</v>
      </c>
      <c r="E2" s="636">
        <f>C2-D2</f>
        <v>93952980</v>
      </c>
      <c r="F2" s="636">
        <f>'Financial Plan 1397'!I13</f>
        <v>1312567.2043010748</v>
      </c>
    </row>
    <row r="3" spans="1:6" ht="30" customHeight="1" thickBot="1">
      <c r="A3" s="797" t="str">
        <f>'Financial Plan 1397'!A14:B14</f>
        <v>ب: بخش قوریه های تولید نهال</v>
      </c>
      <c r="B3" s="798"/>
      <c r="C3" s="637">
        <f>'Financial Plan 1397'!H27</f>
        <v>6688666.666666667</v>
      </c>
      <c r="D3" s="637">
        <f>'breef 61 million'!H20</f>
        <v>6688666.666666667</v>
      </c>
      <c r="E3" s="636">
        <f t="shared" ref="E3:E9" si="0">C3-D3</f>
        <v>0</v>
      </c>
      <c r="F3" s="637">
        <f>'Financial Plan 1397'!I27</f>
        <v>89901.433691756261</v>
      </c>
    </row>
    <row r="4" spans="1:6" ht="30" customHeight="1" thickBot="1">
      <c r="A4" s="797" t="str">
        <f>'Financial Plan 1397'!A28:B28</f>
        <v xml:space="preserve">ج: ایجاد و تنظیم آبریزه ساحات جدید </v>
      </c>
      <c r="B4" s="798"/>
      <c r="C4" s="637">
        <f>'Financial Plan 1397'!H43</f>
        <v>63136758.974358976</v>
      </c>
      <c r="D4" s="637">
        <v>0</v>
      </c>
      <c r="E4" s="636">
        <f t="shared" si="0"/>
        <v>63136758.974358976</v>
      </c>
      <c r="F4" s="637">
        <f>'Financial Plan 1397'!I43</f>
        <v>599207.33388475329</v>
      </c>
    </row>
    <row r="5" spans="1:6" ht="23.25" thickBot="1">
      <c r="A5" s="797" t="str">
        <f>'Financial Plan 1397'!A44:J44</f>
        <v>د: بخش حفظ و مراقبت ساحات سال های قبل</v>
      </c>
      <c r="B5" s="798"/>
      <c r="C5" s="637">
        <f>'Financial Plan 1397'!H53</f>
        <v>36796238.095238097</v>
      </c>
      <c r="D5" s="637">
        <f>'breef 61 million'!H30</f>
        <v>36796238.095238097</v>
      </c>
      <c r="E5" s="636">
        <f t="shared" si="0"/>
        <v>0</v>
      </c>
      <c r="F5" s="637">
        <f>'Financial Plan 1397'!I53</f>
        <v>494573.09267793142</v>
      </c>
    </row>
    <row r="6" spans="1:6" ht="23.25" thickBot="1">
      <c r="A6" s="797" t="str">
        <f>'Financial Plan 1397'!A54:B54</f>
        <v>ه: بخش منابع بشری</v>
      </c>
      <c r="B6" s="798"/>
      <c r="C6" s="637">
        <f>'Financial Plan 1397'!H72</f>
        <v>17622564</v>
      </c>
      <c r="D6" s="637">
        <f>'breef 61 million'!H49</f>
        <v>17624340</v>
      </c>
      <c r="E6" s="636">
        <f t="shared" si="0"/>
        <v>-1776</v>
      </c>
      <c r="F6" s="637">
        <f>'Financial Plan 1397'!I72</f>
        <v>236862.41935483873</v>
      </c>
    </row>
    <row r="7" spans="1:6" ht="23.25" thickBot="1">
      <c r="A7" s="797" t="str">
        <f>'Financial Plan 1397'!A73:J73</f>
        <v>و: بخش تهیه و تدارکات</v>
      </c>
      <c r="B7" s="798"/>
      <c r="C7" s="637">
        <f>'Financial Plan 1397'!H91</f>
        <v>13169964.007325977</v>
      </c>
      <c r="D7" s="637">
        <f>'breef 61 million'!H64</f>
        <v>6049201.9047619104</v>
      </c>
      <c r="E7" s="636">
        <f t="shared" si="0"/>
        <v>7120762.1025640666</v>
      </c>
      <c r="F7" s="637">
        <f>'Financial Plan 1397'!I91</f>
        <v>177015.64525975773</v>
      </c>
    </row>
    <row r="8" spans="1:6" ht="23.25" thickBot="1">
      <c r="A8" s="797" t="e">
        <f>'Financial Plan 1397'!#REF!</f>
        <v>#REF!</v>
      </c>
      <c r="B8" s="798"/>
      <c r="C8" s="637" t="e">
        <f>'Financial Plan 1397'!#REF!</f>
        <v>#REF!</v>
      </c>
      <c r="D8" s="637">
        <v>0</v>
      </c>
      <c r="E8" s="636" t="e">
        <f t="shared" si="0"/>
        <v>#REF!</v>
      </c>
      <c r="F8" s="637" t="e">
        <f>'Financial Plan 1397'!#REF!</f>
        <v>#REF!</v>
      </c>
    </row>
    <row r="9" spans="1:6" ht="23.25" thickBot="1">
      <c r="A9" s="797" t="e">
        <f>'Financial Plan 1397'!#REF!</f>
        <v>#REF!</v>
      </c>
      <c r="B9" s="798"/>
      <c r="C9" s="637" t="e">
        <f>'Financial Plan 1397'!#REF!</f>
        <v>#REF!</v>
      </c>
      <c r="D9" s="637">
        <v>0</v>
      </c>
      <c r="E9" s="636" t="e">
        <f t="shared" si="0"/>
        <v>#REF!</v>
      </c>
      <c r="F9" s="637" t="e">
        <f>'Financial Plan 1397'!#REF!</f>
        <v>#REF!</v>
      </c>
    </row>
    <row r="10" spans="1:6" ht="28.5" thickBot="1">
      <c r="A10" s="799" t="s">
        <v>415</v>
      </c>
      <c r="B10" s="800"/>
      <c r="C10" s="714" t="e">
        <f>SUM(C2:C9)</f>
        <v>#REF!</v>
      </c>
      <c r="D10" s="714">
        <f>SUM(D2:D9)</f>
        <v>70860466.666666672</v>
      </c>
      <c r="E10" s="714" t="e">
        <f>SUM(E2:E9)</f>
        <v>#REF!</v>
      </c>
      <c r="F10" s="638" t="e">
        <f>SUM(F2:F9)</f>
        <v>#REF!</v>
      </c>
    </row>
    <row r="11" spans="1:6">
      <c r="D11" s="167" t="s">
        <v>585</v>
      </c>
      <c r="E11" s="167" t="s">
        <v>586</v>
      </c>
    </row>
  </sheetData>
  <mergeCells count="10">
    <mergeCell ref="A10:B10"/>
    <mergeCell ref="A2:B2"/>
    <mergeCell ref="A3:B3"/>
    <mergeCell ref="A4:B4"/>
    <mergeCell ref="A5:B5"/>
    <mergeCell ref="A1:B1"/>
    <mergeCell ref="A6:B6"/>
    <mergeCell ref="A7:B7"/>
    <mergeCell ref="A8:B8"/>
    <mergeCell ref="A9:B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30"/>
  <sheetViews>
    <sheetView rightToLeft="1" view="pageBreakPreview" zoomScale="70" zoomScaleSheetLayoutView="70" workbookViewId="0">
      <selection activeCell="H25" sqref="H25"/>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4.28515625" style="116" customWidth="1"/>
    <col min="10" max="10" width="13.140625" style="113" customWidth="1"/>
    <col min="11" max="11" width="12.28515625" style="113" customWidth="1"/>
    <col min="12" max="12" width="62.8554687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32" t="s">
        <v>370</v>
      </c>
      <c r="B1" s="832"/>
      <c r="C1" s="832"/>
      <c r="D1" s="832"/>
      <c r="E1" s="832"/>
      <c r="F1" s="832"/>
      <c r="G1" s="832"/>
      <c r="H1" s="832"/>
      <c r="I1" s="832"/>
      <c r="J1" s="832"/>
      <c r="K1" s="832"/>
      <c r="L1" s="832"/>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36.75" customHeight="1">
      <c r="A5" s="50">
        <v>1</v>
      </c>
      <c r="B5" s="121" t="s">
        <v>277</v>
      </c>
      <c r="C5" s="20" t="s">
        <v>19</v>
      </c>
      <c r="D5" s="14">
        <v>265</v>
      </c>
      <c r="E5" s="105">
        <f>D5/8</f>
        <v>33.125</v>
      </c>
      <c r="F5" s="188">
        <f>400/E5</f>
        <v>12.075471698113208</v>
      </c>
      <c r="G5" s="54">
        <f>8*66</f>
        <v>528</v>
      </c>
      <c r="H5" s="14">
        <f>G5*400</f>
        <v>211200</v>
      </c>
      <c r="I5" s="54">
        <v>66</v>
      </c>
      <c r="J5" s="55">
        <f>G5/I5</f>
        <v>8</v>
      </c>
      <c r="K5" s="54">
        <f>J5*E5</f>
        <v>265</v>
      </c>
      <c r="L5" s="296" t="s">
        <v>131</v>
      </c>
    </row>
    <row r="6" spans="1:18" s="13" customFormat="1" ht="27.95" customHeight="1">
      <c r="A6" s="841" t="s">
        <v>111</v>
      </c>
      <c r="B6" s="841"/>
      <c r="C6" s="2"/>
      <c r="D6" s="3"/>
      <c r="E6" s="3"/>
      <c r="F6" s="3"/>
      <c r="G6" s="272">
        <f>SUM(G5:G5)</f>
        <v>528</v>
      </c>
      <c r="H6" s="4">
        <f>SUM(H5:H5)</f>
        <v>211200</v>
      </c>
      <c r="I6" s="114"/>
      <c r="J6" s="271">
        <f>SUM(J5:J5)</f>
        <v>8</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8.25" customHeight="1">
      <c r="A9" s="1">
        <v>1</v>
      </c>
      <c r="B9" s="121" t="s">
        <v>571</v>
      </c>
      <c r="C9" s="122" t="s">
        <v>12</v>
      </c>
      <c r="D9" s="54">
        <v>170000</v>
      </c>
      <c r="E9" s="123">
        <v>3</v>
      </c>
      <c r="F9" s="128">
        <f>400/150</f>
        <v>2.6666666666666665</v>
      </c>
      <c r="G9" s="54">
        <f>H9/400</f>
        <v>3400</v>
      </c>
      <c r="H9" s="54">
        <f>F9*E9*D9</f>
        <v>1360000</v>
      </c>
      <c r="I9" s="123">
        <v>74</v>
      </c>
      <c r="J9" s="55">
        <f>G9/I9</f>
        <v>45.945945945945944</v>
      </c>
      <c r="K9" s="54">
        <f>J9*E9</f>
        <v>137.83783783783784</v>
      </c>
      <c r="L9" s="717" t="s">
        <v>572</v>
      </c>
      <c r="M9" s="125"/>
      <c r="R9" s="126"/>
    </row>
    <row r="10" spans="1:18" s="274" customFormat="1" ht="22.5" customHeight="1">
      <c r="A10" s="50">
        <v>2</v>
      </c>
      <c r="B10" s="121" t="s">
        <v>132</v>
      </c>
      <c r="C10" s="286" t="s">
        <v>130</v>
      </c>
      <c r="D10" s="20">
        <v>3</v>
      </c>
      <c r="E10" s="20">
        <v>1</v>
      </c>
      <c r="F10" s="287">
        <f>74*400</f>
        <v>29600</v>
      </c>
      <c r="G10" s="14">
        <f>D10*74</f>
        <v>222</v>
      </c>
      <c r="H10" s="14">
        <f>G10*400</f>
        <v>88800</v>
      </c>
      <c r="I10" s="123">
        <v>74</v>
      </c>
      <c r="J10" s="285">
        <f>G10/I10</f>
        <v>3</v>
      </c>
      <c r="K10" s="14">
        <f>J10*E10</f>
        <v>3</v>
      </c>
      <c r="L10" s="308" t="s">
        <v>133</v>
      </c>
      <c r="M10" s="273"/>
      <c r="R10" s="275"/>
    </row>
    <row r="11" spans="1:18" s="112" customFormat="1" ht="25.5" customHeight="1">
      <c r="A11" s="1">
        <v>3</v>
      </c>
      <c r="B11" s="121" t="s">
        <v>608</v>
      </c>
      <c r="C11" s="20" t="s">
        <v>12</v>
      </c>
      <c r="D11" s="54">
        <f>D9</f>
        <v>170000</v>
      </c>
      <c r="E11" s="123">
        <v>200</v>
      </c>
      <c r="F11" s="128">
        <f>400/E11</f>
        <v>2</v>
      </c>
      <c r="G11" s="54">
        <f>D11/E11</f>
        <v>850</v>
      </c>
      <c r="H11" s="54">
        <f>(G11*F11*E11)</f>
        <v>340000</v>
      </c>
      <c r="I11" s="123">
        <v>74</v>
      </c>
      <c r="J11" s="55">
        <f>G11/I11</f>
        <v>11.486486486486486</v>
      </c>
      <c r="K11" s="54">
        <f>J11*E11</f>
        <v>2297.2972972972971</v>
      </c>
      <c r="L11" s="306"/>
      <c r="M11" s="125"/>
      <c r="R11" s="126"/>
    </row>
    <row r="12" spans="1:18" s="13" customFormat="1" ht="27.95" customHeight="1">
      <c r="A12" s="836" t="s">
        <v>140</v>
      </c>
      <c r="B12" s="836"/>
      <c r="C12" s="2"/>
      <c r="D12" s="3"/>
      <c r="E12" s="3"/>
      <c r="F12" s="3"/>
      <c r="G12" s="272">
        <f>SUM(G9:G11)</f>
        <v>4472</v>
      </c>
      <c r="H12" s="272">
        <f>SUM(H9:H11)</f>
        <v>1788800</v>
      </c>
      <c r="I12" s="114"/>
      <c r="J12" s="189">
        <f>SUM(J9:J11)</f>
        <v>60.432432432432428</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3.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32.25" customHeight="1">
      <c r="A15" s="1">
        <v>1</v>
      </c>
      <c r="B15" s="121" t="s">
        <v>573</v>
      </c>
      <c r="C15" s="122" t="s">
        <v>12</v>
      </c>
      <c r="D15" s="715">
        <f>D9</f>
        <v>170000</v>
      </c>
      <c r="E15" s="123">
        <v>6</v>
      </c>
      <c r="F15" s="128">
        <f>400/150</f>
        <v>2.6666666666666665</v>
      </c>
      <c r="G15" s="715">
        <f>H15/400</f>
        <v>6800</v>
      </c>
      <c r="H15" s="715">
        <f>F15*E15*D15</f>
        <v>2720000</v>
      </c>
      <c r="I15" s="123">
        <v>74</v>
      </c>
      <c r="J15" s="55">
        <f>G15/I15</f>
        <v>91.891891891891888</v>
      </c>
      <c r="K15" s="55">
        <f>J15*E15</f>
        <v>551.35135135135135</v>
      </c>
      <c r="L15" s="717" t="s">
        <v>572</v>
      </c>
      <c r="M15" s="125"/>
      <c r="R15" s="126"/>
    </row>
    <row r="16" spans="1:18" s="112" customFormat="1" ht="27" customHeight="1">
      <c r="A16" s="1">
        <v>2</v>
      </c>
      <c r="B16" s="121" t="s">
        <v>132</v>
      </c>
      <c r="C16" s="286" t="s">
        <v>130</v>
      </c>
      <c r="D16" s="20">
        <v>3</v>
      </c>
      <c r="E16" s="20">
        <v>1</v>
      </c>
      <c r="F16" s="287">
        <f>74*400</f>
        <v>29600</v>
      </c>
      <c r="G16" s="14">
        <f>D16*74</f>
        <v>222</v>
      </c>
      <c r="H16" s="14">
        <f>G16*400</f>
        <v>88800</v>
      </c>
      <c r="I16" s="123">
        <v>74</v>
      </c>
      <c r="J16" s="55">
        <f>G16/I16</f>
        <v>3</v>
      </c>
      <c r="K16" s="285"/>
      <c r="L16" s="297" t="s">
        <v>133</v>
      </c>
      <c r="M16" s="125"/>
      <c r="R16" s="126"/>
    </row>
    <row r="17" spans="1:18" s="13" customFormat="1" ht="27.95" customHeight="1">
      <c r="A17" s="839" t="s">
        <v>570</v>
      </c>
      <c r="B17" s="839"/>
      <c r="C17" s="2"/>
      <c r="D17" s="3"/>
      <c r="E17" s="3"/>
      <c r="F17" s="3"/>
      <c r="G17" s="272">
        <f>SUM(G15:G16)</f>
        <v>7022</v>
      </c>
      <c r="H17" s="272">
        <f>SUM(H15:H16)</f>
        <v>2808800</v>
      </c>
      <c r="I17" s="114"/>
      <c r="J17" s="106">
        <f>SUM(J15:J16)</f>
        <v>94.891891891891888</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8.25" customHeight="1">
      <c r="A20" s="1">
        <v>1</v>
      </c>
      <c r="B20" s="121" t="s">
        <v>574</v>
      </c>
      <c r="C20" s="122" t="s">
        <v>12</v>
      </c>
      <c r="D20" s="54">
        <f>D9</f>
        <v>170000</v>
      </c>
      <c r="E20" s="123">
        <v>2</v>
      </c>
      <c r="F20" s="128">
        <f>400/150</f>
        <v>2.6666666666666665</v>
      </c>
      <c r="G20" s="715">
        <f>H20/400</f>
        <v>2266.6666666666665</v>
      </c>
      <c r="H20" s="715">
        <f>F20*E20*D20</f>
        <v>906666.66666666663</v>
      </c>
      <c r="I20" s="123">
        <v>44</v>
      </c>
      <c r="J20" s="55">
        <f>G20/I20</f>
        <v>51.515151515151508</v>
      </c>
      <c r="K20" s="55">
        <f>J20*E20</f>
        <v>103.03030303030302</v>
      </c>
      <c r="L20" s="717" t="s">
        <v>572</v>
      </c>
      <c r="M20" s="125"/>
      <c r="R20" s="126"/>
    </row>
    <row r="21" spans="1:18" s="112" customFormat="1" ht="23.25" customHeight="1">
      <c r="A21" s="1">
        <v>2</v>
      </c>
      <c r="B21" s="121" t="s">
        <v>132</v>
      </c>
      <c r="C21" s="286" t="s">
        <v>130</v>
      </c>
      <c r="D21" s="14">
        <v>3</v>
      </c>
      <c r="E21" s="14">
        <v>1</v>
      </c>
      <c r="F21" s="287">
        <f>74*400</f>
        <v>29600</v>
      </c>
      <c r="G21" s="14">
        <f>D21*74</f>
        <v>222</v>
      </c>
      <c r="H21" s="14">
        <f>G21*400</f>
        <v>88800</v>
      </c>
      <c r="I21" s="20">
        <v>44</v>
      </c>
      <c r="J21" s="55">
        <f>G21/I21</f>
        <v>5.0454545454545459</v>
      </c>
      <c r="K21" s="285"/>
      <c r="L21" s="129"/>
      <c r="M21" s="125"/>
      <c r="R21" s="126"/>
    </row>
    <row r="22" spans="1:18" s="112" customFormat="1" ht="33.75" customHeight="1">
      <c r="A22" s="1">
        <v>3</v>
      </c>
      <c r="B22" s="190" t="s">
        <v>135</v>
      </c>
      <c r="C22" s="20" t="s">
        <v>12</v>
      </c>
      <c r="D22" s="54">
        <f>D9/100*3</f>
        <v>5100</v>
      </c>
      <c r="E22" s="130">
        <v>50</v>
      </c>
      <c r="F22" s="127">
        <f>400/E22</f>
        <v>8</v>
      </c>
      <c r="G22" s="54">
        <f>D22/E22</f>
        <v>102</v>
      </c>
      <c r="H22" s="54">
        <f>G22*F22*E22</f>
        <v>40800</v>
      </c>
      <c r="I22" s="123">
        <v>44</v>
      </c>
      <c r="J22" s="55">
        <f>G22/I22</f>
        <v>2.3181818181818183</v>
      </c>
      <c r="K22" s="187">
        <f>J22*E22</f>
        <v>115.90909090909092</v>
      </c>
      <c r="L22" s="303"/>
    </row>
    <row r="23" spans="1:18" s="112" customFormat="1" ht="24.75" customHeight="1">
      <c r="A23" s="1">
        <v>4</v>
      </c>
      <c r="B23" s="190" t="s">
        <v>136</v>
      </c>
      <c r="C23" s="20" t="s">
        <v>12</v>
      </c>
      <c r="D23" s="54">
        <f>D22</f>
        <v>5100</v>
      </c>
      <c r="E23" s="123">
        <v>150</v>
      </c>
      <c r="F23" s="127">
        <f>400/E23</f>
        <v>2.6666666666666665</v>
      </c>
      <c r="G23" s="54">
        <f>D23/E23</f>
        <v>34</v>
      </c>
      <c r="H23" s="54">
        <f>G23*F23*E23</f>
        <v>13599.999999999998</v>
      </c>
      <c r="I23" s="123">
        <v>44</v>
      </c>
      <c r="J23" s="55">
        <f>G23/I23</f>
        <v>0.77272727272727271</v>
      </c>
      <c r="K23" s="187">
        <f>J23*E23</f>
        <v>115.90909090909091</v>
      </c>
      <c r="L23" s="303"/>
    </row>
    <row r="24" spans="1:18" s="13" customFormat="1" ht="27.95" customHeight="1">
      <c r="A24" s="829" t="s">
        <v>43</v>
      </c>
      <c r="B24" s="829"/>
      <c r="C24" s="2"/>
      <c r="D24" s="3"/>
      <c r="E24" s="3"/>
      <c r="F24" s="3"/>
      <c r="G24" s="272">
        <f>SUM(G20:G23)</f>
        <v>2624.6666666666665</v>
      </c>
      <c r="H24" s="272">
        <f>SUM(H20:H23)</f>
        <v>1049866.6666666665</v>
      </c>
      <c r="I24" s="114"/>
      <c r="J24" s="106">
        <f>SUM(J20:J23)</f>
        <v>59.651515151515149</v>
      </c>
      <c r="K24" s="830"/>
      <c r="L24" s="831"/>
    </row>
    <row r="25" spans="1:18" s="13" customFormat="1" ht="29.25" customHeight="1">
      <c r="A25" s="840" t="s">
        <v>137</v>
      </c>
      <c r="B25" s="840"/>
      <c r="C25" s="107"/>
      <c r="D25" s="107"/>
      <c r="E25" s="107"/>
      <c r="F25" s="108"/>
      <c r="G25" s="108">
        <f>SUM(G6+G12+G17+G24)</f>
        <v>14646.666666666666</v>
      </c>
      <c r="H25" s="108">
        <f>SUM(H6+H12+H17+H24)</f>
        <v>5858666.666666666</v>
      </c>
      <c r="I25" s="115"/>
      <c r="J25" s="109"/>
      <c r="K25" s="110"/>
      <c r="L25" s="110"/>
    </row>
    <row r="26" spans="1:18" s="305" customFormat="1" ht="27.75" customHeight="1">
      <c r="A26" s="835" t="s">
        <v>138</v>
      </c>
      <c r="B26" s="835"/>
      <c r="C26" s="117"/>
      <c r="D26" s="117"/>
      <c r="E26" s="117"/>
      <c r="F26" s="117"/>
      <c r="G26" s="117"/>
      <c r="H26" s="118">
        <f>H25/74.4</f>
        <v>78745.51971326163</v>
      </c>
      <c r="I26" s="119"/>
      <c r="J26" s="120"/>
      <c r="K26" s="120"/>
      <c r="L26" s="191"/>
    </row>
    <row r="27" spans="1:18" s="137" customFormat="1" ht="30.75" customHeight="1">
      <c r="A27" s="298" t="s">
        <v>134</v>
      </c>
      <c r="B27" s="298"/>
      <c r="C27" s="298"/>
      <c r="D27" s="16"/>
      <c r="E27" s="16"/>
      <c r="F27" s="94"/>
      <c r="G27" s="628" t="s">
        <v>431</v>
      </c>
      <c r="H27" s="16"/>
      <c r="I27" s="132"/>
      <c r="J27" s="629"/>
      <c r="K27" s="132"/>
      <c r="L27" s="136"/>
    </row>
    <row r="28" spans="1:18" s="11" customFormat="1" ht="30.75" customHeight="1">
      <c r="A28" s="810" t="s">
        <v>434</v>
      </c>
      <c r="B28" s="810"/>
      <c r="C28" s="629" t="s">
        <v>223</v>
      </c>
      <c r="D28" s="16"/>
      <c r="E28" s="16"/>
      <c r="F28" s="94"/>
      <c r="G28" s="67"/>
      <c r="H28" s="16"/>
      <c r="I28" s="132"/>
      <c r="J28" s="629"/>
      <c r="K28" s="132"/>
      <c r="L28" s="136"/>
    </row>
    <row r="29" spans="1:18" s="137" customFormat="1" ht="30.75" customHeight="1">
      <c r="A29" s="300"/>
      <c r="B29" s="301"/>
      <c r="C29" s="142" t="s">
        <v>430</v>
      </c>
      <c r="D29" s="143"/>
      <c r="E29" s="143"/>
      <c r="F29" s="142"/>
      <c r="G29" s="11" t="s">
        <v>21</v>
      </c>
      <c r="H29" s="164"/>
      <c r="I29" s="284"/>
      <c r="J29" s="164"/>
      <c r="K29" s="164"/>
      <c r="L29" s="322"/>
    </row>
    <row r="30" spans="1:18" ht="30.75" customHeight="1">
      <c r="C30" s="132" t="s">
        <v>279</v>
      </c>
      <c r="D30" s="144"/>
      <c r="E30" s="144"/>
      <c r="F30" s="132"/>
      <c r="G30" s="144" t="s">
        <v>423</v>
      </c>
      <c r="H30" s="165"/>
      <c r="I30" s="144"/>
      <c r="J30" s="165"/>
      <c r="K30" s="283"/>
      <c r="L30" s="282" t="s">
        <v>44</v>
      </c>
    </row>
  </sheetData>
  <mergeCells count="17">
    <mergeCell ref="K6:L6"/>
    <mergeCell ref="A7:L7"/>
    <mergeCell ref="A24:B24"/>
    <mergeCell ref="K24:L24"/>
    <mergeCell ref="A28:B28"/>
    <mergeCell ref="A1:L1"/>
    <mergeCell ref="A2:L2"/>
    <mergeCell ref="A3:L3"/>
    <mergeCell ref="A26:B26"/>
    <mergeCell ref="A12:B12"/>
    <mergeCell ref="K12:L12"/>
    <mergeCell ref="A13:L13"/>
    <mergeCell ref="A17:B17"/>
    <mergeCell ref="K17:L17"/>
    <mergeCell ref="A18:L18"/>
    <mergeCell ref="A25:B25"/>
    <mergeCell ref="A6:B6"/>
  </mergeCells>
  <printOptions horizontalCentered="1"/>
  <pageMargins left="0.35" right="0.33" top="0.32" bottom="0.28999999999999998" header="0.17" footer="0.18"/>
  <pageSetup paperSize="9" scale="54" orientation="landscape" horizontalDpi="4294967295" verticalDpi="4294967295" r:id="rId1"/>
  <ignoredErrors>
    <ignoredError sqref="H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0"/>
  <sheetViews>
    <sheetView showGridLines="0" rightToLeft="1" view="pageBreakPreview" topLeftCell="A11" zoomScale="70" zoomScaleSheetLayoutView="70" workbookViewId="0">
      <selection activeCell="H25" sqref="H25"/>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2.4257812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55.5" customHeight="1">
      <c r="A1" s="844" t="s">
        <v>371</v>
      </c>
      <c r="B1" s="844"/>
      <c r="C1" s="844"/>
      <c r="D1" s="844"/>
      <c r="E1" s="844"/>
      <c r="F1" s="844"/>
      <c r="G1" s="844"/>
      <c r="H1" s="844"/>
      <c r="I1" s="844"/>
      <c r="J1" s="844"/>
      <c r="K1" s="844"/>
      <c r="L1" s="844"/>
    </row>
    <row r="2" spans="1:18" ht="27.75" customHeight="1">
      <c r="A2" s="845" t="s">
        <v>102</v>
      </c>
      <c r="B2" s="845"/>
      <c r="C2" s="845"/>
      <c r="D2" s="845"/>
      <c r="E2" s="845"/>
      <c r="F2" s="845"/>
      <c r="G2" s="845"/>
      <c r="H2" s="845"/>
      <c r="I2" s="845"/>
      <c r="J2" s="845"/>
      <c r="K2" s="845"/>
      <c r="L2" s="845"/>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75" customHeight="1">
      <c r="A5" s="50">
        <v>2</v>
      </c>
      <c r="B5" s="121" t="s">
        <v>277</v>
      </c>
      <c r="C5" s="20" t="s">
        <v>19</v>
      </c>
      <c r="D5" s="14">
        <v>280</v>
      </c>
      <c r="E5" s="105">
        <f>D5/9</f>
        <v>31.111111111111111</v>
      </c>
      <c r="F5" s="188">
        <f>400/E5</f>
        <v>12.857142857142858</v>
      </c>
      <c r="G5" s="54">
        <f>9*66</f>
        <v>594</v>
      </c>
      <c r="H5" s="14">
        <f>G5*400</f>
        <v>237600</v>
      </c>
      <c r="I5" s="54">
        <v>66</v>
      </c>
      <c r="J5" s="55">
        <f>G5/I5</f>
        <v>9</v>
      </c>
      <c r="K5" s="54">
        <f>J5*E5</f>
        <v>280</v>
      </c>
      <c r="L5" s="296" t="s">
        <v>131</v>
      </c>
    </row>
    <row r="6" spans="1:18" s="13" customFormat="1" ht="27.95" customHeight="1">
      <c r="A6" s="841" t="s">
        <v>111</v>
      </c>
      <c r="B6" s="841"/>
      <c r="C6" s="2"/>
      <c r="D6" s="3"/>
      <c r="E6" s="3"/>
      <c r="F6" s="3"/>
      <c r="G6" s="272">
        <f>SUM(G5:G5)</f>
        <v>594</v>
      </c>
      <c r="H6" s="4">
        <f>SUM(H5:H5)</f>
        <v>237600</v>
      </c>
      <c r="I6" s="114"/>
      <c r="J6" s="271">
        <f>SUM(J5:J5)</f>
        <v>9</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8.25" customHeight="1">
      <c r="A9" s="1">
        <v>1</v>
      </c>
      <c r="B9" s="121" t="s">
        <v>571</v>
      </c>
      <c r="C9" s="122" t="s">
        <v>12</v>
      </c>
      <c r="D9" s="715">
        <v>130000</v>
      </c>
      <c r="E9" s="123">
        <v>3</v>
      </c>
      <c r="F9" s="128">
        <f>400/150</f>
        <v>2.6666666666666665</v>
      </c>
      <c r="G9" s="715">
        <f>H9/400</f>
        <v>2600</v>
      </c>
      <c r="H9" s="715">
        <f>F9*E9*D9</f>
        <v>1040000</v>
      </c>
      <c r="I9" s="123">
        <v>66</v>
      </c>
      <c r="J9" s="55">
        <f>G9/I9</f>
        <v>39.393939393939391</v>
      </c>
      <c r="K9" s="54">
        <f>J9*E9</f>
        <v>118.18181818181817</v>
      </c>
      <c r="L9" s="717" t="s">
        <v>572</v>
      </c>
      <c r="M9" s="125"/>
      <c r="R9" s="126"/>
    </row>
    <row r="10" spans="1:18" s="274" customFormat="1" ht="22.5" customHeight="1">
      <c r="A10" s="50">
        <v>2</v>
      </c>
      <c r="B10" s="121" t="s">
        <v>141</v>
      </c>
      <c r="C10" s="286" t="s">
        <v>130</v>
      </c>
      <c r="D10" s="20">
        <v>1</v>
      </c>
      <c r="E10" s="20">
        <v>1</v>
      </c>
      <c r="F10" s="287">
        <f>74*400</f>
        <v>29600</v>
      </c>
      <c r="G10" s="14">
        <f>D10*74</f>
        <v>74</v>
      </c>
      <c r="H10" s="14">
        <f>G10*400</f>
        <v>29600</v>
      </c>
      <c r="I10" s="20">
        <v>66</v>
      </c>
      <c r="J10" s="285">
        <f>G10/I10</f>
        <v>1.1212121212121211</v>
      </c>
      <c r="K10" s="14">
        <f>J10*E10</f>
        <v>1.1212121212121211</v>
      </c>
      <c r="L10" s="308" t="s">
        <v>133</v>
      </c>
      <c r="M10" s="273"/>
      <c r="R10" s="275"/>
    </row>
    <row r="11" spans="1:18" s="112" customFormat="1" ht="25.5" customHeight="1">
      <c r="A11" s="1">
        <v>3</v>
      </c>
      <c r="B11" s="121" t="s">
        <v>608</v>
      </c>
      <c r="C11" s="20" t="s">
        <v>12</v>
      </c>
      <c r="D11" s="54">
        <f>D9</f>
        <v>130000</v>
      </c>
      <c r="E11" s="123">
        <v>200</v>
      </c>
      <c r="F11" s="307">
        <f>400/E11</f>
        <v>2</v>
      </c>
      <c r="G11" s="54">
        <f>D11/E11</f>
        <v>650</v>
      </c>
      <c r="H11" s="54">
        <f>(G11*F11*E11)</f>
        <v>260000</v>
      </c>
      <c r="I11" s="123">
        <v>66</v>
      </c>
      <c r="J11" s="55">
        <f>G11/I11</f>
        <v>9.8484848484848477</v>
      </c>
      <c r="K11" s="54">
        <f>J11*E11</f>
        <v>1969.6969696969695</v>
      </c>
      <c r="L11" s="306"/>
      <c r="M11" s="125"/>
      <c r="R11" s="126"/>
    </row>
    <row r="12" spans="1:18" s="13" customFormat="1" ht="27.95" customHeight="1">
      <c r="A12" s="836" t="s">
        <v>140</v>
      </c>
      <c r="B12" s="836"/>
      <c r="C12" s="2"/>
      <c r="D12" s="3"/>
      <c r="E12" s="3"/>
      <c r="F12" s="3"/>
      <c r="G12" s="272">
        <f>SUM(G9:G11)</f>
        <v>3324</v>
      </c>
      <c r="H12" s="272">
        <f>SUM(H9:H11)</f>
        <v>1329600</v>
      </c>
      <c r="I12" s="114"/>
      <c r="J12" s="189">
        <f>SUM(J9:J11)</f>
        <v>50.36363636363636</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4.2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33.75" customHeight="1">
      <c r="A15" s="1">
        <v>1</v>
      </c>
      <c r="B15" s="121" t="s">
        <v>573</v>
      </c>
      <c r="C15" s="122" t="s">
        <v>12</v>
      </c>
      <c r="D15" s="715">
        <f>D9</f>
        <v>130000</v>
      </c>
      <c r="E15" s="123">
        <v>6</v>
      </c>
      <c r="F15" s="128">
        <f>400/150</f>
        <v>2.6666666666666665</v>
      </c>
      <c r="G15" s="715">
        <f>H15/400</f>
        <v>5200</v>
      </c>
      <c r="H15" s="715">
        <f>F15*E15*D15</f>
        <v>2080000</v>
      </c>
      <c r="I15" s="123">
        <v>66</v>
      </c>
      <c r="J15" s="55">
        <f>G15/I15</f>
        <v>78.787878787878782</v>
      </c>
      <c r="K15" s="55">
        <f>J15*E15</f>
        <v>472.72727272727269</v>
      </c>
      <c r="L15" s="717" t="s">
        <v>572</v>
      </c>
      <c r="M15" s="125"/>
      <c r="R15" s="126"/>
    </row>
    <row r="16" spans="1:18" s="112" customFormat="1" ht="24" customHeight="1">
      <c r="A16" s="1">
        <v>2</v>
      </c>
      <c r="B16" s="121" t="s">
        <v>141</v>
      </c>
      <c r="C16" s="286" t="s">
        <v>130</v>
      </c>
      <c r="D16" s="20">
        <v>1</v>
      </c>
      <c r="E16" s="20">
        <v>1</v>
      </c>
      <c r="F16" s="287">
        <f>66*400</f>
        <v>26400</v>
      </c>
      <c r="G16" s="14">
        <f>D16*74</f>
        <v>74</v>
      </c>
      <c r="H16" s="14">
        <f>G16*400</f>
        <v>29600</v>
      </c>
      <c r="I16" s="20">
        <v>66</v>
      </c>
      <c r="J16" s="55">
        <f>G16/I16</f>
        <v>1.1212121212121211</v>
      </c>
      <c r="K16" s="285"/>
      <c r="L16" s="297" t="s">
        <v>133</v>
      </c>
      <c r="M16" s="125"/>
      <c r="R16" s="126"/>
    </row>
    <row r="17" spans="1:18" s="13" customFormat="1" ht="27.95" customHeight="1">
      <c r="A17" s="839" t="s">
        <v>139</v>
      </c>
      <c r="B17" s="839"/>
      <c r="C17" s="2"/>
      <c r="D17" s="3"/>
      <c r="E17" s="3"/>
      <c r="F17" s="3"/>
      <c r="G17" s="272">
        <f>SUM(G15:G16)</f>
        <v>5274</v>
      </c>
      <c r="H17" s="272">
        <f>SUM(H15:H16)</f>
        <v>2109600</v>
      </c>
      <c r="I17" s="114"/>
      <c r="J17" s="106">
        <f>SUM(J15:J16)</f>
        <v>79.909090909090907</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6" customHeight="1">
      <c r="A20" s="1">
        <v>1</v>
      </c>
      <c r="B20" s="121" t="s">
        <v>574</v>
      </c>
      <c r="C20" s="122" t="s">
        <v>12</v>
      </c>
      <c r="D20" s="715">
        <f>D9</f>
        <v>130000</v>
      </c>
      <c r="E20" s="123">
        <v>2</v>
      </c>
      <c r="F20" s="128">
        <f>400/150</f>
        <v>2.6666666666666665</v>
      </c>
      <c r="G20" s="715">
        <f>H20/400</f>
        <v>1733.333333333333</v>
      </c>
      <c r="H20" s="715">
        <f>F20*E20*D20</f>
        <v>693333.33333333326</v>
      </c>
      <c r="I20" s="123">
        <v>44</v>
      </c>
      <c r="J20" s="55">
        <f>G20/I20</f>
        <v>39.393939393939384</v>
      </c>
      <c r="K20" s="55">
        <f>J20*E20</f>
        <v>78.787878787878768</v>
      </c>
      <c r="L20" s="717" t="s">
        <v>572</v>
      </c>
      <c r="M20" s="125"/>
      <c r="R20" s="126"/>
    </row>
    <row r="21" spans="1:18" s="112" customFormat="1" ht="23.25" customHeight="1">
      <c r="A21" s="1">
        <v>2</v>
      </c>
      <c r="B21" s="121" t="s">
        <v>141</v>
      </c>
      <c r="C21" s="286" t="s">
        <v>130</v>
      </c>
      <c r="D21" s="14">
        <v>1</v>
      </c>
      <c r="E21" s="14">
        <v>1</v>
      </c>
      <c r="F21" s="287">
        <f>66*400</f>
        <v>26400</v>
      </c>
      <c r="G21" s="14">
        <f>D21*74</f>
        <v>74</v>
      </c>
      <c r="H21" s="14">
        <f>G21*400</f>
        <v>29600</v>
      </c>
      <c r="I21" s="20">
        <v>44</v>
      </c>
      <c r="J21" s="55">
        <f>G21/I21</f>
        <v>1.6818181818181819</v>
      </c>
      <c r="K21" s="285"/>
      <c r="L21" s="288"/>
      <c r="M21" s="125"/>
      <c r="R21" s="126"/>
    </row>
    <row r="22" spans="1:18" s="112" customFormat="1" ht="33.75" customHeight="1">
      <c r="A22" s="1">
        <v>3</v>
      </c>
      <c r="B22" s="190" t="s">
        <v>135</v>
      </c>
      <c r="C22" s="20" t="s">
        <v>12</v>
      </c>
      <c r="D22" s="54">
        <f>D9/100*3</f>
        <v>3900</v>
      </c>
      <c r="E22" s="130">
        <v>50</v>
      </c>
      <c r="F22" s="127">
        <f>400/E22</f>
        <v>8</v>
      </c>
      <c r="G22" s="54">
        <f>D22/E22</f>
        <v>78</v>
      </c>
      <c r="H22" s="54">
        <f>G22*F22*E22</f>
        <v>31200</v>
      </c>
      <c r="I22" s="123">
        <v>44</v>
      </c>
      <c r="J22" s="55">
        <f>G22/I22</f>
        <v>1.7727272727272727</v>
      </c>
      <c r="K22" s="187">
        <f>J22*E22</f>
        <v>88.63636363636364</v>
      </c>
      <c r="L22" s="303"/>
    </row>
    <row r="23" spans="1:18" s="112" customFormat="1" ht="24.75" customHeight="1">
      <c r="A23" s="1">
        <v>4</v>
      </c>
      <c r="B23" s="190" t="s">
        <v>136</v>
      </c>
      <c r="C23" s="20" t="s">
        <v>12</v>
      </c>
      <c r="D23" s="54">
        <f>D22</f>
        <v>3900</v>
      </c>
      <c r="E23" s="123">
        <v>150</v>
      </c>
      <c r="F23" s="127">
        <f>400/E23</f>
        <v>2.6666666666666665</v>
      </c>
      <c r="G23" s="54">
        <f>D23/E23</f>
        <v>26</v>
      </c>
      <c r="H23" s="54">
        <f>G23*F23*E23</f>
        <v>10400</v>
      </c>
      <c r="I23" s="123">
        <v>44</v>
      </c>
      <c r="J23" s="55">
        <f>G23/I23</f>
        <v>0.59090909090909094</v>
      </c>
      <c r="K23" s="187">
        <f>J23*E23</f>
        <v>88.63636363636364</v>
      </c>
      <c r="L23" s="303"/>
    </row>
    <row r="24" spans="1:18" s="13" customFormat="1" ht="27.95" customHeight="1">
      <c r="A24" s="829" t="s">
        <v>43</v>
      </c>
      <c r="B24" s="829"/>
      <c r="C24" s="2"/>
      <c r="D24" s="3"/>
      <c r="E24" s="3"/>
      <c r="F24" s="3"/>
      <c r="G24" s="272">
        <f>SUM(G20:G23)</f>
        <v>1911.333333333333</v>
      </c>
      <c r="H24" s="272">
        <f>SUM(H20:H23)</f>
        <v>764533.33333333326</v>
      </c>
      <c r="I24" s="114"/>
      <c r="J24" s="106">
        <f>SUM(J20:J23)</f>
        <v>43.439393939393931</v>
      </c>
      <c r="K24" s="830"/>
      <c r="L24" s="831"/>
    </row>
    <row r="25" spans="1:18" s="13" customFormat="1" ht="29.25" customHeight="1">
      <c r="A25" s="840" t="s">
        <v>142</v>
      </c>
      <c r="B25" s="840"/>
      <c r="C25" s="107"/>
      <c r="D25" s="107"/>
      <c r="E25" s="107"/>
      <c r="F25" s="108"/>
      <c r="G25" s="108">
        <f>SUM(G6+G12+G17+G24)</f>
        <v>11103.333333333332</v>
      </c>
      <c r="H25" s="108">
        <f>SUM(H6+H12+H17+H24)</f>
        <v>4441333.333333333</v>
      </c>
      <c r="I25" s="115"/>
      <c r="J25" s="109"/>
      <c r="K25" s="110"/>
      <c r="L25" s="110"/>
    </row>
    <row r="26" spans="1:18" s="305" customFormat="1" ht="27.75" customHeight="1">
      <c r="A26" s="835" t="s">
        <v>143</v>
      </c>
      <c r="B26" s="835"/>
      <c r="C26" s="117"/>
      <c r="D26" s="117"/>
      <c r="E26" s="117"/>
      <c r="F26" s="117"/>
      <c r="G26" s="117"/>
      <c r="H26" s="118">
        <f>H25/73.4</f>
        <v>60508.628519527694</v>
      </c>
      <c r="I26" s="119"/>
      <c r="J26" s="120"/>
      <c r="K26" s="120"/>
      <c r="L26" s="191"/>
    </row>
    <row r="27" spans="1:18" s="137" customFormat="1" ht="31.5" customHeight="1">
      <c r="A27" s="298" t="s">
        <v>437</v>
      </c>
      <c r="B27" s="298"/>
      <c r="C27" s="298"/>
      <c r="D27" s="16"/>
      <c r="E27" s="16"/>
      <c r="F27" s="94"/>
      <c r="G27" s="628" t="s">
        <v>431</v>
      </c>
      <c r="H27" s="16"/>
      <c r="I27" s="132"/>
      <c r="J27" s="629"/>
      <c r="K27" s="132"/>
      <c r="L27" s="136"/>
    </row>
    <row r="28" spans="1:18" s="11" customFormat="1" ht="32.25" customHeight="1">
      <c r="A28" s="810" t="s">
        <v>434</v>
      </c>
      <c r="B28" s="810"/>
      <c r="C28" s="629" t="s">
        <v>223</v>
      </c>
      <c r="D28" s="16"/>
      <c r="E28" s="16"/>
      <c r="F28" s="94"/>
      <c r="G28" s="67"/>
      <c r="H28" s="16"/>
      <c r="I28" s="132"/>
      <c r="J28" s="629"/>
      <c r="K28" s="132"/>
      <c r="L28" s="136"/>
    </row>
    <row r="29" spans="1:18" s="137" customFormat="1" ht="32.25" customHeight="1">
      <c r="A29" s="300"/>
      <c r="B29" s="301"/>
      <c r="C29" s="142" t="s">
        <v>430</v>
      </c>
      <c r="D29" s="143"/>
      <c r="E29" s="143"/>
      <c r="F29" s="142"/>
      <c r="G29" s="11" t="s">
        <v>21</v>
      </c>
      <c r="H29" s="164"/>
      <c r="I29" s="284"/>
      <c r="J29" s="164"/>
      <c r="K29" s="164"/>
      <c r="L29" s="322"/>
    </row>
    <row r="30" spans="1:18" ht="32.25" customHeight="1">
      <c r="C30" s="132" t="s">
        <v>279</v>
      </c>
      <c r="D30" s="144"/>
      <c r="E30" s="144"/>
      <c r="F30" s="132"/>
      <c r="G30" s="144" t="s">
        <v>423</v>
      </c>
      <c r="H30" s="165"/>
      <c r="I30" s="144"/>
      <c r="J30" s="165"/>
      <c r="K30" s="283"/>
      <c r="L30" s="282" t="s">
        <v>44</v>
      </c>
    </row>
  </sheetData>
  <mergeCells count="17">
    <mergeCell ref="A1:L1"/>
    <mergeCell ref="A2:L2"/>
    <mergeCell ref="A3:L3"/>
    <mergeCell ref="A6:B6"/>
    <mergeCell ref="K6:L6"/>
    <mergeCell ref="A17:B17"/>
    <mergeCell ref="K17:L17"/>
    <mergeCell ref="A18:L18"/>
    <mergeCell ref="A28:B28"/>
    <mergeCell ref="A7:L7"/>
    <mergeCell ref="A24:B24"/>
    <mergeCell ref="K24:L24"/>
    <mergeCell ref="A25:B25"/>
    <mergeCell ref="A26:B26"/>
    <mergeCell ref="A12:B12"/>
    <mergeCell ref="K12:L12"/>
    <mergeCell ref="A13:L13"/>
  </mergeCells>
  <printOptions horizontalCentered="1"/>
  <pageMargins left="0.35" right="0.33" top="0.32" bottom="0.28999999999999998" header="0.17" footer="0.18"/>
  <pageSetup paperSize="9" scale="53" orientation="landscape" horizontalDpi="4294967295" verticalDpi="4294967295" r:id="rId1"/>
  <ignoredErrors>
    <ignoredError sqref="F21 H10 H2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7"/>
  <sheetViews>
    <sheetView rightToLeft="1" view="pageBreakPreview" topLeftCell="A7" zoomScale="60" workbookViewId="0">
      <selection activeCell="H22" sqref="H22"/>
    </sheetView>
  </sheetViews>
  <sheetFormatPr defaultColWidth="9.140625" defaultRowHeight="15"/>
  <cols>
    <col min="1" max="1" width="7.85546875" style="58" customWidth="1"/>
    <col min="2" max="2" width="61" style="58" customWidth="1"/>
    <col min="3" max="3" width="10" style="58" customWidth="1"/>
    <col min="4" max="4" width="14.42578125" style="58" customWidth="1"/>
    <col min="5" max="5" width="11.85546875" style="58" customWidth="1"/>
    <col min="6" max="6" width="14.5703125" style="58" customWidth="1"/>
    <col min="7" max="7" width="14.7109375" style="58" customWidth="1"/>
    <col min="8" max="8" width="18.42578125" style="58" customWidth="1"/>
    <col min="9" max="9" width="16.42578125" style="116" customWidth="1"/>
    <col min="10" max="10" width="13.140625" style="113" customWidth="1"/>
    <col min="11" max="11" width="12.28515625" style="113" customWidth="1"/>
    <col min="12" max="12" width="64.28515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372</v>
      </c>
      <c r="B1" s="844"/>
      <c r="C1" s="844"/>
      <c r="D1" s="844"/>
      <c r="E1" s="844"/>
      <c r="F1" s="844"/>
      <c r="G1" s="844"/>
      <c r="H1" s="844"/>
      <c r="I1" s="844"/>
      <c r="J1" s="844"/>
      <c r="K1" s="844"/>
      <c r="L1" s="844"/>
    </row>
    <row r="2" spans="1:18" ht="27.75" customHeight="1">
      <c r="A2" s="845" t="s">
        <v>102</v>
      </c>
      <c r="B2" s="845"/>
      <c r="C2" s="845"/>
      <c r="D2" s="845"/>
      <c r="E2" s="845"/>
      <c r="F2" s="845"/>
      <c r="G2" s="845"/>
      <c r="H2" s="845"/>
      <c r="I2" s="845"/>
      <c r="J2" s="845"/>
      <c r="K2" s="845"/>
      <c r="L2" s="845"/>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8" customHeight="1">
      <c r="A5" s="50">
        <v>2</v>
      </c>
      <c r="B5" s="121" t="s">
        <v>277</v>
      </c>
      <c r="C5" s="20" t="s">
        <v>19</v>
      </c>
      <c r="D5" s="14">
        <v>200</v>
      </c>
      <c r="E5" s="105">
        <f>D5/9</f>
        <v>22.222222222222221</v>
      </c>
      <c r="F5" s="188">
        <f>400/E5</f>
        <v>18</v>
      </c>
      <c r="G5" s="54">
        <f>9*66</f>
        <v>594</v>
      </c>
      <c r="H5" s="14">
        <f>G5*F5*E5</f>
        <v>237600</v>
      </c>
      <c r="I5" s="54">
        <v>76</v>
      </c>
      <c r="J5" s="55">
        <f>G5/I5</f>
        <v>7.8157894736842106</v>
      </c>
      <c r="K5" s="54">
        <f>J5*E5</f>
        <v>173.68421052631578</v>
      </c>
      <c r="L5" s="276" t="s">
        <v>131</v>
      </c>
    </row>
    <row r="6" spans="1:18" s="13" customFormat="1" ht="27.95" customHeight="1">
      <c r="A6" s="841" t="s">
        <v>111</v>
      </c>
      <c r="B6" s="841"/>
      <c r="C6" s="2"/>
      <c r="D6" s="3"/>
      <c r="E6" s="3"/>
      <c r="F6" s="3"/>
      <c r="G6" s="272">
        <f>SUM(G5:G5)</f>
        <v>594</v>
      </c>
      <c r="H6" s="4">
        <f>SUM(H5:H5)</f>
        <v>237600</v>
      </c>
      <c r="I6" s="114"/>
      <c r="J6" s="271">
        <f>SUM(J5:J5)</f>
        <v>7.8157894736842106</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42" customHeight="1">
      <c r="A9" s="1">
        <v>1</v>
      </c>
      <c r="B9" s="121" t="s">
        <v>571</v>
      </c>
      <c r="C9" s="122" t="s">
        <v>12</v>
      </c>
      <c r="D9" s="715">
        <v>80000</v>
      </c>
      <c r="E9" s="123">
        <v>3</v>
      </c>
      <c r="F9" s="128">
        <f>400/150</f>
        <v>2.6666666666666665</v>
      </c>
      <c r="G9" s="715">
        <f>H9/400</f>
        <v>1600</v>
      </c>
      <c r="H9" s="715">
        <f>F9*E9*D9</f>
        <v>640000</v>
      </c>
      <c r="I9" s="123">
        <v>74</v>
      </c>
      <c r="J9" s="55">
        <f>G9/I9</f>
        <v>21.621621621621621</v>
      </c>
      <c r="K9" s="54">
        <f>J9*E9</f>
        <v>64.86486486486487</v>
      </c>
      <c r="L9" s="717" t="s">
        <v>572</v>
      </c>
      <c r="M9" s="125"/>
      <c r="R9" s="126"/>
    </row>
    <row r="10" spans="1:18" s="112" customFormat="1" ht="25.5" customHeight="1">
      <c r="A10" s="1">
        <v>2</v>
      </c>
      <c r="B10" s="121" t="s">
        <v>608</v>
      </c>
      <c r="C10" s="20" t="s">
        <v>12</v>
      </c>
      <c r="D10" s="54">
        <f>D9</f>
        <v>80000</v>
      </c>
      <c r="E10" s="123">
        <v>80</v>
      </c>
      <c r="F10" s="128">
        <f>400/E10</f>
        <v>5</v>
      </c>
      <c r="G10" s="54">
        <f>D10/E10</f>
        <v>1000</v>
      </c>
      <c r="H10" s="54">
        <f>(G10*F10*E10)</f>
        <v>400000</v>
      </c>
      <c r="I10" s="123">
        <v>74</v>
      </c>
      <c r="J10" s="55">
        <f>G10/I10</f>
        <v>13.513513513513514</v>
      </c>
      <c r="K10" s="54">
        <f>J10*E10</f>
        <v>1081.081081081081</v>
      </c>
      <c r="L10" s="306"/>
      <c r="M10" s="125"/>
      <c r="R10" s="126"/>
    </row>
    <row r="11" spans="1:18" s="13" customFormat="1" ht="27.95" customHeight="1">
      <c r="A11" s="836" t="s">
        <v>140</v>
      </c>
      <c r="B11" s="836"/>
      <c r="C11" s="2"/>
      <c r="D11" s="3"/>
      <c r="E11" s="3"/>
      <c r="F11" s="3"/>
      <c r="G11" s="272">
        <f>SUM(G9:G10)</f>
        <v>2600</v>
      </c>
      <c r="H11" s="272">
        <f>SUM(H9:H10)</f>
        <v>1040000</v>
      </c>
      <c r="I11" s="114"/>
      <c r="J11" s="189">
        <f>SUM(J9:J10)</f>
        <v>35.135135135135137</v>
      </c>
      <c r="K11" s="837"/>
      <c r="L11" s="838"/>
      <c r="M11" s="304"/>
      <c r="R11" s="194"/>
    </row>
    <row r="12" spans="1:18" ht="30" customHeight="1">
      <c r="A12" s="828" t="s">
        <v>27</v>
      </c>
      <c r="B12" s="828"/>
      <c r="C12" s="828"/>
      <c r="D12" s="828"/>
      <c r="E12" s="828"/>
      <c r="F12" s="828"/>
      <c r="G12" s="828"/>
      <c r="H12" s="828"/>
      <c r="I12" s="828"/>
      <c r="J12" s="828"/>
      <c r="K12" s="828"/>
      <c r="L12" s="828"/>
    </row>
    <row r="13" spans="1:18" s="292" customFormat="1" ht="43.5" customHeight="1">
      <c r="A13" s="289" t="s">
        <v>0</v>
      </c>
      <c r="B13" s="289" t="s">
        <v>1</v>
      </c>
      <c r="C13" s="289" t="s">
        <v>2</v>
      </c>
      <c r="D13" s="289" t="s">
        <v>3</v>
      </c>
      <c r="E13" s="289" t="s">
        <v>4</v>
      </c>
      <c r="F13" s="289" t="s">
        <v>5</v>
      </c>
      <c r="G13" s="289" t="s">
        <v>25</v>
      </c>
      <c r="H13" s="289" t="s">
        <v>26</v>
      </c>
      <c r="I13" s="290" t="s">
        <v>16</v>
      </c>
      <c r="J13" s="289" t="s">
        <v>17</v>
      </c>
      <c r="K13" s="289" t="s">
        <v>110</v>
      </c>
      <c r="L13" s="291" t="s">
        <v>8</v>
      </c>
    </row>
    <row r="14" spans="1:18" s="112" customFormat="1" ht="40.5" customHeight="1">
      <c r="A14" s="1">
        <v>1</v>
      </c>
      <c r="B14" s="121" t="s">
        <v>573</v>
      </c>
      <c r="C14" s="122" t="s">
        <v>12</v>
      </c>
      <c r="D14" s="715">
        <f>D9</f>
        <v>80000</v>
      </c>
      <c r="E14" s="123">
        <v>6</v>
      </c>
      <c r="F14" s="128">
        <f>400/150</f>
        <v>2.6666666666666665</v>
      </c>
      <c r="G14" s="715">
        <f>H14/400</f>
        <v>3200</v>
      </c>
      <c r="H14" s="715">
        <f>F14*E14*D14</f>
        <v>1280000</v>
      </c>
      <c r="I14" s="123">
        <v>74</v>
      </c>
      <c r="J14" s="55">
        <f>G14/I14</f>
        <v>43.243243243243242</v>
      </c>
      <c r="K14" s="55">
        <f>J14*E14</f>
        <v>259.45945945945948</v>
      </c>
      <c r="L14" s="717" t="s">
        <v>572</v>
      </c>
      <c r="M14" s="125"/>
      <c r="R14" s="126"/>
    </row>
    <row r="15" spans="1:18" s="13" customFormat="1" ht="27.95" customHeight="1">
      <c r="A15" s="839" t="s">
        <v>570</v>
      </c>
      <c r="B15" s="839"/>
      <c r="C15" s="2"/>
      <c r="D15" s="3"/>
      <c r="E15" s="3"/>
      <c r="F15" s="3"/>
      <c r="G15" s="272">
        <f>SUM(G14:G14)</f>
        <v>3200</v>
      </c>
      <c r="H15" s="272">
        <f>SUM(H14:H14)</f>
        <v>1280000</v>
      </c>
      <c r="I15" s="114"/>
      <c r="J15" s="106">
        <f>SUM(J14:J14)</f>
        <v>43.243243243243242</v>
      </c>
      <c r="K15" s="830"/>
      <c r="L15" s="831"/>
      <c r="M15" s="304"/>
      <c r="R15" s="194"/>
    </row>
    <row r="16" spans="1:18" s="294" customFormat="1" ht="30" customHeight="1">
      <c r="A16" s="828" t="s">
        <v>113</v>
      </c>
      <c r="B16" s="828"/>
      <c r="C16" s="828"/>
      <c r="D16" s="828"/>
      <c r="E16" s="828"/>
      <c r="F16" s="828"/>
      <c r="G16" s="828"/>
      <c r="H16" s="828"/>
      <c r="I16" s="828"/>
      <c r="J16" s="828"/>
      <c r="K16" s="828"/>
      <c r="L16" s="828"/>
      <c r="M16" s="293"/>
      <c r="R16" s="295"/>
    </row>
    <row r="17" spans="1:18" s="292" customFormat="1" ht="43.5" customHeight="1">
      <c r="A17" s="289" t="s">
        <v>0</v>
      </c>
      <c r="B17" s="289" t="s">
        <v>13</v>
      </c>
      <c r="C17" s="289" t="s">
        <v>2</v>
      </c>
      <c r="D17" s="289" t="s">
        <v>14</v>
      </c>
      <c r="E17" s="289" t="s">
        <v>4</v>
      </c>
      <c r="F17" s="289" t="s">
        <v>5</v>
      </c>
      <c r="G17" s="289" t="s">
        <v>15</v>
      </c>
      <c r="H17" s="289" t="s">
        <v>6</v>
      </c>
      <c r="I17" s="290" t="s">
        <v>112</v>
      </c>
      <c r="J17" s="289" t="s">
        <v>42</v>
      </c>
      <c r="K17" s="289" t="s">
        <v>110</v>
      </c>
      <c r="L17" s="291" t="s">
        <v>8</v>
      </c>
    </row>
    <row r="18" spans="1:18" s="112" customFormat="1" ht="42" customHeight="1">
      <c r="A18" s="1">
        <v>1</v>
      </c>
      <c r="B18" s="121" t="s">
        <v>574</v>
      </c>
      <c r="C18" s="122" t="s">
        <v>12</v>
      </c>
      <c r="D18" s="715">
        <f>D9</f>
        <v>80000</v>
      </c>
      <c r="E18" s="123">
        <v>2</v>
      </c>
      <c r="F18" s="128">
        <f>400/150</f>
        <v>2.6666666666666665</v>
      </c>
      <c r="G18" s="715">
        <f>H18/400</f>
        <v>1066.6666666666665</v>
      </c>
      <c r="H18" s="715">
        <f>F18*E18*D18</f>
        <v>426666.66666666663</v>
      </c>
      <c r="I18" s="123">
        <v>44</v>
      </c>
      <c r="J18" s="55">
        <f>G18/I18</f>
        <v>24.242424242424239</v>
      </c>
      <c r="K18" s="55">
        <f>J18*E18</f>
        <v>48.484848484848477</v>
      </c>
      <c r="L18" s="717" t="s">
        <v>572</v>
      </c>
      <c r="M18" s="125"/>
      <c r="R18" s="126"/>
    </row>
    <row r="19" spans="1:18" s="112" customFormat="1" ht="39" customHeight="1">
      <c r="A19" s="123">
        <v>2</v>
      </c>
      <c r="B19" s="190" t="s">
        <v>135</v>
      </c>
      <c r="C19" s="20" t="s">
        <v>12</v>
      </c>
      <c r="D19" s="54">
        <f>D9/100*3</f>
        <v>2400</v>
      </c>
      <c r="E19" s="130">
        <v>50</v>
      </c>
      <c r="F19" s="127">
        <f>400/E19</f>
        <v>8</v>
      </c>
      <c r="G19" s="54">
        <f>D19/E19</f>
        <v>48</v>
      </c>
      <c r="H19" s="54">
        <f>G19*F19*E19</f>
        <v>19200</v>
      </c>
      <c r="I19" s="123">
        <v>44</v>
      </c>
      <c r="J19" s="55">
        <f>G19/I19</f>
        <v>1.0909090909090908</v>
      </c>
      <c r="K19" s="187">
        <f>J19*E19</f>
        <v>54.54545454545454</v>
      </c>
      <c r="L19" s="303"/>
    </row>
    <row r="20" spans="1:18" s="112" customFormat="1" ht="24.75" customHeight="1">
      <c r="A20" s="123">
        <v>3</v>
      </c>
      <c r="B20" s="190" t="s">
        <v>136</v>
      </c>
      <c r="C20" s="20" t="s">
        <v>12</v>
      </c>
      <c r="D20" s="54">
        <f>D19</f>
        <v>2400</v>
      </c>
      <c r="E20" s="123">
        <v>150</v>
      </c>
      <c r="F20" s="127">
        <f>400/E20</f>
        <v>2.6666666666666665</v>
      </c>
      <c r="G20" s="54">
        <f>D20/E20</f>
        <v>16</v>
      </c>
      <c r="H20" s="54">
        <f>G20*F20*E20</f>
        <v>6400</v>
      </c>
      <c r="I20" s="123">
        <v>44</v>
      </c>
      <c r="J20" s="55">
        <f>G20/I20</f>
        <v>0.36363636363636365</v>
      </c>
      <c r="K20" s="187">
        <f>J20*E20</f>
        <v>54.545454545454547</v>
      </c>
      <c r="L20" s="303"/>
    </row>
    <row r="21" spans="1:18" s="13" customFormat="1" ht="27.95" customHeight="1">
      <c r="A21" s="829" t="s">
        <v>43</v>
      </c>
      <c r="B21" s="829"/>
      <c r="C21" s="2"/>
      <c r="D21" s="3"/>
      <c r="E21" s="3"/>
      <c r="F21" s="3"/>
      <c r="G21" s="272">
        <f>SUM(G18:G20)</f>
        <v>1130.6666666666665</v>
      </c>
      <c r="H21" s="272">
        <f>SUM(H18:H20)</f>
        <v>452266.66666666663</v>
      </c>
      <c r="I21" s="114"/>
      <c r="J21" s="106">
        <f>SUM(J18:J20)</f>
        <v>25.696969696969692</v>
      </c>
      <c r="K21" s="830"/>
      <c r="L21" s="831"/>
    </row>
    <row r="22" spans="1:18" s="13" customFormat="1" ht="29.25" customHeight="1">
      <c r="A22" s="840" t="s">
        <v>145</v>
      </c>
      <c r="B22" s="840"/>
      <c r="C22" s="107"/>
      <c r="D22" s="107"/>
      <c r="E22" s="107"/>
      <c r="F22" s="108"/>
      <c r="G22" s="108">
        <f>SUM(G6+G11+G15+G21)</f>
        <v>7524.6666666666661</v>
      </c>
      <c r="H22" s="108">
        <f>SUM(H6+H11+H15+H21)</f>
        <v>3009866.6666666665</v>
      </c>
      <c r="I22" s="115"/>
      <c r="J22" s="109"/>
      <c r="K22" s="110"/>
      <c r="L22" s="110"/>
    </row>
    <row r="23" spans="1:18" s="305" customFormat="1" ht="27.75" customHeight="1">
      <c r="A23" s="835" t="s">
        <v>144</v>
      </c>
      <c r="B23" s="835"/>
      <c r="C23" s="117"/>
      <c r="D23" s="117"/>
      <c r="E23" s="117"/>
      <c r="F23" s="117"/>
      <c r="G23" s="117"/>
      <c r="H23" s="118">
        <f>H22/73.4</f>
        <v>41006.357856494091</v>
      </c>
      <c r="I23" s="119"/>
      <c r="J23" s="120"/>
      <c r="K23" s="120"/>
      <c r="L23" s="191"/>
    </row>
    <row r="24" spans="1:18" s="137" customFormat="1" ht="30.75" customHeight="1">
      <c r="A24" s="298" t="s">
        <v>440</v>
      </c>
      <c r="B24" s="298"/>
      <c r="C24" s="298"/>
      <c r="D24" s="16"/>
      <c r="E24" s="16"/>
      <c r="F24" s="94"/>
      <c r="G24" s="628" t="s">
        <v>431</v>
      </c>
      <c r="H24" s="16"/>
      <c r="I24" s="132"/>
      <c r="J24" s="629"/>
      <c r="K24" s="132"/>
      <c r="L24" s="136"/>
    </row>
    <row r="25" spans="1:18" s="11" customFormat="1" ht="30.75" customHeight="1">
      <c r="A25" s="810" t="s">
        <v>441</v>
      </c>
      <c r="B25" s="810"/>
      <c r="C25" s="629" t="s">
        <v>223</v>
      </c>
      <c r="D25" s="16"/>
      <c r="E25" s="16"/>
      <c r="F25" s="94"/>
      <c r="G25" s="67"/>
      <c r="H25" s="16"/>
      <c r="I25" s="132"/>
      <c r="J25" s="629"/>
      <c r="K25" s="132"/>
      <c r="L25" s="136"/>
    </row>
    <row r="26" spans="1:18" s="137" customFormat="1" ht="30.75" customHeight="1">
      <c r="A26" s="300"/>
      <c r="B26" s="301"/>
      <c r="C26" s="142" t="s">
        <v>430</v>
      </c>
      <c r="D26" s="143"/>
      <c r="E26" s="143"/>
      <c r="F26" s="142"/>
      <c r="G26" s="11" t="s">
        <v>21</v>
      </c>
      <c r="H26" s="164"/>
      <c r="I26" s="284"/>
      <c r="J26" s="164"/>
      <c r="K26" s="164"/>
      <c r="L26" s="322"/>
    </row>
    <row r="27" spans="1:18" ht="30.75" customHeight="1">
      <c r="C27" s="132" t="s">
        <v>279</v>
      </c>
      <c r="D27" s="144"/>
      <c r="E27" s="144"/>
      <c r="F27" s="132"/>
      <c r="G27" s="144" t="s">
        <v>423</v>
      </c>
      <c r="H27" s="165"/>
      <c r="I27" s="144"/>
      <c r="J27" s="165"/>
      <c r="K27" s="283"/>
      <c r="L27" s="282" t="s">
        <v>44</v>
      </c>
    </row>
  </sheetData>
  <mergeCells count="17">
    <mergeCell ref="A1:L1"/>
    <mergeCell ref="A2:L2"/>
    <mergeCell ref="A3:L3"/>
    <mergeCell ref="A6:B6"/>
    <mergeCell ref="K6:L6"/>
    <mergeCell ref="A15:B15"/>
    <mergeCell ref="K15:L15"/>
    <mergeCell ref="A16:L16"/>
    <mergeCell ref="A25:B25"/>
    <mergeCell ref="A7:L7"/>
    <mergeCell ref="A21:B21"/>
    <mergeCell ref="K21:L21"/>
    <mergeCell ref="A22:B22"/>
    <mergeCell ref="A23:B23"/>
    <mergeCell ref="A11:B11"/>
    <mergeCell ref="K11:L11"/>
    <mergeCell ref="A12:L12"/>
  </mergeCells>
  <printOptions horizontalCentered="1"/>
  <pageMargins left="0.35" right="0.33" top="0.32" bottom="0.28999999999999998" header="0.17" footer="0.18"/>
  <pageSetup paperSize="9" scale="54"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30"/>
  <sheetViews>
    <sheetView rightToLeft="1" view="pageBreakPreview" topLeftCell="A11" zoomScale="60" workbookViewId="0">
      <selection activeCell="H26" sqref="H26"/>
    </sheetView>
  </sheetViews>
  <sheetFormatPr defaultColWidth="9.140625" defaultRowHeight="15"/>
  <cols>
    <col min="1" max="1" width="7.85546875" style="58" customWidth="1"/>
    <col min="2" max="2" width="62.140625" style="58" customWidth="1"/>
    <col min="3" max="3" width="11.42578125" style="58" customWidth="1"/>
    <col min="4" max="4" width="14.140625" style="58" customWidth="1"/>
    <col min="5" max="5" width="11.85546875" style="58" customWidth="1"/>
    <col min="6" max="6" width="14.5703125" style="58" customWidth="1"/>
    <col min="7" max="7" width="14.7109375" style="58" customWidth="1"/>
    <col min="8" max="8" width="18.42578125" style="58" customWidth="1"/>
    <col min="9" max="9" width="16.28515625" style="116" customWidth="1"/>
    <col min="10" max="10" width="13.140625" style="113" customWidth="1"/>
    <col min="11" max="11" width="12.28515625" style="113" customWidth="1"/>
    <col min="12" max="12" width="61.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363</v>
      </c>
      <c r="B1" s="844"/>
      <c r="C1" s="844"/>
      <c r="D1" s="844"/>
      <c r="E1" s="844"/>
      <c r="F1" s="844"/>
      <c r="G1" s="844"/>
      <c r="H1" s="844"/>
      <c r="I1" s="844"/>
      <c r="J1" s="844"/>
      <c r="K1" s="844"/>
      <c r="L1" s="844"/>
    </row>
    <row r="2" spans="1:18" ht="27.75" customHeight="1">
      <c r="A2" s="845" t="s">
        <v>102</v>
      </c>
      <c r="B2" s="845"/>
      <c r="C2" s="845"/>
      <c r="D2" s="845"/>
      <c r="E2" s="845"/>
      <c r="F2" s="845"/>
      <c r="G2" s="845"/>
      <c r="H2" s="845"/>
      <c r="I2" s="845"/>
      <c r="J2" s="845"/>
      <c r="K2" s="845"/>
      <c r="L2" s="845"/>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4.25" customHeight="1">
      <c r="A5" s="50">
        <v>2</v>
      </c>
      <c r="B5" s="121" t="s">
        <v>277</v>
      </c>
      <c r="C5" s="20" t="s">
        <v>19</v>
      </c>
      <c r="D5" s="14">
        <v>180</v>
      </c>
      <c r="E5" s="105">
        <f>D5/7</f>
        <v>25.714285714285715</v>
      </c>
      <c r="F5" s="188">
        <f>400/E5</f>
        <v>15.555555555555555</v>
      </c>
      <c r="G5" s="54">
        <f>7*76</f>
        <v>532</v>
      </c>
      <c r="H5" s="14">
        <f>G5*400</f>
        <v>212800</v>
      </c>
      <c r="I5" s="54">
        <v>76</v>
      </c>
      <c r="J5" s="55">
        <f>G5/I5</f>
        <v>7</v>
      </c>
      <c r="K5" s="54">
        <f>J5*E5</f>
        <v>180</v>
      </c>
      <c r="L5" s="296" t="s">
        <v>131</v>
      </c>
    </row>
    <row r="6" spans="1:18" s="13" customFormat="1" ht="27.95" customHeight="1">
      <c r="A6" s="841" t="s">
        <v>111</v>
      </c>
      <c r="B6" s="841"/>
      <c r="C6" s="2"/>
      <c r="D6" s="3"/>
      <c r="E6" s="3"/>
      <c r="F6" s="3"/>
      <c r="G6" s="278">
        <f>SUM(G5:G5)</f>
        <v>532</v>
      </c>
      <c r="H6" s="4">
        <f>SUM(H5)</f>
        <v>212800</v>
      </c>
      <c r="I6" s="114"/>
      <c r="J6" s="277">
        <f>SUM(J5:J5)</f>
        <v>7</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43.5" customHeight="1">
      <c r="A9" s="1">
        <v>1</v>
      </c>
      <c r="B9" s="121" t="s">
        <v>593</v>
      </c>
      <c r="C9" s="122" t="s">
        <v>12</v>
      </c>
      <c r="D9" s="715">
        <v>140000</v>
      </c>
      <c r="E9" s="123">
        <v>3</v>
      </c>
      <c r="F9" s="128">
        <f>400/150</f>
        <v>2.6666666666666665</v>
      </c>
      <c r="G9" s="715">
        <f>H9/400</f>
        <v>2800</v>
      </c>
      <c r="H9" s="715">
        <f>F9*E9*D9</f>
        <v>1120000</v>
      </c>
      <c r="I9" s="123">
        <v>74</v>
      </c>
      <c r="J9" s="55">
        <f>G9/I9</f>
        <v>37.837837837837839</v>
      </c>
      <c r="K9" s="54">
        <f>J9*E9</f>
        <v>113.51351351351352</v>
      </c>
      <c r="L9" s="717" t="s">
        <v>572</v>
      </c>
      <c r="M9" s="125"/>
      <c r="R9" s="126"/>
    </row>
    <row r="10" spans="1:18" s="112" customFormat="1" ht="34.5" customHeight="1">
      <c r="A10" s="1">
        <v>2</v>
      </c>
      <c r="B10" s="121" t="s">
        <v>608</v>
      </c>
      <c r="C10" s="20" t="s">
        <v>12</v>
      </c>
      <c r="D10" s="755">
        <f>D9</f>
        <v>140000</v>
      </c>
      <c r="E10" s="123">
        <v>80</v>
      </c>
      <c r="F10" s="762">
        <f>400/E10</f>
        <v>5</v>
      </c>
      <c r="G10" s="755">
        <f>D10/E10</f>
        <v>1750</v>
      </c>
      <c r="H10" s="755">
        <f>F10*D10</f>
        <v>700000</v>
      </c>
      <c r="I10" s="123">
        <v>74</v>
      </c>
      <c r="J10" s="55">
        <f>G10/I10</f>
        <v>23.648648648648649</v>
      </c>
      <c r="K10" s="755">
        <f>J10*E10</f>
        <v>1891.8918918918919</v>
      </c>
      <c r="L10" s="306"/>
      <c r="M10" s="125"/>
      <c r="R10" s="126"/>
    </row>
    <row r="11" spans="1:18" s="274" customFormat="1" ht="31.5" customHeight="1">
      <c r="A11" s="50">
        <v>2</v>
      </c>
      <c r="B11" s="121" t="s">
        <v>611</v>
      </c>
      <c r="C11" s="286" t="s">
        <v>130</v>
      </c>
      <c r="D11" s="20">
        <v>2</v>
      </c>
      <c r="E11" s="20">
        <v>1</v>
      </c>
      <c r="F11" s="287">
        <f>74*400</f>
        <v>29600</v>
      </c>
      <c r="G11" s="14">
        <f>D11*74</f>
        <v>148</v>
      </c>
      <c r="H11" s="14">
        <f>G11*400</f>
        <v>59200</v>
      </c>
      <c r="I11" s="20">
        <v>74</v>
      </c>
      <c r="J11" s="285">
        <f>G11/I11</f>
        <v>2</v>
      </c>
      <c r="K11" s="14">
        <f>J11*E11</f>
        <v>2</v>
      </c>
      <c r="L11" s="308" t="s">
        <v>133</v>
      </c>
      <c r="M11" s="273"/>
      <c r="R11" s="275"/>
    </row>
    <row r="12" spans="1:18" s="13" customFormat="1" ht="27.95" customHeight="1">
      <c r="A12" s="836" t="s">
        <v>140</v>
      </c>
      <c r="B12" s="836"/>
      <c r="C12" s="2"/>
      <c r="D12" s="3"/>
      <c r="E12" s="3"/>
      <c r="F12" s="3"/>
      <c r="G12" s="278">
        <f>SUM(G9:G9)</f>
        <v>2800</v>
      </c>
      <c r="H12" s="278">
        <f>SUM(H9:H11)</f>
        <v>1879200</v>
      </c>
      <c r="I12" s="114"/>
      <c r="J12" s="189">
        <f>SUM(J9:J9)</f>
        <v>37.837837837837839</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3.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36.75" customHeight="1">
      <c r="A15" s="1">
        <v>1</v>
      </c>
      <c r="B15" s="121" t="s">
        <v>594</v>
      </c>
      <c r="C15" s="122" t="s">
        <v>12</v>
      </c>
      <c r="D15" s="715">
        <f>D9</f>
        <v>140000</v>
      </c>
      <c r="E15" s="123">
        <v>6</v>
      </c>
      <c r="F15" s="128">
        <f>400/150</f>
        <v>2.6666666666666665</v>
      </c>
      <c r="G15" s="715">
        <f>H15/400</f>
        <v>5600</v>
      </c>
      <c r="H15" s="715">
        <f>F15*E15*D15</f>
        <v>2240000</v>
      </c>
      <c r="I15" s="123">
        <v>74</v>
      </c>
      <c r="J15" s="55">
        <f>G15/I15</f>
        <v>75.675675675675677</v>
      </c>
      <c r="K15" s="55">
        <f>J15*E15</f>
        <v>454.05405405405406</v>
      </c>
      <c r="L15" s="717" t="s">
        <v>572</v>
      </c>
      <c r="M15" s="125"/>
      <c r="R15" s="126"/>
    </row>
    <row r="16" spans="1:18" s="274" customFormat="1" ht="31.5" customHeight="1">
      <c r="A16" s="50">
        <v>2</v>
      </c>
      <c r="B16" s="121" t="s">
        <v>611</v>
      </c>
      <c r="C16" s="286" t="s">
        <v>130</v>
      </c>
      <c r="D16" s="20">
        <v>2</v>
      </c>
      <c r="E16" s="20">
        <v>1</v>
      </c>
      <c r="F16" s="287">
        <f>74*400</f>
        <v>29600</v>
      </c>
      <c r="G16" s="14">
        <f>D16*74</f>
        <v>148</v>
      </c>
      <c r="H16" s="14">
        <f>G16*400</f>
        <v>59200</v>
      </c>
      <c r="I16" s="20">
        <v>74</v>
      </c>
      <c r="J16" s="285">
        <f>G16/I16</f>
        <v>2</v>
      </c>
      <c r="K16" s="14">
        <f>J16*E16</f>
        <v>2</v>
      </c>
      <c r="L16" s="308" t="s">
        <v>133</v>
      </c>
      <c r="M16" s="273"/>
      <c r="R16" s="275"/>
    </row>
    <row r="17" spans="1:18" s="13" customFormat="1" ht="27.95" customHeight="1">
      <c r="A17" s="839" t="s">
        <v>139</v>
      </c>
      <c r="B17" s="839"/>
      <c r="C17" s="2"/>
      <c r="D17" s="3"/>
      <c r="E17" s="3"/>
      <c r="F17" s="3"/>
      <c r="G17" s="278">
        <f>SUM(G15:G15)</f>
        <v>5600</v>
      </c>
      <c r="H17" s="278">
        <f>SUM(H15:H16)</f>
        <v>2299200</v>
      </c>
      <c r="I17" s="114"/>
      <c r="J17" s="106">
        <f>SUM(J15:J15)</f>
        <v>75.675675675675677</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9" customHeight="1">
      <c r="A20" s="1">
        <v>1</v>
      </c>
      <c r="B20" s="121" t="s">
        <v>575</v>
      </c>
      <c r="C20" s="122" t="s">
        <v>12</v>
      </c>
      <c r="D20" s="715">
        <f>D9</f>
        <v>140000</v>
      </c>
      <c r="E20" s="123">
        <v>2</v>
      </c>
      <c r="F20" s="128">
        <f>400/150</f>
        <v>2.6666666666666665</v>
      </c>
      <c r="G20" s="715">
        <f>H20/400</f>
        <v>1866.6666666666665</v>
      </c>
      <c r="H20" s="715">
        <f>F20*E20*D20</f>
        <v>746666.66666666663</v>
      </c>
      <c r="I20" s="123">
        <v>44</v>
      </c>
      <c r="J20" s="55">
        <f>G20/I20</f>
        <v>42.424242424242422</v>
      </c>
      <c r="K20" s="55">
        <f>J20*E20</f>
        <v>84.848484848484844</v>
      </c>
      <c r="L20" s="717" t="s">
        <v>572</v>
      </c>
      <c r="M20" s="125"/>
      <c r="R20" s="126"/>
    </row>
    <row r="21" spans="1:18" s="274" customFormat="1" ht="31.5" customHeight="1">
      <c r="A21" s="50">
        <v>2</v>
      </c>
      <c r="B21" s="121" t="s">
        <v>611</v>
      </c>
      <c r="C21" s="286" t="s">
        <v>130</v>
      </c>
      <c r="D21" s="20">
        <v>2</v>
      </c>
      <c r="E21" s="20">
        <v>1</v>
      </c>
      <c r="F21" s="287">
        <f>74*400</f>
        <v>29600</v>
      </c>
      <c r="G21" s="14">
        <f>D21*74</f>
        <v>148</v>
      </c>
      <c r="H21" s="14">
        <f>G21*400</f>
        <v>59200</v>
      </c>
      <c r="I21" s="20">
        <v>74</v>
      </c>
      <c r="J21" s="285">
        <f>G21/I21</f>
        <v>2</v>
      </c>
      <c r="K21" s="14">
        <f>J21*E21</f>
        <v>2</v>
      </c>
      <c r="L21" s="308" t="s">
        <v>133</v>
      </c>
      <c r="M21" s="273"/>
      <c r="R21" s="275"/>
    </row>
    <row r="22" spans="1:18" s="112" customFormat="1" ht="40.5" customHeight="1">
      <c r="A22" s="1">
        <v>3</v>
      </c>
      <c r="B22" s="190" t="s">
        <v>135</v>
      </c>
      <c r="C22" s="20" t="s">
        <v>12</v>
      </c>
      <c r="D22" s="54">
        <f>D9/100*3</f>
        <v>4200</v>
      </c>
      <c r="E22" s="130">
        <v>50</v>
      </c>
      <c r="F22" s="127">
        <f>400/E22</f>
        <v>8</v>
      </c>
      <c r="G22" s="54">
        <f>D22/E22</f>
        <v>84</v>
      </c>
      <c r="H22" s="54">
        <f>G22*F22*E22</f>
        <v>33600</v>
      </c>
      <c r="I22" s="123">
        <v>33</v>
      </c>
      <c r="J22" s="55">
        <f>G22/I22</f>
        <v>2.5454545454545454</v>
      </c>
      <c r="K22" s="187">
        <f>J22*E22</f>
        <v>127.27272727272727</v>
      </c>
      <c r="L22" s="303"/>
    </row>
    <row r="23" spans="1:18" s="112" customFormat="1" ht="29.25" customHeight="1">
      <c r="A23" s="50">
        <v>4</v>
      </c>
      <c r="B23" s="190" t="s">
        <v>136</v>
      </c>
      <c r="C23" s="20" t="s">
        <v>12</v>
      </c>
      <c r="D23" s="54">
        <f>D22</f>
        <v>4200</v>
      </c>
      <c r="E23" s="123">
        <v>150</v>
      </c>
      <c r="F23" s="127">
        <f>400/E23</f>
        <v>2.6666666666666665</v>
      </c>
      <c r="G23" s="54">
        <f>D23/E23</f>
        <v>28</v>
      </c>
      <c r="H23" s="54">
        <f>G23*F23*E23</f>
        <v>11199.999999999998</v>
      </c>
      <c r="I23" s="123">
        <v>33</v>
      </c>
      <c r="J23" s="55">
        <f>G23/I23</f>
        <v>0.84848484848484851</v>
      </c>
      <c r="K23" s="187">
        <f>J23*E23</f>
        <v>127.27272727272728</v>
      </c>
      <c r="L23" s="303"/>
    </row>
    <row r="24" spans="1:18" s="13" customFormat="1" ht="27.95" customHeight="1">
      <c r="A24" s="829" t="s">
        <v>43</v>
      </c>
      <c r="B24" s="829"/>
      <c r="C24" s="2"/>
      <c r="D24" s="3"/>
      <c r="E24" s="3"/>
      <c r="F24" s="538"/>
      <c r="G24" s="278">
        <f>SUM(G20:G23)</f>
        <v>2126.6666666666665</v>
      </c>
      <c r="H24" s="278">
        <f>SUM(H20:H23)</f>
        <v>850666.66666666663</v>
      </c>
      <c r="I24" s="114"/>
      <c r="J24" s="106">
        <f>SUM(J20:J23)</f>
        <v>47.81818181818182</v>
      </c>
      <c r="K24" s="830"/>
      <c r="L24" s="831"/>
    </row>
    <row r="25" spans="1:18" s="13" customFormat="1" ht="29.25" customHeight="1">
      <c r="A25" s="840" t="s">
        <v>146</v>
      </c>
      <c r="B25" s="840"/>
      <c r="C25" s="107"/>
      <c r="D25" s="107"/>
      <c r="E25" s="107"/>
      <c r="F25" s="108"/>
      <c r="G25" s="108">
        <f>SUM(G6+G12+G17+G24)</f>
        <v>11058.666666666666</v>
      </c>
      <c r="H25" s="108">
        <f>SUM(H6+H12+H17+H24)</f>
        <v>5241866.666666667</v>
      </c>
      <c r="I25" s="115"/>
      <c r="J25" s="109"/>
      <c r="K25" s="110"/>
      <c r="L25" s="110"/>
    </row>
    <row r="26" spans="1:18" s="305" customFormat="1" ht="27.75" customHeight="1">
      <c r="A26" s="835" t="s">
        <v>147</v>
      </c>
      <c r="B26" s="835"/>
      <c r="C26" s="117"/>
      <c r="D26" s="117"/>
      <c r="E26" s="117"/>
      <c r="F26" s="117"/>
      <c r="G26" s="117"/>
      <c r="H26" s="118">
        <f>H25/73.4</f>
        <v>71415.077202543136</v>
      </c>
      <c r="I26" s="119"/>
      <c r="J26" s="120"/>
      <c r="K26" s="120"/>
      <c r="L26" s="191"/>
    </row>
    <row r="27" spans="1:18" s="137" customFormat="1" ht="30.75" customHeight="1">
      <c r="A27" s="298" t="s">
        <v>437</v>
      </c>
      <c r="B27" s="298"/>
      <c r="C27" s="298"/>
      <c r="D27" s="16"/>
      <c r="E27" s="16"/>
      <c r="F27" s="94"/>
      <c r="G27" s="628" t="s">
        <v>431</v>
      </c>
      <c r="H27" s="16"/>
      <c r="I27" s="132"/>
      <c r="J27" s="629"/>
      <c r="K27" s="132"/>
      <c r="L27" s="136"/>
    </row>
    <row r="28" spans="1:18" s="11" customFormat="1" ht="30.75" customHeight="1">
      <c r="A28" s="810" t="s">
        <v>434</v>
      </c>
      <c r="B28" s="810"/>
      <c r="C28" s="629" t="s">
        <v>223</v>
      </c>
      <c r="D28" s="16"/>
      <c r="E28" s="16"/>
      <c r="F28" s="94"/>
      <c r="G28" s="67"/>
      <c r="H28" s="16"/>
      <c r="I28" s="132"/>
      <c r="J28" s="629"/>
      <c r="K28" s="132"/>
      <c r="L28" s="136"/>
    </row>
    <row r="29" spans="1:18" s="137" customFormat="1" ht="30.75" customHeight="1">
      <c r="A29" s="300"/>
      <c r="B29" s="301"/>
      <c r="C29" s="142" t="s">
        <v>430</v>
      </c>
      <c r="D29" s="143"/>
      <c r="E29" s="143"/>
      <c r="F29" s="142"/>
      <c r="G29" s="11" t="s">
        <v>21</v>
      </c>
      <c r="H29" s="164"/>
      <c r="I29" s="284"/>
      <c r="J29" s="164"/>
      <c r="K29" s="164"/>
      <c r="L29" s="322"/>
    </row>
    <row r="30" spans="1:18" ht="30.75" customHeight="1">
      <c r="C30" s="132" t="s">
        <v>279</v>
      </c>
      <c r="D30" s="144"/>
      <c r="E30" s="144"/>
      <c r="F30" s="132"/>
      <c r="G30" s="144" t="s">
        <v>423</v>
      </c>
      <c r="H30" s="165"/>
      <c r="I30" s="144"/>
      <c r="J30" s="165"/>
      <c r="K30" s="283"/>
      <c r="L30" s="282" t="s">
        <v>44</v>
      </c>
    </row>
  </sheetData>
  <mergeCells count="17">
    <mergeCell ref="A28:B28"/>
    <mergeCell ref="A24:B24"/>
    <mergeCell ref="K24:L24"/>
    <mergeCell ref="A25:B25"/>
    <mergeCell ref="A26:B26"/>
    <mergeCell ref="A18:L18"/>
    <mergeCell ref="A7:L7"/>
    <mergeCell ref="A1:L1"/>
    <mergeCell ref="A2:L2"/>
    <mergeCell ref="A3:L3"/>
    <mergeCell ref="A6:B6"/>
    <mergeCell ref="K6:L6"/>
    <mergeCell ref="A12:B12"/>
    <mergeCell ref="K12:L12"/>
    <mergeCell ref="A13:L13"/>
    <mergeCell ref="A17:B17"/>
    <mergeCell ref="K17:L17"/>
  </mergeCells>
  <printOptions horizontalCentered="1"/>
  <pageMargins left="0.35" right="0.33" top="0.32" bottom="0.28999999999999998" header="0.17" footer="0.18"/>
  <pageSetup paperSize="9" scale="54"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29"/>
  <sheetViews>
    <sheetView rightToLeft="1" view="pageBreakPreview" zoomScale="60" workbookViewId="0">
      <selection activeCell="J12" sqref="J12"/>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6.710937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 customHeight="1">
      <c r="A1" s="832" t="s">
        <v>364</v>
      </c>
      <c r="B1" s="832"/>
      <c r="C1" s="832"/>
      <c r="D1" s="832"/>
      <c r="E1" s="832"/>
      <c r="F1" s="832"/>
      <c r="G1" s="832"/>
      <c r="H1" s="832"/>
      <c r="I1" s="832"/>
      <c r="J1" s="832"/>
      <c r="K1" s="832"/>
      <c r="L1" s="832"/>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75" customHeight="1">
      <c r="A5" s="50">
        <v>1</v>
      </c>
      <c r="B5" s="121" t="s">
        <v>277</v>
      </c>
      <c r="C5" s="20" t="s">
        <v>19</v>
      </c>
      <c r="D5" s="14">
        <v>145</v>
      </c>
      <c r="E5" s="105">
        <f>D5/7</f>
        <v>20.714285714285715</v>
      </c>
      <c r="F5" s="188">
        <f>400/E5</f>
        <v>19.310344827586206</v>
      </c>
      <c r="G5" s="54">
        <f>7*76</f>
        <v>532</v>
      </c>
      <c r="H5" s="14">
        <f>G5*400</f>
        <v>212800</v>
      </c>
      <c r="I5" s="54">
        <v>76</v>
      </c>
      <c r="J5" s="55">
        <f>G5/I5</f>
        <v>7</v>
      </c>
      <c r="K5" s="54">
        <f>J5*E5</f>
        <v>145</v>
      </c>
      <c r="L5" s="296" t="s">
        <v>131</v>
      </c>
      <c r="N5" s="309">
        <f>D5/25</f>
        <v>5.8</v>
      </c>
    </row>
    <row r="6" spans="1:18" s="111" customFormat="1" ht="35.25" customHeight="1">
      <c r="A6" s="50">
        <v>2</v>
      </c>
      <c r="B6" s="121" t="s">
        <v>610</v>
      </c>
      <c r="C6" s="20"/>
      <c r="D6" s="14">
        <v>10000</v>
      </c>
      <c r="E6" s="105">
        <v>50</v>
      </c>
      <c r="F6" s="14">
        <f>400/E6</f>
        <v>8</v>
      </c>
      <c r="G6" s="715">
        <f>H6/400</f>
        <v>200</v>
      </c>
      <c r="H6" s="14">
        <f>D6*F6</f>
        <v>80000</v>
      </c>
      <c r="I6" s="715">
        <v>22</v>
      </c>
      <c r="J6" s="55">
        <f>G6/I6</f>
        <v>9.0909090909090917</v>
      </c>
      <c r="K6" s="715">
        <f>J6*E6</f>
        <v>454.54545454545456</v>
      </c>
      <c r="L6" s="642"/>
      <c r="N6" s="309"/>
    </row>
    <row r="7" spans="1:18" s="13" customFormat="1" ht="27.95" customHeight="1">
      <c r="A7" s="841" t="s">
        <v>111</v>
      </c>
      <c r="B7" s="841"/>
      <c r="C7" s="2"/>
      <c r="D7" s="3"/>
      <c r="E7" s="3"/>
      <c r="F7" s="3"/>
      <c r="G7" s="278">
        <f>SUM(G5:G5)</f>
        <v>532</v>
      </c>
      <c r="H7" s="4">
        <f>SUM(H5:H6)</f>
        <v>292800</v>
      </c>
      <c r="I7" s="114"/>
      <c r="J7" s="277">
        <f>SUM(J5:J6)</f>
        <v>16.090909090909093</v>
      </c>
      <c r="K7" s="842"/>
      <c r="L7" s="843"/>
    </row>
    <row r="8" spans="1:18" s="13" customFormat="1" ht="30" customHeight="1">
      <c r="A8" s="828" t="s">
        <v>47</v>
      </c>
      <c r="B8" s="828"/>
      <c r="C8" s="828"/>
      <c r="D8" s="828"/>
      <c r="E8" s="828"/>
      <c r="F8" s="828"/>
      <c r="G8" s="828"/>
      <c r="H8" s="828"/>
      <c r="I8" s="828"/>
      <c r="J8" s="828"/>
      <c r="K8" s="828"/>
      <c r="L8" s="828"/>
    </row>
    <row r="9" spans="1:18" s="292" customFormat="1" ht="43.5" customHeight="1">
      <c r="A9" s="289" t="s">
        <v>0</v>
      </c>
      <c r="B9" s="289" t="s">
        <v>1</v>
      </c>
      <c r="C9" s="289" t="s">
        <v>2</v>
      </c>
      <c r="D9" s="289" t="s">
        <v>3</v>
      </c>
      <c r="E9" s="289" t="s">
        <v>4</v>
      </c>
      <c r="F9" s="289" t="s">
        <v>5</v>
      </c>
      <c r="G9" s="289" t="s">
        <v>25</v>
      </c>
      <c r="H9" s="289" t="s">
        <v>26</v>
      </c>
      <c r="I9" s="290" t="s">
        <v>7</v>
      </c>
      <c r="J9" s="289" t="s">
        <v>42</v>
      </c>
      <c r="K9" s="289" t="s">
        <v>110</v>
      </c>
      <c r="L9" s="291" t="s">
        <v>8</v>
      </c>
    </row>
    <row r="10" spans="1:18" s="112" customFormat="1" ht="49.5" customHeight="1">
      <c r="A10" s="1">
        <v>1</v>
      </c>
      <c r="B10" s="121" t="s">
        <v>571</v>
      </c>
      <c r="C10" s="122" t="s">
        <v>12</v>
      </c>
      <c r="D10" s="715">
        <v>80000</v>
      </c>
      <c r="E10" s="123">
        <v>3</v>
      </c>
      <c r="F10" s="128">
        <f>400/150</f>
        <v>2.6666666666666665</v>
      </c>
      <c r="G10" s="715">
        <f>H10/400</f>
        <v>1600</v>
      </c>
      <c r="H10" s="715">
        <f>F10*E10*D10</f>
        <v>640000</v>
      </c>
      <c r="I10" s="123">
        <v>74</v>
      </c>
      <c r="J10" s="55">
        <f>G10/I10</f>
        <v>21.621621621621621</v>
      </c>
      <c r="K10" s="54">
        <f>J10*E10</f>
        <v>64.86486486486487</v>
      </c>
      <c r="L10" s="717" t="s">
        <v>572</v>
      </c>
      <c r="M10" s="125"/>
      <c r="R10" s="126"/>
    </row>
    <row r="11" spans="1:18" s="112" customFormat="1" ht="25.5" customHeight="1">
      <c r="A11" s="1">
        <v>2</v>
      </c>
      <c r="B11" s="121" t="s">
        <v>608</v>
      </c>
      <c r="C11" s="20" t="s">
        <v>12</v>
      </c>
      <c r="D11" s="755">
        <f>D10</f>
        <v>80000</v>
      </c>
      <c r="E11" s="123">
        <v>80</v>
      </c>
      <c r="F11" s="762">
        <f>400/E11</f>
        <v>5</v>
      </c>
      <c r="G11" s="755">
        <f>D11/E11</f>
        <v>1000</v>
      </c>
      <c r="H11" s="755">
        <f>F11*D11</f>
        <v>400000</v>
      </c>
      <c r="I11" s="123">
        <v>74</v>
      </c>
      <c r="J11" s="55">
        <f>G11/I11</f>
        <v>13.513513513513514</v>
      </c>
      <c r="K11" s="755">
        <f>J11*E11</f>
        <v>1081.081081081081</v>
      </c>
      <c r="L11" s="306"/>
      <c r="M11" s="125"/>
      <c r="R11" s="126"/>
    </row>
    <row r="12" spans="1:18" s="274" customFormat="1" ht="22.5" customHeight="1">
      <c r="A12" s="50">
        <v>3</v>
      </c>
      <c r="B12" s="121" t="s">
        <v>141</v>
      </c>
      <c r="C12" s="286" t="s">
        <v>130</v>
      </c>
      <c r="D12" s="20">
        <v>1</v>
      </c>
      <c r="E12" s="20">
        <v>1</v>
      </c>
      <c r="F12" s="287">
        <f>74*400</f>
        <v>29600</v>
      </c>
      <c r="G12" s="14">
        <f>D12*74</f>
        <v>74</v>
      </c>
      <c r="H12" s="14">
        <f>G12*400</f>
        <v>29600</v>
      </c>
      <c r="I12" s="20">
        <v>74</v>
      </c>
      <c r="J12" s="285">
        <f>G12/I12</f>
        <v>1</v>
      </c>
      <c r="K12" s="14">
        <f>J12*E12</f>
        <v>1</v>
      </c>
      <c r="L12" s="308" t="s">
        <v>133</v>
      </c>
      <c r="M12" s="273"/>
      <c r="R12" s="275"/>
    </row>
    <row r="13" spans="1:18" s="13" customFormat="1" ht="27.95" customHeight="1">
      <c r="A13" s="836" t="s">
        <v>140</v>
      </c>
      <c r="B13" s="836"/>
      <c r="C13" s="2"/>
      <c r="D13" s="3"/>
      <c r="E13" s="3"/>
      <c r="F13" s="3"/>
      <c r="G13" s="278">
        <f>SUM(G10:G10)</f>
        <v>1600</v>
      </c>
      <c r="H13" s="278">
        <f>SUM(H10:H12)</f>
        <v>1069600</v>
      </c>
      <c r="I13" s="114"/>
      <c r="J13" s="189">
        <f>SUM(J10:J12)</f>
        <v>36.135135135135137</v>
      </c>
      <c r="K13" s="837"/>
      <c r="L13" s="838"/>
      <c r="M13" s="304"/>
      <c r="R13" s="194"/>
    </row>
    <row r="14" spans="1:18" ht="30" customHeight="1">
      <c r="A14" s="828" t="s">
        <v>27</v>
      </c>
      <c r="B14" s="828"/>
      <c r="C14" s="828"/>
      <c r="D14" s="828"/>
      <c r="E14" s="828"/>
      <c r="F14" s="828"/>
      <c r="G14" s="828"/>
      <c r="H14" s="828"/>
      <c r="I14" s="828"/>
      <c r="J14" s="828"/>
      <c r="K14" s="828"/>
      <c r="L14" s="828"/>
    </row>
    <row r="15" spans="1:18" s="292" customFormat="1" ht="43.5" customHeight="1">
      <c r="A15" s="289" t="s">
        <v>0</v>
      </c>
      <c r="B15" s="289" t="s">
        <v>1</v>
      </c>
      <c r="C15" s="289" t="s">
        <v>2</v>
      </c>
      <c r="D15" s="289" t="s">
        <v>3</v>
      </c>
      <c r="E15" s="289" t="s">
        <v>4</v>
      </c>
      <c r="F15" s="289" t="s">
        <v>5</v>
      </c>
      <c r="G15" s="289" t="s">
        <v>25</v>
      </c>
      <c r="H15" s="289" t="s">
        <v>26</v>
      </c>
      <c r="I15" s="290" t="s">
        <v>16</v>
      </c>
      <c r="J15" s="289" t="s">
        <v>17</v>
      </c>
      <c r="K15" s="289" t="s">
        <v>110</v>
      </c>
      <c r="L15" s="291" t="s">
        <v>8</v>
      </c>
    </row>
    <row r="16" spans="1:18" s="112" customFormat="1" ht="42.75" customHeight="1">
      <c r="A16" s="1">
        <v>1</v>
      </c>
      <c r="B16" s="121" t="s">
        <v>573</v>
      </c>
      <c r="C16" s="122" t="s">
        <v>12</v>
      </c>
      <c r="D16" s="715">
        <f>D10</f>
        <v>80000</v>
      </c>
      <c r="E16" s="123">
        <v>6</v>
      </c>
      <c r="F16" s="128">
        <f>400/150</f>
        <v>2.6666666666666665</v>
      </c>
      <c r="G16" s="715">
        <f>H16/400</f>
        <v>3200</v>
      </c>
      <c r="H16" s="715">
        <f>F16*E16*D16</f>
        <v>1280000</v>
      </c>
      <c r="I16" s="123">
        <v>74</v>
      </c>
      <c r="J16" s="55">
        <f>G16/I16</f>
        <v>43.243243243243242</v>
      </c>
      <c r="K16" s="55">
        <f>J16*E16</f>
        <v>259.45945945945948</v>
      </c>
      <c r="L16" s="717" t="s">
        <v>572</v>
      </c>
      <c r="M16" s="125"/>
      <c r="R16" s="126"/>
    </row>
    <row r="17" spans="1:18" s="13" customFormat="1" ht="27.95" customHeight="1">
      <c r="A17" s="839" t="s">
        <v>139</v>
      </c>
      <c r="B17" s="839"/>
      <c r="C17" s="2"/>
      <c r="D17" s="3"/>
      <c r="E17" s="3"/>
      <c r="F17" s="3"/>
      <c r="G17" s="278">
        <f>SUM(G16:G16)</f>
        <v>3200</v>
      </c>
      <c r="H17" s="278">
        <f>SUM(H16:H16)</f>
        <v>1280000</v>
      </c>
      <c r="I17" s="114"/>
      <c r="J17" s="106">
        <f>SUM(J16:J16)</f>
        <v>43.243243243243242</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9" customHeight="1">
      <c r="A20" s="1">
        <v>1</v>
      </c>
      <c r="B20" s="121" t="s">
        <v>575</v>
      </c>
      <c r="C20" s="122" t="s">
        <v>12</v>
      </c>
      <c r="D20" s="715">
        <f>D10</f>
        <v>80000</v>
      </c>
      <c r="E20" s="123">
        <v>2</v>
      </c>
      <c r="F20" s="128">
        <f>400/150</f>
        <v>2.6666666666666665</v>
      </c>
      <c r="G20" s="715">
        <f>H20/400</f>
        <v>1066.6666666666665</v>
      </c>
      <c r="H20" s="715">
        <f>F20*E20*D20</f>
        <v>426666.66666666663</v>
      </c>
      <c r="I20" s="123">
        <v>44</v>
      </c>
      <c r="J20" s="55">
        <f>G20/I20</f>
        <v>24.242424242424239</v>
      </c>
      <c r="K20" s="55">
        <f>J20*E20</f>
        <v>48.484848484848477</v>
      </c>
      <c r="L20" s="717" t="s">
        <v>572</v>
      </c>
      <c r="M20" s="125"/>
      <c r="R20" s="126"/>
    </row>
    <row r="21" spans="1:18" s="112" customFormat="1" ht="33.75" customHeight="1">
      <c r="A21" s="1">
        <v>3</v>
      </c>
      <c r="B21" s="190" t="s">
        <v>135</v>
      </c>
      <c r="C21" s="20" t="s">
        <v>12</v>
      </c>
      <c r="D21" s="54">
        <f>D10/100*3</f>
        <v>2400</v>
      </c>
      <c r="E21" s="130">
        <v>50</v>
      </c>
      <c r="F21" s="127">
        <f>400/E21</f>
        <v>8</v>
      </c>
      <c r="G21" s="54">
        <f>D21/E21</f>
        <v>48</v>
      </c>
      <c r="H21" s="54">
        <f>G21*F21*E21</f>
        <v>19200</v>
      </c>
      <c r="I21" s="123">
        <v>33</v>
      </c>
      <c r="J21" s="55">
        <f>G21/I21</f>
        <v>1.4545454545454546</v>
      </c>
      <c r="K21" s="187">
        <f>J21*E21</f>
        <v>72.727272727272734</v>
      </c>
      <c r="L21" s="303"/>
    </row>
    <row r="22" spans="1:18" s="112" customFormat="1" ht="24.75" customHeight="1">
      <c r="A22" s="1">
        <v>4</v>
      </c>
      <c r="B22" s="190" t="s">
        <v>136</v>
      </c>
      <c r="C22" s="20" t="s">
        <v>12</v>
      </c>
      <c r="D22" s="54">
        <f>D21</f>
        <v>2400</v>
      </c>
      <c r="E22" s="123">
        <v>150</v>
      </c>
      <c r="F22" s="127">
        <f>400/E22</f>
        <v>2.6666666666666665</v>
      </c>
      <c r="G22" s="54">
        <f>D22/E22</f>
        <v>16</v>
      </c>
      <c r="H22" s="54">
        <f>G22*F22*E22</f>
        <v>6400</v>
      </c>
      <c r="I22" s="123">
        <v>33</v>
      </c>
      <c r="J22" s="55">
        <f>G22/I22</f>
        <v>0.48484848484848486</v>
      </c>
      <c r="K22" s="187">
        <f>J22*E22</f>
        <v>72.727272727272734</v>
      </c>
      <c r="L22" s="303"/>
    </row>
    <row r="23" spans="1:18" s="13" customFormat="1" ht="27.95" customHeight="1">
      <c r="A23" s="829" t="s">
        <v>43</v>
      </c>
      <c r="B23" s="829"/>
      <c r="C23" s="2"/>
      <c r="D23" s="3"/>
      <c r="E23" s="3"/>
      <c r="F23" s="3"/>
      <c r="G23" s="278">
        <f>SUM(G20:G22)</f>
        <v>1130.6666666666665</v>
      </c>
      <c r="H23" s="278">
        <f>SUM(H20:H22)</f>
        <v>452266.66666666663</v>
      </c>
      <c r="I23" s="114"/>
      <c r="J23" s="106">
        <f>SUM(J20:J22)</f>
        <v>26.181818181818176</v>
      </c>
      <c r="K23" s="830"/>
      <c r="L23" s="831"/>
    </row>
    <row r="24" spans="1:18" s="13" customFormat="1" ht="29.25" customHeight="1">
      <c r="A24" s="310" t="s">
        <v>148</v>
      </c>
      <c r="B24" s="310"/>
      <c r="C24" s="107"/>
      <c r="D24" s="107"/>
      <c r="E24" s="107"/>
      <c r="F24" s="108"/>
      <c r="G24" s="108">
        <f>SUM(G7+G13+G17+G23)</f>
        <v>6462.6666666666661</v>
      </c>
      <c r="H24" s="108">
        <f>SUM(H7+H13+H17+H23)</f>
        <v>3094666.6666666665</v>
      </c>
      <c r="I24" s="115"/>
      <c r="J24" s="109"/>
      <c r="K24" s="110"/>
      <c r="L24" s="110"/>
    </row>
    <row r="25" spans="1:18" s="305" customFormat="1" ht="27.75" customHeight="1">
      <c r="A25" s="311" t="s">
        <v>149</v>
      </c>
      <c r="B25" s="311"/>
      <c r="C25" s="117"/>
      <c r="D25" s="117"/>
      <c r="E25" s="117"/>
      <c r="F25" s="117"/>
      <c r="G25" s="117"/>
      <c r="H25" s="118">
        <f>H24/73.4</f>
        <v>42161.671207992731</v>
      </c>
      <c r="I25" s="119"/>
      <c r="J25" s="120"/>
      <c r="K25" s="120"/>
      <c r="L25" s="191"/>
    </row>
    <row r="26" spans="1:18" s="137" customFormat="1" ht="30.75" customHeight="1">
      <c r="A26" s="298" t="s">
        <v>134</v>
      </c>
      <c r="B26" s="298"/>
      <c r="C26" s="298"/>
      <c r="D26" s="16"/>
      <c r="E26" s="16"/>
      <c r="F26" s="94"/>
      <c r="G26" s="628" t="s">
        <v>431</v>
      </c>
      <c r="H26" s="16"/>
      <c r="I26" s="132"/>
      <c r="J26" s="629"/>
      <c r="K26" s="132"/>
      <c r="L26" s="136"/>
    </row>
    <row r="27" spans="1:18" s="11" customFormat="1" ht="30.75" customHeight="1">
      <c r="A27" s="810" t="s">
        <v>434</v>
      </c>
      <c r="B27" s="810"/>
      <c r="C27" s="629" t="s">
        <v>223</v>
      </c>
      <c r="D27" s="16"/>
      <c r="E27" s="16"/>
      <c r="F27" s="94"/>
      <c r="G27" s="67"/>
      <c r="H27" s="16"/>
      <c r="I27" s="132"/>
      <c r="J27" s="629"/>
      <c r="K27" s="132"/>
      <c r="L27" s="136"/>
    </row>
    <row r="28" spans="1:18" s="137" customFormat="1" ht="30.75" customHeight="1">
      <c r="A28" s="300"/>
      <c r="B28" s="301"/>
      <c r="C28" s="142" t="s">
        <v>430</v>
      </c>
      <c r="D28" s="143"/>
      <c r="E28" s="143"/>
      <c r="F28" s="142"/>
      <c r="G28" s="11" t="s">
        <v>21</v>
      </c>
      <c r="H28" s="164"/>
      <c r="I28" s="284"/>
      <c r="J28" s="164"/>
      <c r="K28" s="164"/>
      <c r="L28" s="322"/>
    </row>
    <row r="29" spans="1:18" ht="30.75" customHeight="1">
      <c r="C29" s="132" t="s">
        <v>279</v>
      </c>
      <c r="D29" s="144"/>
      <c r="E29" s="144"/>
      <c r="F29" s="132"/>
      <c r="G29" s="144" t="s">
        <v>423</v>
      </c>
      <c r="H29" s="165"/>
      <c r="I29" s="144"/>
      <c r="J29" s="165"/>
      <c r="K29" s="283"/>
      <c r="L29" s="282" t="s">
        <v>44</v>
      </c>
    </row>
  </sheetData>
  <mergeCells count="15">
    <mergeCell ref="A27:B27"/>
    <mergeCell ref="A23:B23"/>
    <mergeCell ref="K23:L23"/>
    <mergeCell ref="A13:B13"/>
    <mergeCell ref="K13:L13"/>
    <mergeCell ref="A14:L14"/>
    <mergeCell ref="A17:B17"/>
    <mergeCell ref="K17:L17"/>
    <mergeCell ref="A18:L18"/>
    <mergeCell ref="A8:L8"/>
    <mergeCell ref="A1:L1"/>
    <mergeCell ref="A2:L2"/>
    <mergeCell ref="A3:L3"/>
    <mergeCell ref="A7:B7"/>
    <mergeCell ref="K7:L7"/>
  </mergeCells>
  <printOptions horizontalCentered="1"/>
  <pageMargins left="0.35" right="0.33" top="0.32" bottom="0.28999999999999998" header="0.17" footer="0.18"/>
  <pageSetup paperSize="9" scale="54" orientation="landscape"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25"/>
  <sheetViews>
    <sheetView rightToLeft="1" view="pageBreakPreview" topLeftCell="A5" zoomScale="60" workbookViewId="0">
      <selection activeCell="I21" sqref="I21"/>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7"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365</v>
      </c>
      <c r="B1" s="844"/>
      <c r="C1" s="844"/>
      <c r="D1" s="844"/>
      <c r="E1" s="844"/>
      <c r="F1" s="844"/>
      <c r="G1" s="844"/>
      <c r="H1" s="844"/>
      <c r="I1" s="844"/>
      <c r="J1" s="844"/>
      <c r="K1" s="844"/>
      <c r="L1" s="844"/>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0.5" customHeight="1">
      <c r="A5" s="123"/>
      <c r="B5" s="121"/>
      <c r="C5" s="123"/>
      <c r="D5" s="54"/>
      <c r="E5" s="20"/>
      <c r="F5" s="127"/>
      <c r="G5" s="54"/>
      <c r="H5" s="54"/>
      <c r="I5" s="123"/>
      <c r="J5" s="55"/>
      <c r="K5" s="54"/>
      <c r="L5" s="303"/>
    </row>
    <row r="6" spans="1:18" s="13" customFormat="1" ht="27.95" customHeight="1">
      <c r="A6" s="841" t="s">
        <v>111</v>
      </c>
      <c r="B6" s="841"/>
      <c r="C6" s="2"/>
      <c r="D6" s="3"/>
      <c r="E6" s="3"/>
      <c r="F6" s="3"/>
      <c r="G6" s="278">
        <f>SUM(G5:G5)</f>
        <v>0</v>
      </c>
      <c r="H6" s="4">
        <f>SUM(H5:H5)</f>
        <v>0</v>
      </c>
      <c r="I6" s="114"/>
      <c r="J6" s="277">
        <f>SUM(J5:J5)</f>
        <v>0</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41.25" customHeight="1">
      <c r="A9" s="1">
        <v>1</v>
      </c>
      <c r="B9" s="121" t="s">
        <v>571</v>
      </c>
      <c r="C9" s="122" t="s">
        <v>12</v>
      </c>
      <c r="D9" s="715">
        <v>5000</v>
      </c>
      <c r="E9" s="123">
        <v>3</v>
      </c>
      <c r="F9" s="128">
        <f>400/70</f>
        <v>5.7142857142857144</v>
      </c>
      <c r="G9" s="715">
        <f>H9/400</f>
        <v>214.28571428571428</v>
      </c>
      <c r="H9" s="715">
        <f>F9*E9*D9</f>
        <v>85714.28571428571</v>
      </c>
      <c r="I9" s="123">
        <v>74</v>
      </c>
      <c r="J9" s="55">
        <f>G9/I9</f>
        <v>2.8957528957528957</v>
      </c>
      <c r="K9" s="54">
        <f>J9*E9</f>
        <v>8.6872586872586872</v>
      </c>
      <c r="L9" s="717" t="s">
        <v>576</v>
      </c>
      <c r="M9" s="125"/>
      <c r="R9" s="126"/>
    </row>
    <row r="10" spans="1:18" s="112" customFormat="1" ht="25.5" customHeight="1">
      <c r="A10" s="1">
        <v>2</v>
      </c>
      <c r="B10" s="121" t="s">
        <v>608</v>
      </c>
      <c r="C10" s="20" t="s">
        <v>12</v>
      </c>
      <c r="D10" s="54">
        <f>D9</f>
        <v>5000</v>
      </c>
      <c r="E10" s="123">
        <v>80</v>
      </c>
      <c r="F10" s="128">
        <f>400/E10</f>
        <v>5</v>
      </c>
      <c r="G10" s="124">
        <f>D10/E10</f>
        <v>62.5</v>
      </c>
      <c r="H10" s="54">
        <f>D10*F10</f>
        <v>25000</v>
      </c>
      <c r="I10" s="123">
        <v>74</v>
      </c>
      <c r="J10" s="55">
        <f>G10/I10</f>
        <v>0.84459459459459463</v>
      </c>
      <c r="K10" s="54">
        <f>J10*E10</f>
        <v>67.567567567567565</v>
      </c>
      <c r="L10" s="306"/>
      <c r="M10" s="125"/>
      <c r="R10" s="126"/>
    </row>
    <row r="11" spans="1:18" s="13" customFormat="1" ht="27.95" customHeight="1">
      <c r="A11" s="836" t="s">
        <v>140</v>
      </c>
      <c r="B11" s="836"/>
      <c r="C11" s="2"/>
      <c r="D11" s="3"/>
      <c r="E11" s="3"/>
      <c r="F11" s="3"/>
      <c r="G11" s="278">
        <f>SUM(G9:G10)</f>
        <v>276.78571428571428</v>
      </c>
      <c r="H11" s="278">
        <f>SUM(H9:H10)</f>
        <v>110714.28571428571</v>
      </c>
      <c r="I11" s="114"/>
      <c r="J11" s="189">
        <f>SUM(J9:J10)</f>
        <v>3.7403474903474905</v>
      </c>
      <c r="K11" s="837"/>
      <c r="L11" s="838"/>
      <c r="M11" s="304"/>
      <c r="R11" s="194"/>
    </row>
    <row r="12" spans="1:18" ht="30" customHeight="1">
      <c r="A12" s="828" t="s">
        <v>27</v>
      </c>
      <c r="B12" s="828"/>
      <c r="C12" s="828"/>
      <c r="D12" s="828"/>
      <c r="E12" s="828"/>
      <c r="F12" s="828"/>
      <c r="G12" s="828"/>
      <c r="H12" s="828"/>
      <c r="I12" s="828"/>
      <c r="J12" s="828"/>
      <c r="K12" s="828"/>
      <c r="L12" s="828"/>
    </row>
    <row r="13" spans="1:18" s="292" customFormat="1" ht="43.5" customHeight="1">
      <c r="A13" s="289" t="s">
        <v>0</v>
      </c>
      <c r="B13" s="289" t="s">
        <v>1</v>
      </c>
      <c r="C13" s="289" t="s">
        <v>2</v>
      </c>
      <c r="D13" s="289" t="s">
        <v>3</v>
      </c>
      <c r="E13" s="289" t="s">
        <v>4</v>
      </c>
      <c r="F13" s="289" t="s">
        <v>5</v>
      </c>
      <c r="G13" s="289" t="s">
        <v>25</v>
      </c>
      <c r="H13" s="289" t="s">
        <v>26</v>
      </c>
      <c r="I13" s="290" t="s">
        <v>16</v>
      </c>
      <c r="J13" s="289" t="s">
        <v>17</v>
      </c>
      <c r="K13" s="289" t="s">
        <v>110</v>
      </c>
      <c r="L13" s="291" t="s">
        <v>8</v>
      </c>
    </row>
    <row r="14" spans="1:18" s="112" customFormat="1" ht="36.75" customHeight="1">
      <c r="A14" s="1">
        <v>1</v>
      </c>
      <c r="B14" s="121" t="s">
        <v>573</v>
      </c>
      <c r="C14" s="122" t="s">
        <v>12</v>
      </c>
      <c r="D14" s="715">
        <f>D9</f>
        <v>5000</v>
      </c>
      <c r="E14" s="123">
        <v>6</v>
      </c>
      <c r="F14" s="128">
        <f>400/70</f>
        <v>5.7142857142857144</v>
      </c>
      <c r="G14" s="715">
        <f>H14/400</f>
        <v>428.57142857142856</v>
      </c>
      <c r="H14" s="715">
        <f>F14*E14*D14</f>
        <v>171428.57142857142</v>
      </c>
      <c r="I14" s="123">
        <v>74</v>
      </c>
      <c r="J14" s="55">
        <f>G14/I14</f>
        <v>5.7915057915057915</v>
      </c>
      <c r="K14" s="55">
        <f>J14*E14</f>
        <v>34.749034749034749</v>
      </c>
      <c r="L14" s="717" t="s">
        <v>576</v>
      </c>
      <c r="M14" s="125"/>
      <c r="R14" s="126"/>
    </row>
    <row r="15" spans="1:18" s="13" customFormat="1" ht="27.95" customHeight="1">
      <c r="A15" s="839" t="s">
        <v>139</v>
      </c>
      <c r="B15" s="839"/>
      <c r="C15" s="2"/>
      <c r="D15" s="3"/>
      <c r="E15" s="3"/>
      <c r="F15" s="3"/>
      <c r="G15" s="278">
        <f>SUM(G14:G14)</f>
        <v>428.57142857142856</v>
      </c>
      <c r="H15" s="278">
        <f>SUM(H14:H14)</f>
        <v>171428.57142857142</v>
      </c>
      <c r="I15" s="114"/>
      <c r="J15" s="106">
        <f>SUM(J14:J14)</f>
        <v>5.7915057915057915</v>
      </c>
      <c r="K15" s="830"/>
      <c r="L15" s="831"/>
      <c r="M15" s="304"/>
      <c r="R15" s="194"/>
    </row>
    <row r="16" spans="1:18" s="294" customFormat="1" ht="30" customHeight="1">
      <c r="A16" s="828" t="s">
        <v>113</v>
      </c>
      <c r="B16" s="828"/>
      <c r="C16" s="828"/>
      <c r="D16" s="828"/>
      <c r="E16" s="828"/>
      <c r="F16" s="828"/>
      <c r="G16" s="828"/>
      <c r="H16" s="828"/>
      <c r="I16" s="828"/>
      <c r="J16" s="828"/>
      <c r="K16" s="828"/>
      <c r="L16" s="828"/>
      <c r="M16" s="293"/>
      <c r="R16" s="295"/>
    </row>
    <row r="17" spans="1:18" s="292" customFormat="1" ht="43.5" customHeight="1">
      <c r="A17" s="289" t="s">
        <v>0</v>
      </c>
      <c r="B17" s="289" t="s">
        <v>13</v>
      </c>
      <c r="C17" s="289" t="s">
        <v>2</v>
      </c>
      <c r="D17" s="289" t="s">
        <v>14</v>
      </c>
      <c r="E17" s="289" t="s">
        <v>4</v>
      </c>
      <c r="F17" s="289" t="s">
        <v>5</v>
      </c>
      <c r="G17" s="289" t="s">
        <v>15</v>
      </c>
      <c r="H17" s="289" t="s">
        <v>6</v>
      </c>
      <c r="I17" s="290" t="s">
        <v>112</v>
      </c>
      <c r="J17" s="289" t="s">
        <v>42</v>
      </c>
      <c r="K17" s="289" t="s">
        <v>110</v>
      </c>
      <c r="L17" s="291" t="s">
        <v>8</v>
      </c>
    </row>
    <row r="18" spans="1:18" s="112" customFormat="1" ht="44.25" customHeight="1">
      <c r="A18" s="1">
        <v>1</v>
      </c>
      <c r="B18" s="121" t="s">
        <v>575</v>
      </c>
      <c r="C18" s="122" t="s">
        <v>12</v>
      </c>
      <c r="D18" s="715">
        <f>D10</f>
        <v>5000</v>
      </c>
      <c r="E18" s="123">
        <v>2</v>
      </c>
      <c r="F18" s="128">
        <f>400/70</f>
        <v>5.7142857142857144</v>
      </c>
      <c r="G18" s="715">
        <f>H18/400</f>
        <v>142.85714285714286</v>
      </c>
      <c r="H18" s="715">
        <f>F18*E18*D18</f>
        <v>57142.857142857145</v>
      </c>
      <c r="I18" s="123">
        <v>44</v>
      </c>
      <c r="J18" s="55">
        <f>G18/I18</f>
        <v>3.2467532467532467</v>
      </c>
      <c r="K18" s="55">
        <f>J18*E18</f>
        <v>6.4935064935064934</v>
      </c>
      <c r="L18" s="717" t="s">
        <v>576</v>
      </c>
      <c r="M18" s="125"/>
      <c r="R18" s="126"/>
    </row>
    <row r="19" spans="1:18" s="13" customFormat="1" ht="27.95" customHeight="1">
      <c r="A19" s="829" t="s">
        <v>43</v>
      </c>
      <c r="B19" s="829"/>
      <c r="C19" s="2"/>
      <c r="D19" s="3"/>
      <c r="E19" s="3"/>
      <c r="F19" s="3"/>
      <c r="G19" s="278">
        <f>SUM(G18:G18)</f>
        <v>142.85714285714286</v>
      </c>
      <c r="H19" s="278">
        <f>SUM(H18:H18)</f>
        <v>57142.857142857145</v>
      </c>
      <c r="I19" s="114"/>
      <c r="J19" s="106">
        <f>SUM(J18:J18)</f>
        <v>3.2467532467532467</v>
      </c>
      <c r="K19" s="830"/>
      <c r="L19" s="831"/>
    </row>
    <row r="20" spans="1:18" s="13" customFormat="1" ht="29.25" customHeight="1">
      <c r="A20" s="840" t="s">
        <v>150</v>
      </c>
      <c r="B20" s="840"/>
      <c r="C20" s="107"/>
      <c r="D20" s="107"/>
      <c r="E20" s="107"/>
      <c r="F20" s="108"/>
      <c r="G20" s="108">
        <f>SUM(G6+G11+G15+G19)</f>
        <v>848.21428571428578</v>
      </c>
      <c r="H20" s="108">
        <f>SUM(H6+H11+H15+H19)</f>
        <v>339285.71428571432</v>
      </c>
      <c r="I20" s="115"/>
      <c r="J20" s="109"/>
      <c r="K20" s="110"/>
      <c r="L20" s="110"/>
    </row>
    <row r="21" spans="1:18" s="305" customFormat="1" ht="27.75" customHeight="1">
      <c r="A21" s="835" t="s">
        <v>151</v>
      </c>
      <c r="B21" s="835"/>
      <c r="C21" s="117"/>
      <c r="D21" s="117"/>
      <c r="E21" s="117"/>
      <c r="F21" s="117"/>
      <c r="G21" s="117"/>
      <c r="H21" s="118">
        <f>H20/73.4</f>
        <v>4622.4211755546903</v>
      </c>
      <c r="I21" s="119"/>
      <c r="J21" s="120"/>
      <c r="K21" s="120"/>
      <c r="L21" s="191"/>
    </row>
    <row r="22" spans="1:18" s="137" customFormat="1" ht="31.5" customHeight="1">
      <c r="A22" s="298" t="s">
        <v>438</v>
      </c>
      <c r="B22" s="298"/>
      <c r="C22" s="298"/>
      <c r="D22" s="16"/>
      <c r="E22" s="16"/>
      <c r="F22" s="94"/>
      <c r="G22" s="628" t="s">
        <v>431</v>
      </c>
      <c r="H22" s="16"/>
      <c r="I22" s="132"/>
      <c r="J22" s="629"/>
      <c r="K22" s="132"/>
      <c r="L22" s="136"/>
    </row>
    <row r="23" spans="1:18" s="11" customFormat="1" ht="32.25" customHeight="1">
      <c r="A23" s="810" t="s">
        <v>439</v>
      </c>
      <c r="B23" s="810"/>
      <c r="C23" s="629" t="s">
        <v>223</v>
      </c>
      <c r="D23" s="16"/>
      <c r="E23" s="16"/>
      <c r="F23" s="94"/>
      <c r="G23" s="67"/>
      <c r="H23" s="16"/>
      <c r="I23" s="132"/>
      <c r="J23" s="629"/>
      <c r="K23" s="132"/>
      <c r="L23" s="136"/>
    </row>
    <row r="24" spans="1:18" s="137" customFormat="1" ht="32.25" customHeight="1">
      <c r="A24" s="300"/>
      <c r="B24" s="301"/>
      <c r="C24" s="142" t="s">
        <v>430</v>
      </c>
      <c r="D24" s="143"/>
      <c r="E24" s="143"/>
      <c r="F24" s="142"/>
      <c r="G24" s="11" t="s">
        <v>21</v>
      </c>
      <c r="H24" s="164"/>
      <c r="I24" s="284"/>
      <c r="J24" s="164"/>
      <c r="K24" s="164"/>
      <c r="L24" s="322"/>
    </row>
    <row r="25" spans="1:18" ht="32.25" customHeight="1">
      <c r="C25" s="132" t="s">
        <v>279</v>
      </c>
      <c r="D25" s="144"/>
      <c r="E25" s="144"/>
      <c r="F25" s="132"/>
      <c r="G25" s="144" t="s">
        <v>423</v>
      </c>
      <c r="H25" s="165"/>
      <c r="I25" s="144"/>
      <c r="J25" s="165"/>
      <c r="K25" s="283"/>
      <c r="L25" s="282" t="s">
        <v>44</v>
      </c>
    </row>
  </sheetData>
  <mergeCells count="17">
    <mergeCell ref="A23:B23"/>
    <mergeCell ref="A19:B19"/>
    <mergeCell ref="K19:L19"/>
    <mergeCell ref="A20:B20"/>
    <mergeCell ref="A21:B21"/>
    <mergeCell ref="A16:L16"/>
    <mergeCell ref="A7:L7"/>
    <mergeCell ref="A1:L1"/>
    <mergeCell ref="A2:L2"/>
    <mergeCell ref="A3:L3"/>
    <mergeCell ref="A6:B6"/>
    <mergeCell ref="K6:L6"/>
    <mergeCell ref="A11:B11"/>
    <mergeCell ref="K11:L11"/>
    <mergeCell ref="A12:L12"/>
    <mergeCell ref="A15:B15"/>
    <mergeCell ref="K15:L15"/>
  </mergeCells>
  <printOptions horizontalCentered="1"/>
  <pageMargins left="0.35" right="0.33" top="0.32" bottom="0.28999999999999998" header="0.17" footer="0.18"/>
  <pageSetup paperSize="9" scale="54"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28"/>
  <sheetViews>
    <sheetView rightToLeft="1" view="pageBreakPreview" topLeftCell="A3" zoomScale="60" workbookViewId="0">
      <selection activeCell="A13" sqref="A13:L13"/>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5.570312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53.25" customHeight="1">
      <c r="A1" s="832" t="s">
        <v>366</v>
      </c>
      <c r="B1" s="832"/>
      <c r="C1" s="832"/>
      <c r="D1" s="832"/>
      <c r="E1" s="832"/>
      <c r="F1" s="832"/>
      <c r="G1" s="832"/>
      <c r="H1" s="832"/>
      <c r="I1" s="832"/>
      <c r="J1" s="832"/>
      <c r="K1" s="832"/>
      <c r="L1" s="832"/>
    </row>
    <row r="2" spans="1:18" ht="33"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 customHeight="1">
      <c r="A5" s="123">
        <v>1</v>
      </c>
      <c r="B5" s="121"/>
      <c r="C5" s="123"/>
      <c r="D5" s="54"/>
      <c r="E5" s="20"/>
      <c r="F5" s="127"/>
      <c r="G5" s="54"/>
      <c r="H5" s="54"/>
      <c r="I5" s="123"/>
      <c r="J5" s="55"/>
      <c r="K5" s="54"/>
      <c r="L5" s="303"/>
    </row>
    <row r="6" spans="1:18" s="13" customFormat="1" ht="27.95" customHeight="1">
      <c r="A6" s="841" t="s">
        <v>111</v>
      </c>
      <c r="B6" s="841"/>
      <c r="C6" s="2"/>
      <c r="D6" s="3"/>
      <c r="E6" s="3"/>
      <c r="F6" s="3"/>
      <c r="G6" s="278">
        <f>SUM(G5:G5)</f>
        <v>0</v>
      </c>
      <c r="H6" s="4">
        <f>SUM(H5:H5)</f>
        <v>0</v>
      </c>
      <c r="I6" s="114"/>
      <c r="J6" s="277">
        <f>SUM(J5:J5)</f>
        <v>0</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40.5" customHeight="1">
      <c r="A9" s="1">
        <v>1</v>
      </c>
      <c r="B9" s="121" t="s">
        <v>571</v>
      </c>
      <c r="C9" s="122" t="s">
        <v>12</v>
      </c>
      <c r="D9" s="715">
        <v>5000</v>
      </c>
      <c r="E9" s="123">
        <v>3</v>
      </c>
      <c r="F9" s="128">
        <f>400/70</f>
        <v>5.7142857142857144</v>
      </c>
      <c r="G9" s="124">
        <f>H9/400</f>
        <v>214.28571428571428</v>
      </c>
      <c r="H9" s="715">
        <f>F9*E9*D9</f>
        <v>85714.28571428571</v>
      </c>
      <c r="I9" s="123">
        <v>74</v>
      </c>
      <c r="J9" s="55">
        <f>G9/I9</f>
        <v>2.8957528957528957</v>
      </c>
      <c r="K9" s="54">
        <f>J9*E9</f>
        <v>8.6872586872586872</v>
      </c>
      <c r="L9" s="717" t="s">
        <v>576</v>
      </c>
      <c r="M9" s="125"/>
      <c r="R9" s="126"/>
    </row>
    <row r="10" spans="1:18" s="274" customFormat="1" ht="26.25" customHeight="1">
      <c r="A10" s="50">
        <v>2</v>
      </c>
      <c r="B10" s="121" t="s">
        <v>132</v>
      </c>
      <c r="C10" s="286" t="s">
        <v>130</v>
      </c>
      <c r="D10" s="20">
        <v>3</v>
      </c>
      <c r="E10" s="20">
        <v>1</v>
      </c>
      <c r="F10" s="287">
        <f>66*400</f>
        <v>26400</v>
      </c>
      <c r="G10" s="14">
        <f>D10*74</f>
        <v>222</v>
      </c>
      <c r="H10" s="14">
        <f>G10*400</f>
        <v>88800</v>
      </c>
      <c r="I10" s="20">
        <v>74</v>
      </c>
      <c r="J10" s="285">
        <f>G10/I10</f>
        <v>3</v>
      </c>
      <c r="K10" s="14">
        <f>J10*E10</f>
        <v>3</v>
      </c>
      <c r="L10" s="308" t="s">
        <v>133</v>
      </c>
      <c r="M10" s="273"/>
      <c r="R10" s="275"/>
    </row>
    <row r="11" spans="1:18" s="112" customFormat="1" ht="25.5" customHeight="1">
      <c r="A11" s="1">
        <v>3</v>
      </c>
      <c r="B11" s="121" t="s">
        <v>608</v>
      </c>
      <c r="C11" s="20" t="s">
        <v>12</v>
      </c>
      <c r="D11" s="54">
        <f>D9</f>
        <v>5000</v>
      </c>
      <c r="E11" s="123">
        <v>80</v>
      </c>
      <c r="F11" s="128">
        <f>400/E11</f>
        <v>5</v>
      </c>
      <c r="G11" s="54">
        <f>D11/E11</f>
        <v>62.5</v>
      </c>
      <c r="H11" s="54">
        <f>(G11*F11*E11)</f>
        <v>25000</v>
      </c>
      <c r="I11" s="123">
        <v>74</v>
      </c>
      <c r="J11" s="55">
        <f>G11/I11</f>
        <v>0.84459459459459463</v>
      </c>
      <c r="K11" s="54">
        <f>J11*E11</f>
        <v>67.567567567567565</v>
      </c>
      <c r="L11" s="306"/>
      <c r="M11" s="125"/>
      <c r="R11" s="126"/>
    </row>
    <row r="12" spans="1:18" s="13" customFormat="1" ht="27.95" customHeight="1">
      <c r="A12" s="836" t="s">
        <v>140</v>
      </c>
      <c r="B12" s="836"/>
      <c r="C12" s="2"/>
      <c r="D12" s="3"/>
      <c r="E12" s="3"/>
      <c r="F12" s="3"/>
      <c r="G12" s="278">
        <f>SUM(G9:G11)</f>
        <v>498.78571428571428</v>
      </c>
      <c r="H12" s="278">
        <f>SUM(H9:H11)</f>
        <v>199514.28571428571</v>
      </c>
      <c r="I12" s="114"/>
      <c r="J12" s="189">
        <f>SUM(J9:J11)</f>
        <v>6.7403474903474905</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3.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42" customHeight="1">
      <c r="A15" s="1">
        <v>1</v>
      </c>
      <c r="B15" s="121" t="s">
        <v>573</v>
      </c>
      <c r="C15" s="122" t="s">
        <v>12</v>
      </c>
      <c r="D15" s="715">
        <f>D9</f>
        <v>5000</v>
      </c>
      <c r="E15" s="123">
        <v>6</v>
      </c>
      <c r="F15" s="128">
        <f>400/70</f>
        <v>5.7142857142857144</v>
      </c>
      <c r="G15" s="715">
        <f>H15/400</f>
        <v>428.57142857142856</v>
      </c>
      <c r="H15" s="715">
        <f>F15*E15*D15</f>
        <v>171428.57142857142</v>
      </c>
      <c r="I15" s="123">
        <v>74</v>
      </c>
      <c r="J15" s="55">
        <f>G15/I15</f>
        <v>5.7915057915057915</v>
      </c>
      <c r="K15" s="55">
        <f>J15*E15</f>
        <v>34.749034749034749</v>
      </c>
      <c r="L15" s="717" t="s">
        <v>576</v>
      </c>
      <c r="M15" s="125"/>
      <c r="R15" s="126"/>
    </row>
    <row r="16" spans="1:18" s="274" customFormat="1" ht="22.5" customHeight="1">
      <c r="A16" s="50">
        <v>2</v>
      </c>
      <c r="B16" s="121" t="s">
        <v>132</v>
      </c>
      <c r="C16" s="286" t="s">
        <v>130</v>
      </c>
      <c r="D16" s="20">
        <v>3</v>
      </c>
      <c r="E16" s="20">
        <v>1</v>
      </c>
      <c r="F16" s="287">
        <f>66*400</f>
        <v>26400</v>
      </c>
      <c r="G16" s="14">
        <f>D16*74</f>
        <v>222</v>
      </c>
      <c r="H16" s="14">
        <f>G16*400</f>
        <v>88800</v>
      </c>
      <c r="I16" s="20">
        <v>74</v>
      </c>
      <c r="J16" s="285">
        <f>G16/I16</f>
        <v>3</v>
      </c>
      <c r="K16" s="14">
        <f>J16*E16</f>
        <v>3</v>
      </c>
      <c r="L16" s="308" t="s">
        <v>133</v>
      </c>
      <c r="M16" s="273"/>
      <c r="R16" s="275"/>
    </row>
    <row r="17" spans="1:18" s="13" customFormat="1" ht="27.95" customHeight="1">
      <c r="A17" s="839" t="s">
        <v>139</v>
      </c>
      <c r="B17" s="839"/>
      <c r="C17" s="2"/>
      <c r="D17" s="3"/>
      <c r="E17" s="3"/>
      <c r="F17" s="3"/>
      <c r="G17" s="278">
        <f>SUM(G15:G15)</f>
        <v>428.57142857142856</v>
      </c>
      <c r="H17" s="278">
        <f>SUM(H15:H16)</f>
        <v>260228.57142857142</v>
      </c>
      <c r="I17" s="114"/>
      <c r="J17" s="106">
        <f>SUM(J15:J15)</f>
        <v>5.7915057915057915</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9" customHeight="1">
      <c r="A20" s="1">
        <v>1</v>
      </c>
      <c r="B20" s="718" t="s">
        <v>574</v>
      </c>
      <c r="C20" s="122" t="s">
        <v>12</v>
      </c>
      <c r="D20" s="715">
        <f>D9</f>
        <v>5000</v>
      </c>
      <c r="E20" s="123">
        <v>2</v>
      </c>
      <c r="F20" s="128">
        <f>400/70</f>
        <v>5.7142857142857144</v>
      </c>
      <c r="G20" s="715">
        <f>H20/400</f>
        <v>142.85714285714286</v>
      </c>
      <c r="H20" s="715">
        <f>F20*E20*D20</f>
        <v>57142.857142857145</v>
      </c>
      <c r="I20" s="123">
        <v>44</v>
      </c>
      <c r="J20" s="55">
        <f>G20/I20</f>
        <v>3.2467532467532467</v>
      </c>
      <c r="K20" s="55">
        <f>J20*E20</f>
        <v>6.4935064935064934</v>
      </c>
      <c r="L20" s="717" t="s">
        <v>576</v>
      </c>
      <c r="M20" s="125"/>
      <c r="R20" s="126"/>
    </row>
    <row r="21" spans="1:18" s="274" customFormat="1" ht="22.5" customHeight="1">
      <c r="A21" s="50">
        <v>2</v>
      </c>
      <c r="B21" s="121" t="s">
        <v>132</v>
      </c>
      <c r="C21" s="286" t="s">
        <v>130</v>
      </c>
      <c r="D21" s="20">
        <v>3</v>
      </c>
      <c r="E21" s="20">
        <v>1</v>
      </c>
      <c r="F21" s="287">
        <f>66*400</f>
        <v>26400</v>
      </c>
      <c r="G21" s="14">
        <f>D21*74</f>
        <v>222</v>
      </c>
      <c r="H21" s="14">
        <f>G21*400</f>
        <v>88800</v>
      </c>
      <c r="I21" s="20">
        <v>74</v>
      </c>
      <c r="J21" s="285">
        <f>G21/I21</f>
        <v>3</v>
      </c>
      <c r="K21" s="14">
        <f>J21*E21</f>
        <v>3</v>
      </c>
      <c r="L21" s="308" t="s">
        <v>133</v>
      </c>
      <c r="M21" s="273"/>
      <c r="R21" s="275"/>
    </row>
    <row r="22" spans="1:18" s="13" customFormat="1" ht="27.95" customHeight="1">
      <c r="A22" s="829" t="s">
        <v>43</v>
      </c>
      <c r="B22" s="829"/>
      <c r="C22" s="2"/>
      <c r="D22" s="3"/>
      <c r="E22" s="3"/>
      <c r="F22" s="3"/>
      <c r="G22" s="278">
        <f>SUM(G20:G21)</f>
        <v>364.85714285714289</v>
      </c>
      <c r="H22" s="278">
        <f>SUM(H20:H21)</f>
        <v>145942.85714285716</v>
      </c>
      <c r="I22" s="114"/>
      <c r="J22" s="106">
        <f>SUM(J20:J21)</f>
        <v>6.2467532467532472</v>
      </c>
      <c r="K22" s="830"/>
      <c r="L22" s="831"/>
    </row>
    <row r="23" spans="1:18" s="13" customFormat="1" ht="29.25" customHeight="1">
      <c r="A23" s="840" t="s">
        <v>596</v>
      </c>
      <c r="B23" s="840"/>
      <c r="C23" s="107"/>
      <c r="D23" s="107"/>
      <c r="E23" s="107"/>
      <c r="F23" s="108"/>
      <c r="G23" s="108">
        <f>SUM(G6+G12+G17+G22)</f>
        <v>1292.2142857142858</v>
      </c>
      <c r="H23" s="108">
        <f>SUM(H6+H12+H17+H22)</f>
        <v>605685.71428571432</v>
      </c>
      <c r="I23" s="115"/>
      <c r="J23" s="109"/>
      <c r="K23" s="110"/>
      <c r="L23" s="110"/>
    </row>
    <row r="24" spans="1:18" s="305" customFormat="1" ht="27.75" customHeight="1">
      <c r="A24" s="835" t="s">
        <v>597</v>
      </c>
      <c r="B24" s="835"/>
      <c r="C24" s="117"/>
      <c r="D24" s="117"/>
      <c r="E24" s="117"/>
      <c r="F24" s="117"/>
      <c r="G24" s="117"/>
      <c r="H24" s="118">
        <f>H23/73.4</f>
        <v>8251.8489684702217</v>
      </c>
      <c r="I24" s="119"/>
      <c r="J24" s="120"/>
      <c r="K24" s="120"/>
      <c r="L24" s="191"/>
    </row>
    <row r="25" spans="1:18" s="137" customFormat="1" ht="31.5" customHeight="1">
      <c r="A25" s="298" t="s">
        <v>595</v>
      </c>
      <c r="B25" s="298"/>
      <c r="C25" s="298"/>
      <c r="D25" s="16"/>
      <c r="E25" s="16"/>
      <c r="F25" s="94"/>
      <c r="G25" s="628" t="s">
        <v>431</v>
      </c>
      <c r="H25" s="16"/>
      <c r="I25" s="132"/>
      <c r="J25" s="629"/>
      <c r="K25" s="132"/>
      <c r="L25" s="136"/>
    </row>
    <row r="26" spans="1:18" s="11" customFormat="1" ht="32.25" customHeight="1">
      <c r="A26" s="810" t="s">
        <v>598</v>
      </c>
      <c r="B26" s="810"/>
      <c r="C26" s="629" t="s">
        <v>223</v>
      </c>
      <c r="D26" s="16"/>
      <c r="E26" s="16"/>
      <c r="F26" s="94"/>
      <c r="G26" s="67"/>
      <c r="H26" s="16"/>
      <c r="I26" s="132"/>
      <c r="J26" s="629"/>
      <c r="K26" s="132"/>
      <c r="L26" s="136"/>
    </row>
    <row r="27" spans="1:18" s="137" customFormat="1" ht="32.25" customHeight="1">
      <c r="A27" s="300"/>
      <c r="B27" s="301"/>
      <c r="C27" s="142" t="s">
        <v>430</v>
      </c>
      <c r="D27" s="143"/>
      <c r="E27" s="143"/>
      <c r="F27" s="142"/>
      <c r="G27" s="11" t="s">
        <v>21</v>
      </c>
      <c r="H27" s="164"/>
      <c r="I27" s="284"/>
      <c r="J27" s="164"/>
      <c r="K27" s="164"/>
      <c r="L27" s="322"/>
    </row>
    <row r="28" spans="1:18" ht="32.25" customHeight="1">
      <c r="C28" s="132" t="s">
        <v>279</v>
      </c>
      <c r="D28" s="144"/>
      <c r="E28" s="144"/>
      <c r="F28" s="132"/>
      <c r="G28" s="144" t="s">
        <v>423</v>
      </c>
      <c r="H28" s="165"/>
      <c r="I28" s="144"/>
      <c r="J28" s="165"/>
      <c r="K28" s="283"/>
      <c r="L28" s="282" t="s">
        <v>44</v>
      </c>
    </row>
  </sheetData>
  <mergeCells count="17">
    <mergeCell ref="A26:B26"/>
    <mergeCell ref="A22:B22"/>
    <mergeCell ref="K22:L22"/>
    <mergeCell ref="A23:B23"/>
    <mergeCell ref="A24:B24"/>
    <mergeCell ref="A18:L18"/>
    <mergeCell ref="A7:L7"/>
    <mergeCell ref="A1:L1"/>
    <mergeCell ref="A2:L2"/>
    <mergeCell ref="A3:L3"/>
    <mergeCell ref="A6:B6"/>
    <mergeCell ref="K6:L6"/>
    <mergeCell ref="A12:B12"/>
    <mergeCell ref="K12:L12"/>
    <mergeCell ref="A13:L13"/>
    <mergeCell ref="A17:B17"/>
    <mergeCell ref="K17:L17"/>
  </mergeCells>
  <printOptions horizontalCentered="1"/>
  <pageMargins left="0.35" right="0.33" top="0.32" bottom="0.28999999999999998" header="0.17" footer="0.18"/>
  <pageSetup paperSize="9" scale="54" orientation="landscape" horizontalDpi="4294967295" verticalDpi="4294967295" r:id="rId1"/>
  <ignoredErrors>
    <ignoredError sqref="F21 F10 H10"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27"/>
  <sheetViews>
    <sheetView rightToLeft="1" view="pageBreakPreview" topLeftCell="A6" zoomScale="60" workbookViewId="0">
      <selection activeCell="H22" sqref="H22"/>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5.570312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367</v>
      </c>
      <c r="B1" s="844"/>
      <c r="C1" s="844"/>
      <c r="D1" s="844"/>
      <c r="E1" s="844"/>
      <c r="F1" s="844"/>
      <c r="G1" s="844"/>
      <c r="H1" s="844"/>
      <c r="I1" s="844"/>
      <c r="J1" s="844"/>
      <c r="K1" s="844"/>
      <c r="L1" s="844"/>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75" customHeight="1">
      <c r="A5" s="123"/>
      <c r="B5" s="121"/>
      <c r="C5" s="123"/>
      <c r="D5" s="54"/>
      <c r="E5" s="20"/>
      <c r="F5" s="127"/>
      <c r="G5" s="54"/>
      <c r="H5" s="54"/>
      <c r="I5" s="123"/>
      <c r="J5" s="55"/>
      <c r="K5" s="54"/>
      <c r="L5" s="303"/>
    </row>
    <row r="6" spans="1:18" s="13" customFormat="1" ht="27.95" customHeight="1">
      <c r="A6" s="841" t="s">
        <v>111</v>
      </c>
      <c r="B6" s="841"/>
      <c r="C6" s="2"/>
      <c r="D6" s="3"/>
      <c r="E6" s="3"/>
      <c r="F6" s="3"/>
      <c r="G6" s="278">
        <f>SUM(G5:G5)</f>
        <v>0</v>
      </c>
      <c r="H6" s="4">
        <f>SUM(H5:H5)</f>
        <v>0</v>
      </c>
      <c r="I6" s="114"/>
      <c r="J6" s="277">
        <f>SUM(J5:J5)</f>
        <v>0</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9.75" customHeight="1">
      <c r="A9" s="1">
        <v>1</v>
      </c>
      <c r="B9" s="121" t="s">
        <v>571</v>
      </c>
      <c r="C9" s="122" t="s">
        <v>12</v>
      </c>
      <c r="D9" s="715">
        <v>19000</v>
      </c>
      <c r="E9" s="123">
        <v>3</v>
      </c>
      <c r="F9" s="128">
        <f>400/150</f>
        <v>2.6666666666666665</v>
      </c>
      <c r="G9" s="715">
        <f>H9/400</f>
        <v>380</v>
      </c>
      <c r="H9" s="715">
        <f>F9*E9*D9</f>
        <v>152000</v>
      </c>
      <c r="I9" s="123">
        <v>74</v>
      </c>
      <c r="J9" s="55">
        <f>G9/I9</f>
        <v>5.1351351351351351</v>
      </c>
      <c r="K9" s="54">
        <f>J9*E9</f>
        <v>15.405405405405405</v>
      </c>
      <c r="L9" s="717" t="s">
        <v>572</v>
      </c>
      <c r="M9" s="125"/>
      <c r="R9" s="126"/>
    </row>
    <row r="10" spans="1:18" s="112" customFormat="1" ht="25.5" customHeight="1">
      <c r="A10" s="1">
        <v>2</v>
      </c>
      <c r="B10" s="121" t="s">
        <v>608</v>
      </c>
      <c r="C10" s="20" t="s">
        <v>12</v>
      </c>
      <c r="D10" s="54">
        <f>D9</f>
        <v>19000</v>
      </c>
      <c r="E10" s="123">
        <v>80</v>
      </c>
      <c r="F10" s="128">
        <f>400/E10</f>
        <v>5</v>
      </c>
      <c r="G10" s="54">
        <f>D10/E10</f>
        <v>237.5</v>
      </c>
      <c r="H10" s="54">
        <f>(G10*F10*E10)</f>
        <v>95000</v>
      </c>
      <c r="I10" s="123">
        <v>74</v>
      </c>
      <c r="J10" s="55">
        <f>G10/I10</f>
        <v>3.2094594594594597</v>
      </c>
      <c r="K10" s="54">
        <f>J10*E10</f>
        <v>256.75675675675677</v>
      </c>
      <c r="L10" s="306"/>
      <c r="M10" s="125"/>
      <c r="R10" s="126"/>
    </row>
    <row r="11" spans="1:18" s="13" customFormat="1" ht="27.95" customHeight="1">
      <c r="A11" s="836" t="s">
        <v>140</v>
      </c>
      <c r="B11" s="836"/>
      <c r="C11" s="2"/>
      <c r="D11" s="3"/>
      <c r="E11" s="3"/>
      <c r="F11" s="3"/>
      <c r="G11" s="278">
        <f>SUM(G9:G10)</f>
        <v>617.5</v>
      </c>
      <c r="H11" s="278">
        <f>SUM(H9:H10)</f>
        <v>247000</v>
      </c>
      <c r="I11" s="114"/>
      <c r="J11" s="189">
        <f>SUM(J9:J10)</f>
        <v>8.3445945945945947</v>
      </c>
      <c r="K11" s="837"/>
      <c r="L11" s="838"/>
      <c r="M11" s="304"/>
      <c r="R11" s="194"/>
    </row>
    <row r="12" spans="1:18" ht="30" customHeight="1">
      <c r="A12" s="828" t="s">
        <v>27</v>
      </c>
      <c r="B12" s="828"/>
      <c r="C12" s="828"/>
      <c r="D12" s="828"/>
      <c r="E12" s="828"/>
      <c r="F12" s="828"/>
      <c r="G12" s="828"/>
      <c r="H12" s="828"/>
      <c r="I12" s="828"/>
      <c r="J12" s="828"/>
      <c r="K12" s="828"/>
      <c r="L12" s="828"/>
    </row>
    <row r="13" spans="1:18" s="292" customFormat="1" ht="43.5" customHeight="1">
      <c r="A13" s="289" t="s">
        <v>0</v>
      </c>
      <c r="B13" s="289" t="s">
        <v>1</v>
      </c>
      <c r="C13" s="289" t="s">
        <v>2</v>
      </c>
      <c r="D13" s="289" t="s">
        <v>3</v>
      </c>
      <c r="E13" s="289" t="s">
        <v>4</v>
      </c>
      <c r="F13" s="289" t="s">
        <v>5</v>
      </c>
      <c r="G13" s="289" t="s">
        <v>25</v>
      </c>
      <c r="H13" s="289" t="s">
        <v>26</v>
      </c>
      <c r="I13" s="290" t="s">
        <v>16</v>
      </c>
      <c r="J13" s="289" t="s">
        <v>17</v>
      </c>
      <c r="K13" s="289" t="s">
        <v>110</v>
      </c>
      <c r="L13" s="291" t="s">
        <v>8</v>
      </c>
    </row>
    <row r="14" spans="1:18" s="112" customFormat="1" ht="42" customHeight="1">
      <c r="A14" s="1">
        <v>1</v>
      </c>
      <c r="B14" s="121" t="s">
        <v>573</v>
      </c>
      <c r="C14" s="122" t="s">
        <v>12</v>
      </c>
      <c r="D14" s="715">
        <f>D9</f>
        <v>19000</v>
      </c>
      <c r="E14" s="123">
        <v>6</v>
      </c>
      <c r="F14" s="128">
        <f>400/150</f>
        <v>2.6666666666666665</v>
      </c>
      <c r="G14" s="715">
        <f>H14/400</f>
        <v>760</v>
      </c>
      <c r="H14" s="715">
        <f>F14*E14*D14</f>
        <v>304000</v>
      </c>
      <c r="I14" s="123">
        <v>74</v>
      </c>
      <c r="J14" s="55">
        <f>G14/I14</f>
        <v>10.27027027027027</v>
      </c>
      <c r="K14" s="55">
        <f>J14*E14</f>
        <v>61.621621621621621</v>
      </c>
      <c r="L14" s="717" t="s">
        <v>572</v>
      </c>
      <c r="M14" s="125"/>
      <c r="R14" s="126"/>
    </row>
    <row r="15" spans="1:18" s="13" customFormat="1" ht="27.95" customHeight="1">
      <c r="A15" s="839" t="s">
        <v>139</v>
      </c>
      <c r="B15" s="839"/>
      <c r="C15" s="2"/>
      <c r="D15" s="3"/>
      <c r="E15" s="3"/>
      <c r="F15" s="3"/>
      <c r="G15" s="278">
        <f>SUM(G14:G14)</f>
        <v>760</v>
      </c>
      <c r="H15" s="278">
        <f>SUM(H14:H14)</f>
        <v>304000</v>
      </c>
      <c r="I15" s="114"/>
      <c r="J15" s="106">
        <f>SUM(J14:J14)</f>
        <v>10.27027027027027</v>
      </c>
      <c r="K15" s="830"/>
      <c r="L15" s="831"/>
      <c r="M15" s="304"/>
      <c r="R15" s="194"/>
    </row>
    <row r="16" spans="1:18" s="294" customFormat="1" ht="30" customHeight="1">
      <c r="A16" s="828" t="s">
        <v>113</v>
      </c>
      <c r="B16" s="828"/>
      <c r="C16" s="828"/>
      <c r="D16" s="828"/>
      <c r="E16" s="828"/>
      <c r="F16" s="828"/>
      <c r="G16" s="828"/>
      <c r="H16" s="828"/>
      <c r="I16" s="828"/>
      <c r="J16" s="828"/>
      <c r="K16" s="828"/>
      <c r="L16" s="828"/>
      <c r="M16" s="293"/>
      <c r="R16" s="295"/>
    </row>
    <row r="17" spans="1:18" s="292" customFormat="1" ht="43.5" customHeight="1">
      <c r="A17" s="289" t="s">
        <v>0</v>
      </c>
      <c r="B17" s="289" t="s">
        <v>13</v>
      </c>
      <c r="C17" s="289" t="s">
        <v>2</v>
      </c>
      <c r="D17" s="289" t="s">
        <v>14</v>
      </c>
      <c r="E17" s="289" t="s">
        <v>4</v>
      </c>
      <c r="F17" s="289" t="s">
        <v>5</v>
      </c>
      <c r="G17" s="289" t="s">
        <v>15</v>
      </c>
      <c r="H17" s="289" t="s">
        <v>6</v>
      </c>
      <c r="I17" s="290" t="s">
        <v>112</v>
      </c>
      <c r="J17" s="289" t="s">
        <v>42</v>
      </c>
      <c r="K17" s="289" t="s">
        <v>110</v>
      </c>
      <c r="L17" s="291" t="s">
        <v>8</v>
      </c>
    </row>
    <row r="18" spans="1:18" s="112" customFormat="1" ht="44.25" customHeight="1">
      <c r="A18" s="1">
        <v>1</v>
      </c>
      <c r="B18" s="718" t="s">
        <v>575</v>
      </c>
      <c r="C18" s="122" t="s">
        <v>12</v>
      </c>
      <c r="D18" s="715">
        <f>D9</f>
        <v>19000</v>
      </c>
      <c r="E18" s="123">
        <v>2</v>
      </c>
      <c r="F18" s="128">
        <f>400/150</f>
        <v>2.6666666666666665</v>
      </c>
      <c r="G18" s="715">
        <f>H18/400</f>
        <v>253.33333333333331</v>
      </c>
      <c r="H18" s="715">
        <f>F18*E18*D18</f>
        <v>101333.33333333333</v>
      </c>
      <c r="I18" s="123">
        <v>44</v>
      </c>
      <c r="J18" s="55">
        <f>G18/I18</f>
        <v>5.7575757575757569</v>
      </c>
      <c r="K18" s="55">
        <f>J18*E18</f>
        <v>11.515151515151514</v>
      </c>
      <c r="L18" s="717" t="s">
        <v>572</v>
      </c>
      <c r="M18" s="125"/>
      <c r="R18" s="126"/>
    </row>
    <row r="19" spans="1:18" s="112" customFormat="1" ht="33.75" customHeight="1">
      <c r="A19" s="123">
        <v>2</v>
      </c>
      <c r="B19" s="190" t="s">
        <v>135</v>
      </c>
      <c r="C19" s="20" t="s">
        <v>12</v>
      </c>
      <c r="D19" s="54">
        <f>D9/100*3</f>
        <v>570</v>
      </c>
      <c r="E19" s="130">
        <v>50</v>
      </c>
      <c r="F19" s="124">
        <f>400/E19</f>
        <v>8</v>
      </c>
      <c r="G19" s="124">
        <f>D19/E19</f>
        <v>11.4</v>
      </c>
      <c r="H19" s="54">
        <f>D19*F19</f>
        <v>4560</v>
      </c>
      <c r="I19" s="123">
        <v>44</v>
      </c>
      <c r="J19" s="55">
        <f>G19/I19</f>
        <v>0.25909090909090909</v>
      </c>
      <c r="K19" s="187">
        <f>J19*E19</f>
        <v>12.954545454545455</v>
      </c>
      <c r="L19" s="303"/>
    </row>
    <row r="20" spans="1:18" s="112" customFormat="1" ht="24.75" customHeight="1">
      <c r="A20" s="123">
        <v>3</v>
      </c>
      <c r="B20" s="190" t="s">
        <v>136</v>
      </c>
      <c r="C20" s="20" t="s">
        <v>12</v>
      </c>
      <c r="D20" s="54">
        <f>D19</f>
        <v>570</v>
      </c>
      <c r="E20" s="123">
        <v>150</v>
      </c>
      <c r="F20" s="127">
        <f>400/E20</f>
        <v>2.6666666666666665</v>
      </c>
      <c r="G20" s="54">
        <f>D20/E20</f>
        <v>3.8</v>
      </c>
      <c r="H20" s="755">
        <f>D20*F20</f>
        <v>1520</v>
      </c>
      <c r="I20" s="123">
        <v>44</v>
      </c>
      <c r="J20" s="55">
        <f>G20/I20</f>
        <v>8.6363636363636365E-2</v>
      </c>
      <c r="K20" s="187">
        <f>J20*E20</f>
        <v>12.954545454545455</v>
      </c>
      <c r="L20" s="303"/>
    </row>
    <row r="21" spans="1:18" s="13" customFormat="1" ht="27.95" customHeight="1">
      <c r="A21" s="829" t="s">
        <v>43</v>
      </c>
      <c r="B21" s="829"/>
      <c r="C21" s="2"/>
      <c r="D21" s="3"/>
      <c r="E21" s="3"/>
      <c r="F21" s="3"/>
      <c r="G21" s="278">
        <f>SUM(G18:G20)</f>
        <v>268.5333333333333</v>
      </c>
      <c r="H21" s="278">
        <f>SUM(H18:H20)</f>
        <v>107413.33333333333</v>
      </c>
      <c r="I21" s="114"/>
      <c r="J21" s="106">
        <f>SUM(J18:J20)</f>
        <v>6.1030303030303017</v>
      </c>
      <c r="K21" s="830"/>
      <c r="L21" s="831"/>
    </row>
    <row r="22" spans="1:18" s="13" customFormat="1" ht="29.25" customHeight="1">
      <c r="A22" s="840" t="s">
        <v>152</v>
      </c>
      <c r="B22" s="840"/>
      <c r="C22" s="107"/>
      <c r="D22" s="107"/>
      <c r="E22" s="107"/>
      <c r="F22" s="108"/>
      <c r="G22" s="108">
        <f>SUM(G6+G11+G15+G21)</f>
        <v>1646.0333333333333</v>
      </c>
      <c r="H22" s="108">
        <f>SUM(H6+H11+H15+H21)</f>
        <v>658413.33333333337</v>
      </c>
      <c r="I22" s="115"/>
      <c r="J22" s="109"/>
      <c r="K22" s="110"/>
      <c r="L22" s="110"/>
    </row>
    <row r="23" spans="1:18" s="305" customFormat="1" ht="27.75" customHeight="1">
      <c r="A23" s="835" t="s">
        <v>153</v>
      </c>
      <c r="B23" s="835"/>
      <c r="C23" s="117"/>
      <c r="D23" s="117"/>
      <c r="E23" s="117"/>
      <c r="F23" s="117"/>
      <c r="G23" s="117"/>
      <c r="H23" s="118">
        <f>H22/73.4</f>
        <v>8970.2089009990923</v>
      </c>
      <c r="I23" s="119"/>
      <c r="J23" s="120"/>
      <c r="K23" s="120"/>
      <c r="L23" s="191"/>
    </row>
    <row r="24" spans="1:18" s="137" customFormat="1" ht="31.5" customHeight="1">
      <c r="A24" s="298" t="s">
        <v>286</v>
      </c>
      <c r="B24" s="298"/>
      <c r="C24" s="298"/>
      <c r="D24" s="16"/>
      <c r="E24" s="16"/>
      <c r="F24" s="94"/>
      <c r="G24" s="628" t="s">
        <v>431</v>
      </c>
      <c r="H24" s="16"/>
      <c r="I24" s="132"/>
      <c r="J24" s="629"/>
      <c r="K24" s="132"/>
      <c r="L24" s="136"/>
    </row>
    <row r="25" spans="1:18" s="11" customFormat="1" ht="32.25" customHeight="1">
      <c r="A25" s="810" t="s">
        <v>609</v>
      </c>
      <c r="B25" s="810"/>
      <c r="C25" s="629" t="s">
        <v>223</v>
      </c>
      <c r="D25" s="16"/>
      <c r="E25" s="16"/>
      <c r="F25" s="94"/>
      <c r="G25" s="67"/>
      <c r="H25" s="16"/>
      <c r="I25" s="132"/>
      <c r="J25" s="629"/>
      <c r="K25" s="132"/>
      <c r="L25" s="136"/>
    </row>
    <row r="26" spans="1:18" s="137" customFormat="1" ht="32.25" customHeight="1">
      <c r="A26" s="300"/>
      <c r="B26" s="301"/>
      <c r="C26" s="142" t="s">
        <v>430</v>
      </c>
      <c r="D26" s="143"/>
      <c r="E26" s="143"/>
      <c r="F26" s="142"/>
      <c r="G26" s="11" t="s">
        <v>21</v>
      </c>
      <c r="H26" s="164"/>
      <c r="I26" s="284"/>
      <c r="J26" s="164"/>
      <c r="K26" s="164"/>
      <c r="L26" s="322"/>
    </row>
    <row r="27" spans="1:18" ht="32.25" customHeight="1">
      <c r="C27" s="132" t="s">
        <v>279</v>
      </c>
      <c r="D27" s="144"/>
      <c r="E27" s="144"/>
      <c r="F27" s="132"/>
      <c r="G27" s="144" t="s">
        <v>423</v>
      </c>
      <c r="H27" s="165"/>
      <c r="I27" s="144"/>
      <c r="J27" s="165"/>
      <c r="K27" s="283"/>
      <c r="L27" s="282" t="s">
        <v>44</v>
      </c>
    </row>
  </sheetData>
  <mergeCells count="17">
    <mergeCell ref="A25:B25"/>
    <mergeCell ref="A21:B21"/>
    <mergeCell ref="K21:L21"/>
    <mergeCell ref="A22:B22"/>
    <mergeCell ref="A23:B23"/>
    <mergeCell ref="A16:L16"/>
    <mergeCell ref="A7:L7"/>
    <mergeCell ref="A1:L1"/>
    <mergeCell ref="A2:L2"/>
    <mergeCell ref="A3:L3"/>
    <mergeCell ref="A6:B6"/>
    <mergeCell ref="K6:L6"/>
    <mergeCell ref="A11:B11"/>
    <mergeCell ref="K11:L11"/>
    <mergeCell ref="A12:L12"/>
    <mergeCell ref="A15:B15"/>
    <mergeCell ref="K15:L15"/>
  </mergeCells>
  <printOptions horizontalCentered="1"/>
  <pageMargins left="0.35" right="0.33" top="0.32" bottom="0.28999999999999998" header="0.17" footer="0.18"/>
  <pageSetup paperSize="9" scale="54"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27"/>
  <sheetViews>
    <sheetView showGridLines="0" rightToLeft="1" view="pageBreakPreview" zoomScale="60" workbookViewId="0">
      <selection activeCell="G10" sqref="G10"/>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2.4257812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373</v>
      </c>
      <c r="B1" s="844"/>
      <c r="C1" s="844"/>
      <c r="D1" s="844"/>
      <c r="E1" s="844"/>
      <c r="F1" s="844"/>
      <c r="G1" s="844"/>
      <c r="H1" s="844"/>
      <c r="I1" s="844"/>
      <c r="J1" s="844"/>
      <c r="K1" s="844"/>
      <c r="L1" s="844"/>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1.25" customHeight="1">
      <c r="A5" s="50">
        <v>1</v>
      </c>
      <c r="B5" s="121" t="s">
        <v>277</v>
      </c>
      <c r="C5" s="20" t="s">
        <v>19</v>
      </c>
      <c r="D5" s="14">
        <v>36</v>
      </c>
      <c r="E5" s="105">
        <f>D5/3</f>
        <v>12</v>
      </c>
      <c r="F5" s="188">
        <f>400/E5</f>
        <v>33.333333333333336</v>
      </c>
      <c r="G5" s="54">
        <f>3*76</f>
        <v>228</v>
      </c>
      <c r="H5" s="14">
        <f>G5*400</f>
        <v>91200</v>
      </c>
      <c r="I5" s="54">
        <v>66</v>
      </c>
      <c r="J5" s="55">
        <f>G5/I5</f>
        <v>3.4545454545454546</v>
      </c>
      <c r="K5" s="54">
        <f>J5*E5</f>
        <v>41.454545454545453</v>
      </c>
      <c r="L5" s="296" t="s">
        <v>131</v>
      </c>
    </row>
    <row r="6" spans="1:18" s="13" customFormat="1" ht="27.95" customHeight="1">
      <c r="A6" s="841" t="s">
        <v>111</v>
      </c>
      <c r="B6" s="841"/>
      <c r="C6" s="2"/>
      <c r="D6" s="3"/>
      <c r="E6" s="3"/>
      <c r="F6" s="3"/>
      <c r="G6" s="278">
        <f>SUM(G5:G5)</f>
        <v>228</v>
      </c>
      <c r="H6" s="4">
        <f>SUM(H5:H5)</f>
        <v>91200</v>
      </c>
      <c r="I6" s="114"/>
      <c r="J6" s="277">
        <f>SUM(J5:J5)</f>
        <v>3.4545454545454546</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8.25" customHeight="1">
      <c r="A9" s="1">
        <v>1</v>
      </c>
      <c r="B9" s="121" t="s">
        <v>571</v>
      </c>
      <c r="C9" s="122" t="s">
        <v>12</v>
      </c>
      <c r="D9" s="715">
        <v>13000</v>
      </c>
      <c r="E9" s="123">
        <v>3</v>
      </c>
      <c r="F9" s="128">
        <f>400/150</f>
        <v>2.6666666666666665</v>
      </c>
      <c r="G9" s="715">
        <f>H9/400</f>
        <v>260</v>
      </c>
      <c r="H9" s="715">
        <f>F9*E9*D9</f>
        <v>104000</v>
      </c>
      <c r="I9" s="123">
        <v>74</v>
      </c>
      <c r="J9" s="55">
        <f>G9/I9</f>
        <v>3.5135135135135136</v>
      </c>
      <c r="K9" s="54">
        <f>J9*E9</f>
        <v>10.54054054054054</v>
      </c>
      <c r="L9" s="717" t="s">
        <v>572</v>
      </c>
      <c r="M9" s="125"/>
      <c r="R9" s="126"/>
    </row>
    <row r="10" spans="1:18" s="112" customFormat="1" ht="25.5" customHeight="1">
      <c r="A10" s="1">
        <v>2</v>
      </c>
      <c r="B10" s="121" t="s">
        <v>608</v>
      </c>
      <c r="C10" s="20" t="s">
        <v>12</v>
      </c>
      <c r="D10" s="54">
        <f>D9</f>
        <v>13000</v>
      </c>
      <c r="E10" s="123">
        <v>80</v>
      </c>
      <c r="F10" s="128">
        <f>400/E10</f>
        <v>5</v>
      </c>
      <c r="G10" s="124">
        <f>D10/E10</f>
        <v>162.5</v>
      </c>
      <c r="H10" s="54">
        <f>(G10*F10*E10)</f>
        <v>65000</v>
      </c>
      <c r="I10" s="123">
        <v>74</v>
      </c>
      <c r="J10" s="55">
        <f>G10/I10</f>
        <v>2.1959459459459461</v>
      </c>
      <c r="K10" s="54">
        <f>J10*E10</f>
        <v>175.67567567567568</v>
      </c>
      <c r="L10" s="306"/>
      <c r="M10" s="125"/>
      <c r="R10" s="126"/>
    </row>
    <row r="11" spans="1:18" s="13" customFormat="1" ht="27.95" customHeight="1">
      <c r="A11" s="836" t="s">
        <v>140</v>
      </c>
      <c r="B11" s="836"/>
      <c r="C11" s="2"/>
      <c r="D11" s="3"/>
      <c r="E11" s="3"/>
      <c r="F11" s="3"/>
      <c r="G11" s="278">
        <f>SUM(G9:G10)</f>
        <v>422.5</v>
      </c>
      <c r="H11" s="278">
        <f>SUM(H9:H10)</f>
        <v>169000</v>
      </c>
      <c r="I11" s="114"/>
      <c r="J11" s="189">
        <f>SUM(J9:J10)</f>
        <v>5.7094594594594597</v>
      </c>
      <c r="K11" s="837"/>
      <c r="L11" s="838"/>
      <c r="M11" s="304"/>
      <c r="R11" s="194"/>
    </row>
    <row r="12" spans="1:18" ht="30" customHeight="1">
      <c r="A12" s="828" t="s">
        <v>27</v>
      </c>
      <c r="B12" s="828"/>
      <c r="C12" s="828"/>
      <c r="D12" s="828"/>
      <c r="E12" s="828"/>
      <c r="F12" s="828"/>
      <c r="G12" s="828"/>
      <c r="H12" s="828"/>
      <c r="I12" s="828"/>
      <c r="J12" s="828"/>
      <c r="K12" s="828"/>
      <c r="L12" s="828"/>
    </row>
    <row r="13" spans="1:18" s="292" customFormat="1" ht="43.5" customHeight="1">
      <c r="A13" s="289" t="s">
        <v>0</v>
      </c>
      <c r="B13" s="289" t="s">
        <v>1</v>
      </c>
      <c r="C13" s="289" t="s">
        <v>2</v>
      </c>
      <c r="D13" s="289" t="s">
        <v>3</v>
      </c>
      <c r="E13" s="289" t="s">
        <v>4</v>
      </c>
      <c r="F13" s="289" t="s">
        <v>5</v>
      </c>
      <c r="G13" s="289" t="s">
        <v>25</v>
      </c>
      <c r="H13" s="289" t="s">
        <v>26</v>
      </c>
      <c r="I13" s="290" t="s">
        <v>16</v>
      </c>
      <c r="J13" s="289" t="s">
        <v>17</v>
      </c>
      <c r="K13" s="289" t="s">
        <v>110</v>
      </c>
      <c r="L13" s="291" t="s">
        <v>8</v>
      </c>
    </row>
    <row r="14" spans="1:18" s="112" customFormat="1" ht="40.5" customHeight="1">
      <c r="A14" s="1">
        <v>1</v>
      </c>
      <c r="B14" s="121" t="s">
        <v>573</v>
      </c>
      <c r="C14" s="122" t="s">
        <v>12</v>
      </c>
      <c r="D14" s="715">
        <f>D9</f>
        <v>13000</v>
      </c>
      <c r="E14" s="123">
        <v>6</v>
      </c>
      <c r="F14" s="128">
        <f>400/150</f>
        <v>2.6666666666666665</v>
      </c>
      <c r="G14" s="715">
        <f>H14/400</f>
        <v>520</v>
      </c>
      <c r="H14" s="715">
        <f>F14*E14*D14</f>
        <v>208000</v>
      </c>
      <c r="I14" s="123">
        <v>74</v>
      </c>
      <c r="J14" s="55">
        <f>G14/I14</f>
        <v>7.0270270270270272</v>
      </c>
      <c r="K14" s="55">
        <f>J14*E14</f>
        <v>42.162162162162161</v>
      </c>
      <c r="L14" s="717" t="s">
        <v>572</v>
      </c>
      <c r="M14" s="125"/>
      <c r="R14" s="126"/>
    </row>
    <row r="15" spans="1:18" s="13" customFormat="1" ht="27.95" customHeight="1">
      <c r="A15" s="839" t="s">
        <v>139</v>
      </c>
      <c r="B15" s="839"/>
      <c r="C15" s="2"/>
      <c r="D15" s="3"/>
      <c r="E15" s="3"/>
      <c r="F15" s="3"/>
      <c r="G15" s="278">
        <f>SUM(G14:G14)</f>
        <v>520</v>
      </c>
      <c r="H15" s="278">
        <f>SUM(H14:H14)</f>
        <v>208000</v>
      </c>
      <c r="I15" s="114"/>
      <c r="J15" s="106">
        <f>SUM(J14:J14)</f>
        <v>7.0270270270270272</v>
      </c>
      <c r="K15" s="830"/>
      <c r="L15" s="831"/>
      <c r="M15" s="304"/>
      <c r="R15" s="194"/>
    </row>
    <row r="16" spans="1:18" s="294" customFormat="1" ht="30" customHeight="1">
      <c r="A16" s="828" t="s">
        <v>113</v>
      </c>
      <c r="B16" s="828"/>
      <c r="C16" s="828"/>
      <c r="D16" s="828"/>
      <c r="E16" s="828"/>
      <c r="F16" s="828"/>
      <c r="G16" s="828"/>
      <c r="H16" s="828"/>
      <c r="I16" s="828"/>
      <c r="J16" s="828"/>
      <c r="K16" s="828"/>
      <c r="L16" s="828"/>
      <c r="M16" s="293"/>
      <c r="R16" s="295"/>
    </row>
    <row r="17" spans="1:18" s="292" customFormat="1" ht="43.5" customHeight="1">
      <c r="A17" s="289" t="s">
        <v>0</v>
      </c>
      <c r="B17" s="289" t="s">
        <v>13</v>
      </c>
      <c r="C17" s="289" t="s">
        <v>2</v>
      </c>
      <c r="D17" s="289" t="s">
        <v>14</v>
      </c>
      <c r="E17" s="289" t="s">
        <v>4</v>
      </c>
      <c r="F17" s="289" t="s">
        <v>5</v>
      </c>
      <c r="G17" s="289" t="s">
        <v>15</v>
      </c>
      <c r="H17" s="289" t="s">
        <v>6</v>
      </c>
      <c r="I17" s="290" t="s">
        <v>112</v>
      </c>
      <c r="J17" s="289" t="s">
        <v>42</v>
      </c>
      <c r="K17" s="289" t="s">
        <v>110</v>
      </c>
      <c r="L17" s="291" t="s">
        <v>8</v>
      </c>
    </row>
    <row r="18" spans="1:18" s="112" customFormat="1" ht="39" customHeight="1">
      <c r="A18" s="1">
        <v>1</v>
      </c>
      <c r="B18" s="718" t="s">
        <v>575</v>
      </c>
      <c r="C18" s="122" t="s">
        <v>12</v>
      </c>
      <c r="D18" s="715">
        <f>D9</f>
        <v>13000</v>
      </c>
      <c r="E18" s="123">
        <v>2</v>
      </c>
      <c r="F18" s="128">
        <f>400/150</f>
        <v>2.6666666666666665</v>
      </c>
      <c r="G18" s="715">
        <f>H18/400</f>
        <v>173.33333333333331</v>
      </c>
      <c r="H18" s="715">
        <f>F18*E18*D18</f>
        <v>69333.333333333328</v>
      </c>
      <c r="I18" s="123">
        <v>44</v>
      </c>
      <c r="J18" s="55">
        <f>G18/I18</f>
        <v>3.939393939393939</v>
      </c>
      <c r="K18" s="55">
        <f>J18*E18</f>
        <v>7.878787878787878</v>
      </c>
      <c r="L18" s="717" t="s">
        <v>572</v>
      </c>
      <c r="M18" s="125"/>
      <c r="R18" s="126"/>
    </row>
    <row r="19" spans="1:18" s="112" customFormat="1" ht="37.5" customHeight="1">
      <c r="A19" s="123">
        <v>2</v>
      </c>
      <c r="B19" s="190" t="s">
        <v>135</v>
      </c>
      <c r="C19" s="20" t="s">
        <v>12</v>
      </c>
      <c r="D19" s="54">
        <f>D9/100*3</f>
        <v>390</v>
      </c>
      <c r="E19" s="130">
        <v>50</v>
      </c>
      <c r="F19" s="127">
        <f>400/E19</f>
        <v>8</v>
      </c>
      <c r="G19" s="54">
        <f>D19/E19</f>
        <v>7.8</v>
      </c>
      <c r="H19" s="54">
        <f>G19*F19*E19</f>
        <v>3120</v>
      </c>
      <c r="I19" s="123">
        <v>22</v>
      </c>
      <c r="J19" s="55">
        <f>G19/I19</f>
        <v>0.35454545454545455</v>
      </c>
      <c r="K19" s="187">
        <f>J19*E19</f>
        <v>17.727272727272727</v>
      </c>
      <c r="L19" s="303"/>
    </row>
    <row r="20" spans="1:18" s="112" customFormat="1" ht="24.75" customHeight="1">
      <c r="A20" s="123">
        <v>3</v>
      </c>
      <c r="B20" s="190" t="s">
        <v>136</v>
      </c>
      <c r="C20" s="20" t="s">
        <v>12</v>
      </c>
      <c r="D20" s="54">
        <f>D19</f>
        <v>390</v>
      </c>
      <c r="E20" s="123">
        <v>150</v>
      </c>
      <c r="F20" s="127">
        <f>400/E20</f>
        <v>2.6666666666666665</v>
      </c>
      <c r="G20" s="54">
        <f>D20/E20</f>
        <v>2.6</v>
      </c>
      <c r="H20" s="54">
        <f>G20*F20*E20</f>
        <v>1040</v>
      </c>
      <c r="I20" s="123">
        <v>22</v>
      </c>
      <c r="J20" s="55">
        <f>G20/I20</f>
        <v>0.11818181818181818</v>
      </c>
      <c r="K20" s="187">
        <f>J20*E20</f>
        <v>17.727272727272727</v>
      </c>
      <c r="L20" s="303"/>
    </row>
    <row r="21" spans="1:18" s="13" customFormat="1" ht="27.95" customHeight="1">
      <c r="A21" s="829" t="s">
        <v>43</v>
      </c>
      <c r="B21" s="829"/>
      <c r="C21" s="2"/>
      <c r="D21" s="3"/>
      <c r="E21" s="3"/>
      <c r="F21" s="3"/>
      <c r="G21" s="278">
        <f>SUM(G18:G20)</f>
        <v>183.73333333333332</v>
      </c>
      <c r="H21" s="278">
        <f>SUM(H18:H20)</f>
        <v>73493.333333333328</v>
      </c>
      <c r="I21" s="114"/>
      <c r="J21" s="106">
        <f>SUM(J18:J20)</f>
        <v>4.4121212121212121</v>
      </c>
      <c r="K21" s="830"/>
      <c r="L21" s="831"/>
    </row>
    <row r="22" spans="1:18" s="13" customFormat="1" ht="29.25" customHeight="1">
      <c r="A22" s="840" t="s">
        <v>158</v>
      </c>
      <c r="B22" s="840"/>
      <c r="C22" s="107"/>
      <c r="D22" s="107"/>
      <c r="E22" s="107"/>
      <c r="F22" s="108"/>
      <c r="G22" s="108">
        <f>SUM(G6+G11+G15+G21)</f>
        <v>1354.2333333333333</v>
      </c>
      <c r="H22" s="108">
        <f>SUM(H6+H11+H15+H21)</f>
        <v>541693.33333333337</v>
      </c>
      <c r="I22" s="115"/>
      <c r="J22" s="109"/>
      <c r="K22" s="110"/>
      <c r="L22" s="110"/>
    </row>
    <row r="23" spans="1:18" s="305" customFormat="1" ht="27.75" customHeight="1">
      <c r="A23" s="835" t="s">
        <v>159</v>
      </c>
      <c r="B23" s="835"/>
      <c r="C23" s="117"/>
      <c r="D23" s="117"/>
      <c r="E23" s="117"/>
      <c r="F23" s="117"/>
      <c r="G23" s="117"/>
      <c r="H23" s="118">
        <f>H22/73.4</f>
        <v>7380.0181653042691</v>
      </c>
      <c r="I23" s="119"/>
      <c r="J23" s="120"/>
      <c r="K23" s="120"/>
      <c r="L23" s="191"/>
    </row>
    <row r="24" spans="1:18" s="137" customFormat="1" ht="31.5" customHeight="1">
      <c r="A24" s="298" t="s">
        <v>436</v>
      </c>
      <c r="B24" s="298"/>
      <c r="C24" s="298"/>
      <c r="D24" s="16"/>
      <c r="E24" s="16"/>
      <c r="F24" s="94"/>
      <c r="G24" s="628" t="s">
        <v>431</v>
      </c>
      <c r="H24" s="16"/>
      <c r="I24" s="132"/>
      <c r="J24" s="629"/>
      <c r="K24" s="132"/>
      <c r="L24" s="136"/>
    </row>
    <row r="25" spans="1:18" s="11" customFormat="1" ht="32.25" customHeight="1">
      <c r="A25" s="810" t="s">
        <v>434</v>
      </c>
      <c r="B25" s="810"/>
      <c r="C25" s="629" t="s">
        <v>223</v>
      </c>
      <c r="D25" s="16"/>
      <c r="E25" s="16"/>
      <c r="F25" s="94"/>
      <c r="G25" s="67"/>
      <c r="H25" s="16"/>
      <c r="I25" s="132"/>
      <c r="J25" s="629"/>
      <c r="K25" s="132"/>
      <c r="L25" s="136"/>
    </row>
    <row r="26" spans="1:18" s="137" customFormat="1" ht="32.25" customHeight="1">
      <c r="A26" s="300"/>
      <c r="B26" s="301"/>
      <c r="C26" s="142" t="s">
        <v>430</v>
      </c>
      <c r="D26" s="143"/>
      <c r="E26" s="143"/>
      <c r="F26" s="142"/>
      <c r="G26" s="11" t="s">
        <v>21</v>
      </c>
      <c r="H26" s="164"/>
      <c r="I26" s="284"/>
      <c r="J26" s="164"/>
      <c r="K26" s="164"/>
      <c r="L26" s="322"/>
    </row>
    <row r="27" spans="1:18" ht="32.25" customHeight="1">
      <c r="C27" s="132" t="s">
        <v>279</v>
      </c>
      <c r="D27" s="144"/>
      <c r="E27" s="144"/>
      <c r="F27" s="132"/>
      <c r="G27" s="144" t="s">
        <v>423</v>
      </c>
      <c r="H27" s="165"/>
      <c r="I27" s="144"/>
      <c r="J27" s="165"/>
      <c r="K27" s="283"/>
      <c r="L27" s="282" t="s">
        <v>44</v>
      </c>
    </row>
  </sheetData>
  <mergeCells count="17">
    <mergeCell ref="A25:B25"/>
    <mergeCell ref="A21:B21"/>
    <mergeCell ref="K21:L21"/>
    <mergeCell ref="A22:B22"/>
    <mergeCell ref="A23:B23"/>
    <mergeCell ref="A16:L16"/>
    <mergeCell ref="A7:L7"/>
    <mergeCell ref="A1:L1"/>
    <mergeCell ref="A2:L2"/>
    <mergeCell ref="A3:L3"/>
    <mergeCell ref="A6:B6"/>
    <mergeCell ref="K6:L6"/>
    <mergeCell ref="A11:B11"/>
    <mergeCell ref="K11:L11"/>
    <mergeCell ref="A12:L12"/>
    <mergeCell ref="A15:B15"/>
    <mergeCell ref="K15:L15"/>
  </mergeCells>
  <printOptions horizontalCentered="1"/>
  <pageMargins left="0.35" right="0.33" top="0.32" bottom="0.28999999999999998" header="0.17" footer="0.18"/>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7"/>
  <sheetViews>
    <sheetView showGridLines="0" rightToLeft="1" view="pageBreakPreview" zoomScale="60" workbookViewId="0">
      <selection activeCell="B10" sqref="B10"/>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6"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44" t="s">
        <v>374</v>
      </c>
      <c r="B1" s="844"/>
      <c r="C1" s="844"/>
      <c r="D1" s="844"/>
      <c r="E1" s="844"/>
      <c r="F1" s="844"/>
      <c r="G1" s="844"/>
      <c r="H1" s="844"/>
      <c r="I1" s="844"/>
      <c r="J1" s="844"/>
      <c r="K1" s="844"/>
      <c r="L1" s="844"/>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75" customHeight="1">
      <c r="A5" s="50">
        <v>1</v>
      </c>
      <c r="B5" s="121" t="s">
        <v>277</v>
      </c>
      <c r="C5" s="20" t="s">
        <v>19</v>
      </c>
      <c r="D5" s="14">
        <v>130</v>
      </c>
      <c r="E5" s="105">
        <f>D5/7</f>
        <v>18.571428571428573</v>
      </c>
      <c r="F5" s="188">
        <f>400/E5</f>
        <v>21.538461538461537</v>
      </c>
      <c r="G5" s="54">
        <f>7*66</f>
        <v>462</v>
      </c>
      <c r="H5" s="14">
        <f>G5*F5*E5</f>
        <v>184800</v>
      </c>
      <c r="I5" s="54">
        <v>74</v>
      </c>
      <c r="J5" s="55">
        <f>G5/I5</f>
        <v>6.243243243243243</v>
      </c>
      <c r="K5" s="54">
        <f>J5*E5</f>
        <v>115.94594594594595</v>
      </c>
      <c r="L5" s="276" t="s">
        <v>131</v>
      </c>
    </row>
    <row r="6" spans="1:18" s="13" customFormat="1" ht="27.95" customHeight="1">
      <c r="A6" s="841" t="s">
        <v>111</v>
      </c>
      <c r="B6" s="841"/>
      <c r="C6" s="2"/>
      <c r="D6" s="3"/>
      <c r="E6" s="3"/>
      <c r="F6" s="3"/>
      <c r="G6" s="278">
        <f>SUM(G5:G5)</f>
        <v>462</v>
      </c>
      <c r="H6" s="4">
        <f>SUM(H5:H5)</f>
        <v>184800</v>
      </c>
      <c r="I6" s="114"/>
      <c r="J6" s="277">
        <f>SUM(J5:J5)</f>
        <v>6.243243243243243</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9.75" customHeight="1">
      <c r="A9" s="1">
        <v>1</v>
      </c>
      <c r="B9" s="121" t="s">
        <v>571</v>
      </c>
      <c r="C9" s="122" t="s">
        <v>12</v>
      </c>
      <c r="D9" s="715">
        <v>50000</v>
      </c>
      <c r="E9" s="123">
        <v>3</v>
      </c>
      <c r="F9" s="128">
        <f>400/150</f>
        <v>2.6666666666666665</v>
      </c>
      <c r="G9" s="715">
        <f>H9/400</f>
        <v>1000</v>
      </c>
      <c r="H9" s="715">
        <f>F9*E9*D9</f>
        <v>400000</v>
      </c>
      <c r="I9" s="123">
        <v>74</v>
      </c>
      <c r="J9" s="55">
        <f>G9/I9</f>
        <v>13.513513513513514</v>
      </c>
      <c r="K9" s="54">
        <f>J9*E9</f>
        <v>40.54054054054054</v>
      </c>
      <c r="L9" s="717" t="s">
        <v>572</v>
      </c>
      <c r="M9" s="125"/>
      <c r="R9" s="126"/>
    </row>
    <row r="10" spans="1:18" s="112" customFormat="1" ht="25.5" customHeight="1">
      <c r="A10" s="1">
        <v>4</v>
      </c>
      <c r="C10" s="20" t="s">
        <v>12</v>
      </c>
      <c r="D10" s="54">
        <f>D9</f>
        <v>50000</v>
      </c>
      <c r="E10" s="123">
        <v>80</v>
      </c>
      <c r="F10" s="128">
        <f>400/E10</f>
        <v>5</v>
      </c>
      <c r="G10" s="54">
        <f>D10/E10</f>
        <v>625</v>
      </c>
      <c r="H10" s="54">
        <f>(G10*F10*E10)</f>
        <v>250000</v>
      </c>
      <c r="I10" s="123">
        <v>74</v>
      </c>
      <c r="J10" s="55">
        <f>G10/I10</f>
        <v>8.4459459459459456</v>
      </c>
      <c r="K10" s="54">
        <f>J10*E10</f>
        <v>675.67567567567562</v>
      </c>
      <c r="L10" s="306"/>
      <c r="M10" s="125"/>
      <c r="R10" s="126"/>
    </row>
    <row r="11" spans="1:18" s="13" customFormat="1" ht="27.95" customHeight="1">
      <c r="A11" s="836" t="s">
        <v>140</v>
      </c>
      <c r="B11" s="836"/>
      <c r="C11" s="2"/>
      <c r="D11" s="3"/>
      <c r="E11" s="3"/>
      <c r="F11" s="3"/>
      <c r="G11" s="278">
        <f>SUM(G9:G10)</f>
        <v>1625</v>
      </c>
      <c r="H11" s="278">
        <f>SUM(H9:H10)</f>
        <v>650000</v>
      </c>
      <c r="I11" s="114"/>
      <c r="J11" s="189">
        <f>SUM(J9:J10)</f>
        <v>21.95945945945946</v>
      </c>
      <c r="K11" s="837"/>
      <c r="L11" s="838"/>
      <c r="M11" s="304"/>
      <c r="R11" s="194"/>
    </row>
    <row r="12" spans="1:18" ht="30" customHeight="1">
      <c r="A12" s="828" t="s">
        <v>27</v>
      </c>
      <c r="B12" s="828"/>
      <c r="C12" s="828"/>
      <c r="D12" s="828"/>
      <c r="E12" s="828"/>
      <c r="F12" s="828"/>
      <c r="G12" s="828"/>
      <c r="H12" s="828"/>
      <c r="I12" s="828"/>
      <c r="J12" s="828"/>
      <c r="K12" s="828"/>
      <c r="L12" s="828"/>
    </row>
    <row r="13" spans="1:18" s="292" customFormat="1" ht="43.5" customHeight="1">
      <c r="A13" s="289" t="s">
        <v>0</v>
      </c>
      <c r="B13" s="289" t="s">
        <v>1</v>
      </c>
      <c r="C13" s="289" t="s">
        <v>2</v>
      </c>
      <c r="D13" s="289" t="s">
        <v>3</v>
      </c>
      <c r="E13" s="289" t="s">
        <v>4</v>
      </c>
      <c r="F13" s="289" t="s">
        <v>5</v>
      </c>
      <c r="G13" s="289" t="s">
        <v>25</v>
      </c>
      <c r="H13" s="289" t="s">
        <v>26</v>
      </c>
      <c r="I13" s="290" t="s">
        <v>16</v>
      </c>
      <c r="J13" s="289" t="s">
        <v>17</v>
      </c>
      <c r="K13" s="289" t="s">
        <v>110</v>
      </c>
      <c r="L13" s="291" t="s">
        <v>8</v>
      </c>
    </row>
    <row r="14" spans="1:18" s="112" customFormat="1" ht="40.5" customHeight="1">
      <c r="A14" s="1">
        <v>1</v>
      </c>
      <c r="B14" s="121" t="s">
        <v>573</v>
      </c>
      <c r="C14" s="122" t="s">
        <v>12</v>
      </c>
      <c r="D14" s="715">
        <f>D9</f>
        <v>50000</v>
      </c>
      <c r="E14" s="123">
        <v>6</v>
      </c>
      <c r="F14" s="128">
        <f>400/150</f>
        <v>2.6666666666666665</v>
      </c>
      <c r="G14" s="715">
        <f>H14/400</f>
        <v>2000</v>
      </c>
      <c r="H14" s="715">
        <f>F14*E14*D14</f>
        <v>800000</v>
      </c>
      <c r="I14" s="123">
        <v>74</v>
      </c>
      <c r="J14" s="55">
        <f>G14/I14</f>
        <v>27.027027027027028</v>
      </c>
      <c r="K14" s="55">
        <f>J14*E14</f>
        <v>162.16216216216216</v>
      </c>
      <c r="L14" s="717" t="s">
        <v>572</v>
      </c>
      <c r="M14" s="125"/>
      <c r="R14" s="126"/>
    </row>
    <row r="15" spans="1:18" s="13" customFormat="1" ht="27.95" customHeight="1">
      <c r="A15" s="839" t="s">
        <v>139</v>
      </c>
      <c r="B15" s="839"/>
      <c r="C15" s="2"/>
      <c r="D15" s="3"/>
      <c r="E15" s="3"/>
      <c r="F15" s="3"/>
      <c r="G15" s="278">
        <f>SUM(G14:G14)</f>
        <v>2000</v>
      </c>
      <c r="H15" s="278">
        <f>SUM(H14:H14)</f>
        <v>800000</v>
      </c>
      <c r="I15" s="114"/>
      <c r="J15" s="106">
        <f>SUM(J14:J14)</f>
        <v>27.027027027027028</v>
      </c>
      <c r="K15" s="830"/>
      <c r="L15" s="831"/>
      <c r="M15" s="304"/>
      <c r="R15" s="194"/>
    </row>
    <row r="16" spans="1:18" s="294" customFormat="1" ht="30" customHeight="1">
      <c r="A16" s="828" t="s">
        <v>113</v>
      </c>
      <c r="B16" s="828"/>
      <c r="C16" s="828"/>
      <c r="D16" s="828"/>
      <c r="E16" s="828"/>
      <c r="F16" s="828"/>
      <c r="G16" s="828"/>
      <c r="H16" s="828"/>
      <c r="I16" s="828"/>
      <c r="J16" s="828"/>
      <c r="K16" s="828"/>
      <c r="L16" s="828"/>
      <c r="M16" s="293"/>
      <c r="R16" s="295"/>
    </row>
    <row r="17" spans="1:18" s="292" customFormat="1" ht="43.5" customHeight="1">
      <c r="A17" s="289" t="s">
        <v>0</v>
      </c>
      <c r="B17" s="289" t="s">
        <v>13</v>
      </c>
      <c r="C17" s="289" t="s">
        <v>2</v>
      </c>
      <c r="D17" s="289" t="s">
        <v>14</v>
      </c>
      <c r="E17" s="289" t="s">
        <v>4</v>
      </c>
      <c r="F17" s="289" t="s">
        <v>5</v>
      </c>
      <c r="G17" s="289" t="s">
        <v>15</v>
      </c>
      <c r="H17" s="289" t="s">
        <v>6</v>
      </c>
      <c r="I17" s="290" t="s">
        <v>112</v>
      </c>
      <c r="J17" s="289" t="s">
        <v>42</v>
      </c>
      <c r="K17" s="289" t="s">
        <v>110</v>
      </c>
      <c r="L17" s="291" t="s">
        <v>8</v>
      </c>
    </row>
    <row r="18" spans="1:18" s="112" customFormat="1" ht="42" customHeight="1">
      <c r="A18" s="1">
        <v>1</v>
      </c>
      <c r="B18" s="718" t="s">
        <v>575</v>
      </c>
      <c r="C18" s="122" t="s">
        <v>12</v>
      </c>
      <c r="D18" s="715">
        <f>D9</f>
        <v>50000</v>
      </c>
      <c r="E18" s="123">
        <v>2</v>
      </c>
      <c r="F18" s="128">
        <f>400/150</f>
        <v>2.6666666666666665</v>
      </c>
      <c r="G18" s="715">
        <f>H18/400</f>
        <v>666.66666666666652</v>
      </c>
      <c r="H18" s="715">
        <f>F18*E18*D18</f>
        <v>266666.66666666663</v>
      </c>
      <c r="I18" s="123">
        <v>33</v>
      </c>
      <c r="J18" s="55">
        <f>G18/I18</f>
        <v>20.202020202020197</v>
      </c>
      <c r="K18" s="55">
        <f>J18*E18</f>
        <v>40.404040404040394</v>
      </c>
      <c r="L18" s="717" t="s">
        <v>572</v>
      </c>
      <c r="M18" s="125"/>
      <c r="R18" s="126"/>
    </row>
    <row r="19" spans="1:18" s="112" customFormat="1" ht="33.75" customHeight="1">
      <c r="A19" s="123">
        <v>2</v>
      </c>
      <c r="B19" s="190" t="s">
        <v>135</v>
      </c>
      <c r="C19" s="20" t="s">
        <v>12</v>
      </c>
      <c r="D19" s="54">
        <f>D9/100*3</f>
        <v>1500</v>
      </c>
      <c r="E19" s="130">
        <v>50</v>
      </c>
      <c r="F19" s="127">
        <f>400/E19</f>
        <v>8</v>
      </c>
      <c r="G19" s="54">
        <f>D19/E19</f>
        <v>30</v>
      </c>
      <c r="H19" s="54">
        <f>G19*F19*E19</f>
        <v>12000</v>
      </c>
      <c r="I19" s="123">
        <v>33</v>
      </c>
      <c r="J19" s="55">
        <f>G19/I19</f>
        <v>0.90909090909090906</v>
      </c>
      <c r="K19" s="187">
        <f>J19*E19</f>
        <v>45.454545454545453</v>
      </c>
      <c r="L19" s="303"/>
    </row>
    <row r="20" spans="1:18" s="112" customFormat="1" ht="24.75" customHeight="1">
      <c r="A20" s="123">
        <v>3</v>
      </c>
      <c r="B20" s="190" t="s">
        <v>136</v>
      </c>
      <c r="C20" s="20" t="s">
        <v>12</v>
      </c>
      <c r="D20" s="54">
        <f>D19</f>
        <v>1500</v>
      </c>
      <c r="E20" s="123">
        <v>150</v>
      </c>
      <c r="F20" s="127">
        <f>400/E20</f>
        <v>2.6666666666666665</v>
      </c>
      <c r="G20" s="54">
        <f>D20/E20</f>
        <v>10</v>
      </c>
      <c r="H20" s="54">
        <f>G20*F20*E20</f>
        <v>3999.9999999999995</v>
      </c>
      <c r="I20" s="123">
        <v>33</v>
      </c>
      <c r="J20" s="55">
        <f>G20/I20</f>
        <v>0.30303030303030304</v>
      </c>
      <c r="K20" s="187">
        <f>J20*E20</f>
        <v>45.454545454545453</v>
      </c>
      <c r="L20" s="303"/>
    </row>
    <row r="21" spans="1:18" s="13" customFormat="1" ht="27.95" customHeight="1">
      <c r="A21" s="829" t="s">
        <v>43</v>
      </c>
      <c r="B21" s="829"/>
      <c r="C21" s="2"/>
      <c r="D21" s="3"/>
      <c r="E21" s="3"/>
      <c r="F21" s="3"/>
      <c r="G21" s="278">
        <f>SUM(G18:G20)</f>
        <v>706.66666666666652</v>
      </c>
      <c r="H21" s="278">
        <f>SUM(H18:H20)</f>
        <v>282666.66666666663</v>
      </c>
      <c r="I21" s="114"/>
      <c r="J21" s="106">
        <f>SUM(J18:J20)</f>
        <v>21.414141414141412</v>
      </c>
      <c r="K21" s="830"/>
      <c r="L21" s="831"/>
    </row>
    <row r="22" spans="1:18" s="13" customFormat="1" ht="29.25" customHeight="1">
      <c r="A22" s="840" t="s">
        <v>160</v>
      </c>
      <c r="B22" s="840"/>
      <c r="C22" s="107"/>
      <c r="D22" s="107"/>
      <c r="E22" s="107"/>
      <c r="F22" s="108"/>
      <c r="G22" s="108">
        <f>SUM(G6+G11+G15+G21)</f>
        <v>4793.6666666666661</v>
      </c>
      <c r="H22" s="108">
        <f>SUM(H6+H11+H15+H21)</f>
        <v>1917466.6666666665</v>
      </c>
      <c r="I22" s="115"/>
      <c r="J22" s="109"/>
      <c r="K22" s="110"/>
      <c r="L22" s="110"/>
    </row>
    <row r="23" spans="1:18" s="305" customFormat="1" ht="27.75" customHeight="1">
      <c r="A23" s="835" t="s">
        <v>161</v>
      </c>
      <c r="B23" s="835"/>
      <c r="C23" s="117"/>
      <c r="D23" s="117"/>
      <c r="E23" s="117"/>
      <c r="F23" s="117"/>
      <c r="G23" s="117"/>
      <c r="H23" s="118">
        <f>H22/73.4</f>
        <v>26123.524069028153</v>
      </c>
      <c r="I23" s="119"/>
      <c r="J23" s="120"/>
      <c r="K23" s="120"/>
      <c r="L23" s="191"/>
    </row>
    <row r="24" spans="1:18" s="137" customFormat="1" ht="31.5" customHeight="1">
      <c r="A24" s="298" t="s">
        <v>435</v>
      </c>
      <c r="B24" s="298"/>
      <c r="C24" s="298"/>
      <c r="D24" s="16"/>
      <c r="E24" s="16"/>
      <c r="F24" s="94"/>
      <c r="G24" s="628" t="s">
        <v>431</v>
      </c>
      <c r="H24" s="16"/>
      <c r="I24" s="132"/>
      <c r="J24" s="629"/>
      <c r="K24" s="132"/>
      <c r="L24" s="136"/>
    </row>
    <row r="25" spans="1:18" s="11" customFormat="1" ht="32.25" customHeight="1">
      <c r="A25" s="810" t="s">
        <v>434</v>
      </c>
      <c r="B25" s="810"/>
      <c r="C25" s="629" t="s">
        <v>223</v>
      </c>
      <c r="D25" s="16"/>
      <c r="E25" s="16"/>
      <c r="F25" s="94"/>
      <c r="G25" s="67"/>
      <c r="H25" s="16"/>
      <c r="I25" s="132"/>
      <c r="J25" s="629"/>
      <c r="K25" s="132"/>
      <c r="L25" s="136"/>
    </row>
    <row r="26" spans="1:18" s="137" customFormat="1" ht="32.25" customHeight="1">
      <c r="A26" s="300"/>
      <c r="B26" s="301"/>
      <c r="C26" s="142" t="s">
        <v>430</v>
      </c>
      <c r="D26" s="143"/>
      <c r="E26" s="143"/>
      <c r="F26" s="142"/>
      <c r="G26" s="11" t="s">
        <v>21</v>
      </c>
      <c r="H26" s="164"/>
      <c r="I26" s="284"/>
      <c r="J26" s="164"/>
      <c r="K26" s="164"/>
      <c r="L26" s="322"/>
    </row>
    <row r="27" spans="1:18" ht="32.25" customHeight="1">
      <c r="C27" s="132" t="s">
        <v>279</v>
      </c>
      <c r="D27" s="144"/>
      <c r="E27" s="144"/>
      <c r="F27" s="132"/>
      <c r="G27" s="144" t="s">
        <v>423</v>
      </c>
      <c r="H27" s="165"/>
      <c r="I27" s="144"/>
      <c r="J27" s="165"/>
      <c r="K27" s="283"/>
      <c r="L27" s="282" t="s">
        <v>44</v>
      </c>
    </row>
  </sheetData>
  <mergeCells count="17">
    <mergeCell ref="A25:B25"/>
    <mergeCell ref="A21:B21"/>
    <mergeCell ref="K21:L21"/>
    <mergeCell ref="A22:B22"/>
    <mergeCell ref="A23:B23"/>
    <mergeCell ref="A16:L16"/>
    <mergeCell ref="A7:L7"/>
    <mergeCell ref="A1:L1"/>
    <mergeCell ref="A2:L2"/>
    <mergeCell ref="A3:L3"/>
    <mergeCell ref="A6:B6"/>
    <mergeCell ref="K6:L6"/>
    <mergeCell ref="A11:B11"/>
    <mergeCell ref="K11:L11"/>
    <mergeCell ref="A12:L12"/>
    <mergeCell ref="A15:B15"/>
    <mergeCell ref="K15:L15"/>
  </mergeCells>
  <printOptions horizontalCentered="1"/>
  <pageMargins left="0.35" right="0.33" top="0.32" bottom="0.28999999999999998" header="0.17" footer="0.18"/>
  <pageSetup paperSize="9" scale="5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rightToLeft="1" view="pageBreakPreview" zoomScale="70" zoomScaleNormal="40" zoomScaleSheetLayoutView="70" zoomScalePageLayoutView="55" workbookViewId="0">
      <selection activeCell="E57" sqref="E57"/>
    </sheetView>
  </sheetViews>
  <sheetFormatPr defaultColWidth="9.140625" defaultRowHeight="15.75"/>
  <cols>
    <col min="1" max="1" width="7.5703125" style="340" customWidth="1"/>
    <col min="2" max="2" width="69.42578125" style="340" customWidth="1"/>
    <col min="3" max="3" width="16.5703125" style="340" customWidth="1"/>
    <col min="4" max="4" width="16" style="339" customWidth="1"/>
    <col min="5" max="5" width="14.28515625" style="339" customWidth="1"/>
    <col min="6" max="6" width="17.5703125" style="339" customWidth="1"/>
    <col min="7" max="7" width="15.140625" style="339" customWidth="1"/>
    <col min="8" max="8" width="22.7109375" style="417" customWidth="1"/>
    <col min="9" max="9" width="17" style="339" customWidth="1"/>
    <col min="10" max="10" width="24.42578125" style="339" customWidth="1"/>
    <col min="11" max="11" width="38.5703125" style="340" customWidth="1"/>
    <col min="12" max="12" width="37.140625" style="340" customWidth="1"/>
    <col min="13" max="28" width="60" style="340" customWidth="1"/>
    <col min="29" max="16384" width="9.140625" style="340"/>
  </cols>
  <sheetData>
    <row r="1" spans="1:10" s="445" customFormat="1" ht="54.75" customHeight="1">
      <c r="A1" s="805" t="s">
        <v>196</v>
      </c>
      <c r="B1" s="805"/>
      <c r="C1" s="805"/>
      <c r="D1" s="805"/>
      <c r="E1" s="805"/>
      <c r="F1" s="805"/>
      <c r="G1" s="805"/>
      <c r="H1" s="805"/>
      <c r="I1" s="805"/>
      <c r="J1" s="805"/>
    </row>
    <row r="2" spans="1:10" s="445" customFormat="1" ht="24" customHeight="1">
      <c r="A2" s="806" t="s">
        <v>197</v>
      </c>
      <c r="B2" s="806"/>
      <c r="C2" s="806"/>
      <c r="D2" s="806"/>
      <c r="E2" s="806"/>
      <c r="F2" s="806"/>
      <c r="G2" s="806"/>
      <c r="H2" s="806"/>
      <c r="I2" s="806"/>
      <c r="J2" s="806"/>
    </row>
    <row r="3" spans="1:10" s="445" customFormat="1" ht="32.25" customHeight="1">
      <c r="A3" s="807" t="s">
        <v>418</v>
      </c>
      <c r="B3" s="807"/>
      <c r="C3" s="807"/>
      <c r="D3" s="807"/>
      <c r="E3" s="807"/>
      <c r="F3" s="807"/>
      <c r="G3" s="807"/>
      <c r="H3" s="807"/>
      <c r="I3" s="807"/>
      <c r="J3" s="807"/>
    </row>
    <row r="4" spans="1:10" s="426" customFormat="1" ht="38.25" customHeight="1">
      <c r="A4" s="394" t="s">
        <v>0</v>
      </c>
      <c r="B4" s="394" t="s">
        <v>41</v>
      </c>
      <c r="C4" s="424" t="s">
        <v>2</v>
      </c>
      <c r="D4" s="395" t="s">
        <v>3</v>
      </c>
      <c r="E4" s="395" t="s">
        <v>193</v>
      </c>
      <c r="F4" s="395" t="s">
        <v>155</v>
      </c>
      <c r="G4" s="395" t="s">
        <v>15</v>
      </c>
      <c r="H4" s="395" t="s">
        <v>194</v>
      </c>
      <c r="I4" s="395" t="s">
        <v>157</v>
      </c>
      <c r="J4" s="425" t="s">
        <v>8</v>
      </c>
    </row>
    <row r="5" spans="1:10" s="352" customFormat="1" ht="25.5" customHeight="1">
      <c r="A5" s="804" t="s">
        <v>192</v>
      </c>
      <c r="B5" s="804"/>
      <c r="C5" s="721"/>
      <c r="D5" s="432"/>
      <c r="E5" s="432"/>
      <c r="F5" s="432"/>
      <c r="G5" s="432"/>
      <c r="H5" s="432"/>
      <c r="I5" s="432"/>
      <c r="J5" s="432"/>
    </row>
    <row r="6" spans="1:10" s="398" customFormat="1" ht="23.25" customHeight="1">
      <c r="A6" s="138">
        <v>1</v>
      </c>
      <c r="B6" s="489" t="s">
        <v>579</v>
      </c>
      <c r="C6" s="418" t="s">
        <v>580</v>
      </c>
      <c r="D6" s="419"/>
      <c r="E6" s="420"/>
      <c r="F6" s="421"/>
      <c r="G6" s="422"/>
      <c r="H6" s="675">
        <v>3702020</v>
      </c>
      <c r="I6" s="419"/>
      <c r="J6" s="423"/>
    </row>
    <row r="7" spans="1:10" s="401" customFormat="1" ht="27.75" customHeight="1">
      <c r="A7" s="801" t="s">
        <v>415</v>
      </c>
      <c r="B7" s="801"/>
      <c r="C7" s="427"/>
      <c r="D7" s="428"/>
      <c r="E7" s="428"/>
      <c r="F7" s="428"/>
      <c r="G7" s="428">
        <f>SUM(G6:G6)</f>
        <v>0</v>
      </c>
      <c r="H7" s="428">
        <f>SUM(H6:H6)</f>
        <v>3702020</v>
      </c>
      <c r="I7" s="428">
        <f>SUM(I6:I6)</f>
        <v>0</v>
      </c>
      <c r="J7" s="643">
        <f>H7/H65</f>
        <v>5.2243799316403029E-2</v>
      </c>
    </row>
    <row r="8" spans="1:10" s="401" customFormat="1" ht="27.75" customHeight="1">
      <c r="A8" s="804" t="s">
        <v>195</v>
      </c>
      <c r="B8" s="804"/>
      <c r="C8" s="429"/>
      <c r="D8" s="430"/>
      <c r="E8" s="430"/>
      <c r="F8" s="430"/>
      <c r="G8" s="430"/>
      <c r="H8" s="430"/>
      <c r="I8" s="430"/>
      <c r="J8" s="430"/>
    </row>
    <row r="9" spans="1:10" s="426" customFormat="1" ht="33.75" customHeight="1">
      <c r="A9" s="394" t="s">
        <v>0</v>
      </c>
      <c r="B9" s="394" t="s">
        <v>41</v>
      </c>
      <c r="C9" s="424" t="s">
        <v>2</v>
      </c>
      <c r="D9" s="395" t="s">
        <v>3</v>
      </c>
      <c r="E9" s="395" t="s">
        <v>193</v>
      </c>
      <c r="F9" s="395" t="s">
        <v>155</v>
      </c>
      <c r="G9" s="395" t="s">
        <v>15</v>
      </c>
      <c r="H9" s="395" t="s">
        <v>194</v>
      </c>
      <c r="I9" s="395" t="s">
        <v>157</v>
      </c>
      <c r="J9" s="425" t="s">
        <v>8</v>
      </c>
    </row>
    <row r="10" spans="1:10" s="404" customFormat="1" ht="20.25" customHeight="1">
      <c r="A10" s="138">
        <v>1</v>
      </c>
      <c r="B10" s="402" t="str">
        <f>'Combain plan'!B7</f>
        <v>کشیدن بسته بندی و انتقال نهال</v>
      </c>
      <c r="C10" s="402" t="str">
        <f>'Combain plan'!C7</f>
        <v>اصله</v>
      </c>
      <c r="D10" s="402">
        <f>'Combain plan'!D7</f>
        <v>378250</v>
      </c>
      <c r="E10" s="402">
        <f>'Combain plan'!E7</f>
        <v>60</v>
      </c>
      <c r="F10" s="496">
        <f>'Combain plan'!F7</f>
        <v>6.666666666666667</v>
      </c>
      <c r="G10" s="402">
        <f>'Combain plan'!G7</f>
        <v>6304.166666666667</v>
      </c>
      <c r="H10" s="402">
        <f>'Combain plan'!H7</f>
        <v>2521666.666666667</v>
      </c>
      <c r="I10" s="419">
        <f t="shared" ref="I10:I19" si="0">H10/74.4</f>
        <v>33893.369175627238</v>
      </c>
      <c r="J10" s="403"/>
    </row>
    <row r="11" spans="1:10" s="404" customFormat="1" ht="20.25" customHeight="1">
      <c r="A11" s="138">
        <v>2</v>
      </c>
      <c r="B11" s="402" t="str">
        <f>'Combain plan'!B8</f>
        <v>آماده ساختن وپلات بندی زمین قوریه</v>
      </c>
      <c r="C11" s="402" t="str">
        <f>'Combain plan'!C8</f>
        <v>مترمربع</v>
      </c>
      <c r="D11" s="402">
        <f>'Combain plan'!D8</f>
        <v>90000</v>
      </c>
      <c r="E11" s="402">
        <f>'Combain plan'!E8</f>
        <v>80</v>
      </c>
      <c r="F11" s="496">
        <f>'Combain plan'!F8</f>
        <v>5</v>
      </c>
      <c r="G11" s="402">
        <f>'Combain plan'!G8</f>
        <v>1125</v>
      </c>
      <c r="H11" s="402">
        <f>'Combain plan'!H8</f>
        <v>450000</v>
      </c>
      <c r="I11" s="419">
        <f t="shared" si="0"/>
        <v>6048.3870967741932</v>
      </c>
      <c r="J11" s="403"/>
    </row>
    <row r="12" spans="1:10" s="404" customFormat="1" ht="20.25" customHeight="1">
      <c r="A12" s="138">
        <v>3</v>
      </c>
      <c r="B12" s="402" t="str">
        <f>'Combain plan'!B9</f>
        <v>کشت تخم درختان (ارغوان، بید روسی، اکاسی گل دار، بادام ومورپان) در ساحه آزاد</v>
      </c>
      <c r="C12" s="402" t="str">
        <f>'Combain plan'!C9</f>
        <v xml:space="preserve">متر مربع </v>
      </c>
      <c r="D12" s="402">
        <f>'Combain plan'!D9</f>
        <v>45000</v>
      </c>
      <c r="E12" s="402">
        <f>'Combain plan'!E9</f>
        <v>400</v>
      </c>
      <c r="F12" s="496">
        <f>'Combain plan'!F9</f>
        <v>1</v>
      </c>
      <c r="G12" s="402">
        <f>'Combain plan'!G9</f>
        <v>112.5</v>
      </c>
      <c r="H12" s="402">
        <f>'Combain plan'!H9</f>
        <v>45000</v>
      </c>
      <c r="I12" s="419">
        <f t="shared" si="0"/>
        <v>604.83870967741927</v>
      </c>
      <c r="J12" s="403"/>
    </row>
    <row r="13" spans="1:10" s="404" customFormat="1" ht="20.25" customHeight="1">
      <c r="A13" s="138">
        <v>4</v>
      </c>
      <c r="B13" s="402" t="str">
        <f>'Combain plan'!B10</f>
        <v>خیشاوه و نرم کاری زمین قوریه</v>
      </c>
      <c r="C13" s="402" t="str">
        <f>'Combain plan'!C10</f>
        <v>متر مربع</v>
      </c>
      <c r="D13" s="402">
        <f>'Combain plan'!D10</f>
        <v>540000</v>
      </c>
      <c r="E13" s="402">
        <f>'Combain plan'!E10</f>
        <v>80</v>
      </c>
      <c r="F13" s="496">
        <f>'Combain plan'!F10</f>
        <v>5</v>
      </c>
      <c r="G13" s="402">
        <f>'Combain plan'!G10</f>
        <v>6750</v>
      </c>
      <c r="H13" s="402">
        <f>'Combain plan'!H10</f>
        <v>2700000</v>
      </c>
      <c r="I13" s="419">
        <f t="shared" si="0"/>
        <v>36290.322580645159</v>
      </c>
      <c r="J13" s="403"/>
    </row>
    <row r="14" spans="1:10" s="404" customFormat="1" ht="20.25" customHeight="1">
      <c r="A14" s="138">
        <v>5</v>
      </c>
      <c r="B14" s="402" t="str">
        <f>'Combain plan'!B11</f>
        <v>غرس نهالی (ترانسپلانت)</v>
      </c>
      <c r="C14" s="402" t="str">
        <f>'Combain plan'!C11</f>
        <v>اصله</v>
      </c>
      <c r="D14" s="402">
        <f>'Combain plan'!D11</f>
        <v>180000</v>
      </c>
      <c r="E14" s="402">
        <f>'Combain plan'!E11</f>
        <v>200</v>
      </c>
      <c r="F14" s="496">
        <f>'Combain plan'!F11</f>
        <v>2</v>
      </c>
      <c r="G14" s="402">
        <f>'Combain plan'!G11</f>
        <v>900</v>
      </c>
      <c r="H14" s="402">
        <f>'Combain plan'!H11</f>
        <v>360000</v>
      </c>
      <c r="I14" s="419">
        <f t="shared" si="0"/>
        <v>4838.7096774193542</v>
      </c>
      <c r="J14" s="403"/>
    </row>
    <row r="15" spans="1:10" s="404" customFormat="1" ht="20.25" customHeight="1">
      <c r="A15" s="138">
        <v>6</v>
      </c>
      <c r="B15" s="402" t="str">
        <f>'Combain plan'!B12</f>
        <v>آبیاری (مجموع زمین تحت پلان هفته یک مرتبه)</v>
      </c>
      <c r="C15" s="402" t="str">
        <f>'Combain plan'!C12</f>
        <v>جریب</v>
      </c>
      <c r="D15" s="402">
        <f>'Combain plan'!D12</f>
        <v>1260</v>
      </c>
      <c r="E15" s="402">
        <f>'Combain plan'!E12</f>
        <v>4</v>
      </c>
      <c r="F15" s="496">
        <f>'Combain plan'!F12</f>
        <v>100</v>
      </c>
      <c r="G15" s="402">
        <f>'Combain plan'!G12</f>
        <v>315</v>
      </c>
      <c r="H15" s="402">
        <f>'Combain plan'!H12</f>
        <v>126000</v>
      </c>
      <c r="I15" s="419">
        <f t="shared" si="0"/>
        <v>1693.5483870967741</v>
      </c>
      <c r="J15" s="403"/>
    </row>
    <row r="16" spans="1:10" s="404" customFormat="1" ht="20.25" customHeight="1">
      <c r="A16" s="138">
        <v>7</v>
      </c>
      <c r="B16" s="402" t="str">
        <f>'Combain plan'!B13</f>
        <v>کود دهی  (مجموع زمین تحت پلان ماه یک مرتبه)</v>
      </c>
      <c r="C16" s="402" t="str">
        <f>'Combain plan'!C13</f>
        <v>جریب</v>
      </c>
      <c r="D16" s="402">
        <f>'Combain plan'!D13</f>
        <v>270</v>
      </c>
      <c r="E16" s="402">
        <f>'Combain plan'!E13</f>
        <v>4</v>
      </c>
      <c r="F16" s="496">
        <f>'Combain plan'!F13</f>
        <v>100</v>
      </c>
      <c r="G16" s="402">
        <f>'Combain plan'!G13</f>
        <v>67.5</v>
      </c>
      <c r="H16" s="402">
        <f>'Combain plan'!H13</f>
        <v>27000</v>
      </c>
      <c r="I16" s="419">
        <f t="shared" si="0"/>
        <v>362.90322580645159</v>
      </c>
      <c r="J16" s="403"/>
    </row>
    <row r="17" spans="1:11" s="404" customFormat="1" ht="20.25" customHeight="1">
      <c r="A17" s="138">
        <v>8</v>
      </c>
      <c r="B17" s="402" t="str">
        <f>'Combain plan'!B14</f>
        <v>کترول امراض و آفات</v>
      </c>
      <c r="C17" s="402" t="str">
        <f>'Combain plan'!C14</f>
        <v>جریب</v>
      </c>
      <c r="D17" s="402">
        <f>'Combain plan'!D14</f>
        <v>315</v>
      </c>
      <c r="E17" s="402">
        <f>'Combain plan'!E14</f>
        <v>2</v>
      </c>
      <c r="F17" s="496">
        <f>'Combain plan'!F14</f>
        <v>200</v>
      </c>
      <c r="G17" s="402">
        <f>'Combain plan'!G14</f>
        <v>157.5</v>
      </c>
      <c r="H17" s="402">
        <f>'Combain plan'!H14</f>
        <v>63000</v>
      </c>
      <c r="I17" s="419">
        <f t="shared" si="0"/>
        <v>846.77419354838707</v>
      </c>
      <c r="J17" s="403"/>
    </row>
    <row r="18" spans="1:11" s="404" customFormat="1" ht="20.25" customHeight="1">
      <c r="A18" s="138">
        <v>9</v>
      </c>
      <c r="B18" s="402" t="str">
        <f>'Combain plan'!B15</f>
        <v>پر کاری خریطه پلاستیک و بذر تخم</v>
      </c>
      <c r="C18" s="402" t="str">
        <f>'Combain plan'!C15</f>
        <v>خریطه</v>
      </c>
      <c r="D18" s="402">
        <f>'Combain plan'!D15</f>
        <v>180000</v>
      </c>
      <c r="E18" s="402">
        <f>'Combain plan'!E15</f>
        <v>200</v>
      </c>
      <c r="F18" s="496">
        <f>'Combain plan'!F15</f>
        <v>2</v>
      </c>
      <c r="G18" s="402">
        <f>'Combain plan'!G15</f>
        <v>900</v>
      </c>
      <c r="H18" s="402">
        <f>'Combain plan'!H15</f>
        <v>360000</v>
      </c>
      <c r="I18" s="419">
        <f t="shared" si="0"/>
        <v>4838.7096774193542</v>
      </c>
      <c r="J18" s="403"/>
    </row>
    <row r="19" spans="1:11" s="404" customFormat="1" ht="20.25" customHeight="1">
      <c r="A19" s="138">
        <v>10</v>
      </c>
      <c r="B19" s="402" t="str">
        <f>'Combain plan'!B16</f>
        <v>تهیه کمپوست</v>
      </c>
      <c r="C19" s="402" t="str">
        <f>'Combain plan'!C16</f>
        <v>متر مکعب</v>
      </c>
      <c r="D19" s="402">
        <f>'Combain plan'!D16</f>
        <v>90</v>
      </c>
      <c r="E19" s="402">
        <f>'Combain plan'!E16</f>
        <v>1</v>
      </c>
      <c r="F19" s="496">
        <f>'Combain plan'!F16</f>
        <v>400</v>
      </c>
      <c r="G19" s="402">
        <f>'Combain plan'!G16</f>
        <v>90</v>
      </c>
      <c r="H19" s="402">
        <f>'Combain plan'!H16</f>
        <v>36000</v>
      </c>
      <c r="I19" s="419">
        <f t="shared" si="0"/>
        <v>483.87096774193543</v>
      </c>
      <c r="J19" s="403"/>
    </row>
    <row r="20" spans="1:11" s="401" customFormat="1" ht="27.75" customHeight="1">
      <c r="A20" s="801" t="s">
        <v>415</v>
      </c>
      <c r="B20" s="801"/>
      <c r="C20" s="427"/>
      <c r="D20" s="428"/>
      <c r="E20" s="428"/>
      <c r="F20" s="428"/>
      <c r="G20" s="428">
        <f>SUM(G10:G19)</f>
        <v>16721.666666666668</v>
      </c>
      <c r="H20" s="428">
        <f>SUM(H10:H19)</f>
        <v>6688666.666666667</v>
      </c>
      <c r="I20" s="428">
        <f>SUM(I10:I19)</f>
        <v>89901.433691756261</v>
      </c>
      <c r="J20" s="643">
        <f>H20/H65</f>
        <v>9.4392077575930905E-2</v>
      </c>
    </row>
    <row r="21" spans="1:11" s="401" customFormat="1" ht="32.25" customHeight="1">
      <c r="A21" s="802" t="s">
        <v>581</v>
      </c>
      <c r="B21" s="803"/>
      <c r="C21" s="639"/>
      <c r="D21" s="639"/>
      <c r="E21" s="639"/>
      <c r="F21" s="639"/>
      <c r="G21" s="639"/>
      <c r="H21" s="639"/>
      <c r="I21" s="639"/>
      <c r="J21" s="639"/>
    </row>
    <row r="22" spans="1:11" s="426" customFormat="1" ht="33.75" customHeight="1">
      <c r="A22" s="394" t="s">
        <v>0</v>
      </c>
      <c r="B22" s="394" t="s">
        <v>41</v>
      </c>
      <c r="C22" s="424" t="s">
        <v>2</v>
      </c>
      <c r="D22" s="395" t="s">
        <v>3</v>
      </c>
      <c r="E22" s="395" t="s">
        <v>193</v>
      </c>
      <c r="F22" s="395" t="s">
        <v>155</v>
      </c>
      <c r="G22" s="395" t="s">
        <v>15</v>
      </c>
      <c r="H22" s="395" t="s">
        <v>194</v>
      </c>
      <c r="I22" s="395" t="s">
        <v>157</v>
      </c>
      <c r="J22" s="425" t="s">
        <v>8</v>
      </c>
    </row>
    <row r="23" spans="1:11" s="392" customFormat="1" ht="18.75" customHeight="1">
      <c r="A23" s="50">
        <v>1</v>
      </c>
      <c r="B23" s="414" t="str">
        <f>'Combain plan'!B42</f>
        <v xml:space="preserve">کارگر حفظ و مراقبت شبکه آبیاری، ساحه سبز، شاخه بر و تاسیسات پروژه </v>
      </c>
      <c r="C23" s="414" t="str">
        <f>'Combain plan'!C42</f>
        <v>روز کاری</v>
      </c>
      <c r="D23" s="497">
        <f>'Combain plan'!D42</f>
        <v>5142</v>
      </c>
      <c r="E23" s="414">
        <f>'Combain plan'!E42</f>
        <v>1</v>
      </c>
      <c r="F23" s="732">
        <f>'Combain plan'!F42</f>
        <v>400</v>
      </c>
      <c r="G23" s="414">
        <f>'Combain plan'!G42</f>
        <v>5142</v>
      </c>
      <c r="H23" s="488">
        <f>'Combain plan'!H42</f>
        <v>2056800</v>
      </c>
      <c r="I23" s="419">
        <f t="shared" ref="I23:I29" si="1">H23/74.4</f>
        <v>27645.16129032258</v>
      </c>
      <c r="J23" s="455"/>
    </row>
    <row r="24" spans="1:11" s="392" customFormat="1" ht="18.75" customHeight="1">
      <c r="A24" s="50">
        <v>2</v>
      </c>
      <c r="B24" s="414" t="str">
        <f>'Combain plan'!B43</f>
        <v>آبیاری نهال های غرس شده و نهال های بذر مستقیم سال های 1395 الی 1398</v>
      </c>
      <c r="C24" s="414" t="str">
        <f>'Combain plan'!C43</f>
        <v>اصله</v>
      </c>
      <c r="D24" s="414">
        <f>'Combain plan'!D43</f>
        <v>965000</v>
      </c>
      <c r="E24" s="414">
        <f>'Combain plan'!E43</f>
        <v>11</v>
      </c>
      <c r="F24" s="732">
        <f>'Combain plan'!F43</f>
        <v>2.6666666666666665</v>
      </c>
      <c r="G24" s="414">
        <f>'Combain plan'!G43</f>
        <v>75519.666666666672</v>
      </c>
      <c r="H24" s="488">
        <f>'Combain plan'!H43</f>
        <v>30207866.666666668</v>
      </c>
      <c r="I24" s="419">
        <f t="shared" si="1"/>
        <v>406019.71326164872</v>
      </c>
      <c r="J24" s="400"/>
    </row>
    <row r="25" spans="1:11" s="392" customFormat="1" ht="18.75" customHeight="1">
      <c r="A25" s="50">
        <v>3</v>
      </c>
      <c r="B25" s="414" t="str">
        <f>'Combain plan'!B44</f>
        <v xml:space="preserve">آبیاری نهال ها توسط تانکر های وزارت زراعت </v>
      </c>
      <c r="C25" s="414" t="str">
        <f>'Combain plan'!C44</f>
        <v>مرتبه</v>
      </c>
      <c r="D25" s="414">
        <f>'Combain plan'!D44</f>
        <v>10000</v>
      </c>
      <c r="E25" s="414">
        <f>'Combain plan'!E44</f>
        <v>11</v>
      </c>
      <c r="F25" s="732">
        <f>'Combain plan'!F44</f>
        <v>5.7142857142857144</v>
      </c>
      <c r="G25" s="414">
        <f>'Combain plan'!G44</f>
        <v>1571.4285714285716</v>
      </c>
      <c r="H25" s="488">
        <f>'Combain plan'!H44</f>
        <v>628571.42857142864</v>
      </c>
      <c r="I25" s="419">
        <f t="shared" si="1"/>
        <v>8448.540706605223</v>
      </c>
      <c r="J25" s="400"/>
    </row>
    <row r="26" spans="1:11" s="392" customFormat="1" ht="18.75" customHeight="1">
      <c r="A26" s="50">
        <v>4</v>
      </c>
      <c r="B26" s="414" t="e">
        <f>'Combain plan'!#REF!</f>
        <v>#REF!</v>
      </c>
      <c r="C26" s="414" t="str">
        <f>'Combain plan'!C45</f>
        <v>اصله</v>
      </c>
      <c r="D26" s="414">
        <f>'Combain plan'!D45</f>
        <v>527000</v>
      </c>
      <c r="E26" s="414">
        <f>'Combain plan'!E45</f>
        <v>80</v>
      </c>
      <c r="F26" s="732">
        <f>'Combain plan'!F45</f>
        <v>5</v>
      </c>
      <c r="G26" s="414">
        <f>'Combain plan'!G45</f>
        <v>6587.5</v>
      </c>
      <c r="H26" s="488">
        <f>'Combain plan'!H45</f>
        <v>2635000</v>
      </c>
      <c r="I26" s="419">
        <f t="shared" si="1"/>
        <v>35416.666666666664</v>
      </c>
      <c r="J26" s="400"/>
    </row>
    <row r="27" spans="1:11" s="392" customFormat="1" ht="18.75" customHeight="1">
      <c r="A27" s="50">
        <v>5</v>
      </c>
      <c r="B27" s="414" t="str">
        <f>'Combain plan'!B46</f>
        <v>ایجاد قوریه موقت</v>
      </c>
      <c r="C27" s="414" t="str">
        <f>'Combain plan'!C46</f>
        <v>جریب</v>
      </c>
      <c r="D27" s="414">
        <f>'Combain plan'!D46</f>
        <v>9</v>
      </c>
      <c r="E27" s="414">
        <f>'Combain plan'!E46</f>
        <v>1</v>
      </c>
      <c r="F27" s="732">
        <f>'Combain plan'!F46</f>
        <v>29600</v>
      </c>
      <c r="G27" s="414">
        <f>'Combain plan'!G46</f>
        <v>1554</v>
      </c>
      <c r="H27" s="488">
        <f>'Combain plan'!H46</f>
        <v>799200</v>
      </c>
      <c r="I27" s="419">
        <f t="shared" si="1"/>
        <v>10741.935483870968</v>
      </c>
      <c r="J27" s="400"/>
    </row>
    <row r="28" spans="1:11" s="392" customFormat="1" ht="18.75" customHeight="1">
      <c r="A28" s="50">
        <v>6</v>
      </c>
      <c r="B28" s="414" t="str">
        <f>'Combain plan'!B52</f>
        <v>ناغه گیری نهال های خشک شده توسط نهال تولید شده در خریطه های پلاستکی در ساحه آبریزه</v>
      </c>
      <c r="C28" s="414" t="str">
        <f>'Combain plan'!C52</f>
        <v>اصله</v>
      </c>
      <c r="D28" s="497">
        <f>'Combain plan'!D52</f>
        <v>48950</v>
      </c>
      <c r="E28" s="414">
        <f>'Combain plan'!E52</f>
        <v>50</v>
      </c>
      <c r="F28" s="732">
        <f>'Combain plan'!F52</f>
        <v>8</v>
      </c>
      <c r="G28" s="414">
        <f>'Combain plan'!G52</f>
        <v>979</v>
      </c>
      <c r="H28" s="488">
        <f>'Combain plan'!H52</f>
        <v>391600</v>
      </c>
      <c r="I28" s="419">
        <f t="shared" si="1"/>
        <v>5263.4408602150534</v>
      </c>
      <c r="J28" s="400"/>
    </row>
    <row r="29" spans="1:11" s="392" customFormat="1" ht="18.75" customHeight="1">
      <c r="A29" s="50">
        <v>7</v>
      </c>
      <c r="B29" s="414" t="str">
        <f>'Combain plan'!B53</f>
        <v>آبیاری نهال ناغه گیریه شده در خزان سال یک مرتبه</v>
      </c>
      <c r="C29" s="414" t="str">
        <f>'Combain plan'!C53</f>
        <v>اصله</v>
      </c>
      <c r="D29" s="497">
        <f>'Combain plan'!D53</f>
        <v>28950</v>
      </c>
      <c r="E29" s="414">
        <f>'Combain plan'!E53</f>
        <v>150</v>
      </c>
      <c r="F29" s="732">
        <f>'Combain plan'!F53</f>
        <v>2.6666666666666665</v>
      </c>
      <c r="G29" s="414">
        <f>'Combain plan'!G53</f>
        <v>193</v>
      </c>
      <c r="H29" s="488">
        <f>'Combain plan'!H53</f>
        <v>77200</v>
      </c>
      <c r="I29" s="419">
        <f t="shared" si="1"/>
        <v>1037.6344086021504</v>
      </c>
      <c r="J29" s="400"/>
    </row>
    <row r="30" spans="1:11" s="401" customFormat="1" ht="27.75" customHeight="1">
      <c r="A30" s="801" t="s">
        <v>415</v>
      </c>
      <c r="B30" s="801"/>
      <c r="C30" s="427"/>
      <c r="D30" s="428"/>
      <c r="E30" s="428"/>
      <c r="F30" s="428"/>
      <c r="G30" s="428">
        <f>SUM(G23:G29)</f>
        <v>91546.595238095237</v>
      </c>
      <c r="H30" s="428">
        <f>SUM(H23:H29)</f>
        <v>36796238.095238097</v>
      </c>
      <c r="I30" s="428">
        <f>SUM(I23:I29)</f>
        <v>494573.09267793142</v>
      </c>
      <c r="J30" s="643">
        <f>H30/H65</f>
        <v>0.51927738873539397</v>
      </c>
      <c r="K30" s="401">
        <f>شیردروازه!H25+'قلعه مسلم'!H25+'بینی حصار'!H22+'کوه آسمائی'!H22+'تپه مرنجان'!H22+'تنگی غارو1'!H23+'کلوله پشته'!H20+'منشی میرغلام1'!H24+'تنگی غارو2'!H25+'بادام باغ2'!H22+'کوه قصبه'!H25+'تپه قرغه'!H25</f>
        <v>37185438.095238097</v>
      </c>
    </row>
    <row r="31" spans="1:11" s="401" customFormat="1" ht="32.25" customHeight="1">
      <c r="A31" s="804" t="s">
        <v>202</v>
      </c>
      <c r="B31" s="804"/>
      <c r="C31" s="429"/>
      <c r="D31" s="430"/>
      <c r="E31" s="430"/>
      <c r="F31" s="430"/>
      <c r="G31" s="430"/>
      <c r="H31" s="430"/>
      <c r="I31" s="430"/>
      <c r="J31" s="430"/>
    </row>
    <row r="32" spans="1:11" s="426" customFormat="1" ht="33.75" customHeight="1">
      <c r="A32" s="394" t="s">
        <v>0</v>
      </c>
      <c r="B32" s="394" t="s">
        <v>41</v>
      </c>
      <c r="C32" s="424" t="s">
        <v>2</v>
      </c>
      <c r="D32" s="395" t="s">
        <v>3</v>
      </c>
      <c r="E32" s="395" t="s">
        <v>193</v>
      </c>
      <c r="F32" s="395" t="s">
        <v>155</v>
      </c>
      <c r="G32" s="395" t="s">
        <v>15</v>
      </c>
      <c r="H32" s="395" t="s">
        <v>194</v>
      </c>
      <c r="I32" s="395" t="s">
        <v>157</v>
      </c>
      <c r="J32" s="425" t="s">
        <v>8</v>
      </c>
    </row>
    <row r="33" spans="1:10" s="392" customFormat="1" ht="17.25" customHeight="1">
      <c r="A33" s="396">
        <v>1</v>
      </c>
      <c r="B33" s="402" t="s">
        <v>199</v>
      </c>
      <c r="C33" s="409" t="s">
        <v>209</v>
      </c>
      <c r="D33" s="399">
        <v>12</v>
      </c>
      <c r="E33" s="399">
        <v>1</v>
      </c>
      <c r="F33" s="410">
        <v>156444</v>
      </c>
      <c r="G33" s="399">
        <f>E33*D33*26</f>
        <v>312</v>
      </c>
      <c r="H33" s="411">
        <f>F33*E33*10</f>
        <v>1564440</v>
      </c>
      <c r="I33" s="419">
        <f t="shared" ref="I33:I48" si="2">H33/74.4</f>
        <v>21027.419354838708</v>
      </c>
      <c r="J33" s="400"/>
    </row>
    <row r="34" spans="1:10" s="392" customFormat="1" ht="17.25" customHeight="1">
      <c r="A34" s="396">
        <v>2</v>
      </c>
      <c r="B34" s="402" t="s">
        <v>201</v>
      </c>
      <c r="C34" s="409" t="s">
        <v>209</v>
      </c>
      <c r="D34" s="399">
        <v>12</v>
      </c>
      <c r="E34" s="399">
        <v>1</v>
      </c>
      <c r="F34" s="410">
        <v>49333</v>
      </c>
      <c r="G34" s="399">
        <f t="shared" ref="G34:G47" si="3">E34*D34*26</f>
        <v>312</v>
      </c>
      <c r="H34" s="411">
        <f t="shared" ref="H34:H48" si="4">F34*E34*D34</f>
        <v>591996</v>
      </c>
      <c r="I34" s="419">
        <f t="shared" si="2"/>
        <v>7956.9354838709669</v>
      </c>
      <c r="J34" s="400"/>
    </row>
    <row r="35" spans="1:10" s="392" customFormat="1" ht="17.25" customHeight="1">
      <c r="A35" s="396">
        <v>3</v>
      </c>
      <c r="B35" s="491" t="s">
        <v>228</v>
      </c>
      <c r="C35" s="409" t="s">
        <v>209</v>
      </c>
      <c r="D35" s="399">
        <v>12</v>
      </c>
      <c r="E35" s="399">
        <v>1</v>
      </c>
      <c r="F35" s="412">
        <v>97333</v>
      </c>
      <c r="G35" s="399">
        <f t="shared" si="3"/>
        <v>312</v>
      </c>
      <c r="H35" s="411">
        <f t="shared" si="4"/>
        <v>1167996</v>
      </c>
      <c r="I35" s="419">
        <f t="shared" si="2"/>
        <v>15698.870967741934</v>
      </c>
      <c r="J35" s="400"/>
    </row>
    <row r="36" spans="1:10" s="392" customFormat="1" ht="17.25" customHeight="1">
      <c r="A36" s="396">
        <v>4</v>
      </c>
      <c r="B36" s="402" t="s">
        <v>416</v>
      </c>
      <c r="C36" s="409" t="s">
        <v>209</v>
      </c>
      <c r="D36" s="399">
        <v>12</v>
      </c>
      <c r="E36" s="399">
        <v>1</v>
      </c>
      <c r="F36" s="410">
        <v>28000</v>
      </c>
      <c r="G36" s="399">
        <f t="shared" si="3"/>
        <v>312</v>
      </c>
      <c r="H36" s="412">
        <f t="shared" si="4"/>
        <v>336000</v>
      </c>
      <c r="I36" s="419">
        <f t="shared" si="2"/>
        <v>4516.1290322580644</v>
      </c>
      <c r="J36" s="400"/>
    </row>
    <row r="37" spans="1:10" s="392" customFormat="1" ht="17.25" customHeight="1">
      <c r="A37" s="396">
        <v>5</v>
      </c>
      <c r="B37" s="402" t="s">
        <v>456</v>
      </c>
      <c r="C37" s="722" t="s">
        <v>209</v>
      </c>
      <c r="D37" s="399">
        <v>12</v>
      </c>
      <c r="E37" s="399">
        <v>1</v>
      </c>
      <c r="F37" s="411">
        <v>55000</v>
      </c>
      <c r="G37" s="399">
        <f t="shared" si="3"/>
        <v>312</v>
      </c>
      <c r="H37" s="412">
        <f t="shared" si="4"/>
        <v>660000</v>
      </c>
      <c r="I37" s="419">
        <f t="shared" si="2"/>
        <v>8870.967741935483</v>
      </c>
      <c r="J37" s="412"/>
    </row>
    <row r="38" spans="1:10" s="392" customFormat="1" ht="17.25" customHeight="1">
      <c r="A38" s="396">
        <v>6</v>
      </c>
      <c r="B38" s="402" t="s">
        <v>378</v>
      </c>
      <c r="C38" s="722" t="s">
        <v>209</v>
      </c>
      <c r="D38" s="399">
        <v>12</v>
      </c>
      <c r="E38" s="399">
        <v>1</v>
      </c>
      <c r="F38" s="411">
        <v>49333</v>
      </c>
      <c r="G38" s="399">
        <f t="shared" si="3"/>
        <v>312</v>
      </c>
      <c r="H38" s="412">
        <f t="shared" si="4"/>
        <v>591996</v>
      </c>
      <c r="I38" s="419">
        <f t="shared" si="2"/>
        <v>7956.9354838709669</v>
      </c>
      <c r="J38" s="400"/>
    </row>
    <row r="39" spans="1:10" s="392" customFormat="1" ht="17.25" customHeight="1">
      <c r="A39" s="396">
        <v>7</v>
      </c>
      <c r="B39" s="402" t="s">
        <v>205</v>
      </c>
      <c r="C39" s="409" t="s">
        <v>209</v>
      </c>
      <c r="D39" s="399">
        <v>12</v>
      </c>
      <c r="E39" s="399">
        <v>1</v>
      </c>
      <c r="F39" s="411">
        <v>97333</v>
      </c>
      <c r="G39" s="399">
        <f t="shared" si="3"/>
        <v>312</v>
      </c>
      <c r="H39" s="411">
        <f t="shared" si="4"/>
        <v>1167996</v>
      </c>
      <c r="I39" s="419">
        <f t="shared" si="2"/>
        <v>15698.870967741934</v>
      </c>
      <c r="J39" s="400"/>
    </row>
    <row r="40" spans="1:10" s="392" customFormat="1" ht="17.25" customHeight="1">
      <c r="A40" s="396">
        <v>8</v>
      </c>
      <c r="B40" s="402" t="s">
        <v>204</v>
      </c>
      <c r="C40" s="409" t="s">
        <v>209</v>
      </c>
      <c r="D40" s="399">
        <v>12</v>
      </c>
      <c r="E40" s="399">
        <v>4</v>
      </c>
      <c r="F40" s="411">
        <v>60667</v>
      </c>
      <c r="G40" s="399">
        <f t="shared" si="3"/>
        <v>1248</v>
      </c>
      <c r="H40" s="411">
        <f t="shared" si="4"/>
        <v>2912016</v>
      </c>
      <c r="I40" s="419">
        <f t="shared" si="2"/>
        <v>39140</v>
      </c>
      <c r="J40" s="451"/>
    </row>
    <row r="41" spans="1:10" s="392" customFormat="1" ht="17.25" customHeight="1">
      <c r="A41" s="396">
        <v>9</v>
      </c>
      <c r="B41" s="402" t="s">
        <v>582</v>
      </c>
      <c r="C41" s="409" t="s">
        <v>209</v>
      </c>
      <c r="D41" s="399">
        <v>12</v>
      </c>
      <c r="E41" s="399">
        <v>1</v>
      </c>
      <c r="F41" s="411">
        <v>55000</v>
      </c>
      <c r="G41" s="399">
        <f>E41*D41*26</f>
        <v>312</v>
      </c>
      <c r="H41" s="411">
        <f>F41*E41*D41</f>
        <v>660000</v>
      </c>
      <c r="I41" s="419">
        <f>H41/74.4</f>
        <v>8870.967741935483</v>
      </c>
      <c r="J41" s="451"/>
    </row>
    <row r="42" spans="1:10" s="392" customFormat="1" ht="17.25" customHeight="1">
      <c r="A42" s="396">
        <v>10</v>
      </c>
      <c r="B42" s="402" t="s">
        <v>270</v>
      </c>
      <c r="C42" s="409" t="s">
        <v>209</v>
      </c>
      <c r="D42" s="399">
        <v>12</v>
      </c>
      <c r="E42" s="399">
        <v>17</v>
      </c>
      <c r="F42" s="411">
        <v>12444</v>
      </c>
      <c r="G42" s="399">
        <f t="shared" si="3"/>
        <v>5304</v>
      </c>
      <c r="H42" s="411">
        <f t="shared" si="4"/>
        <v>2538576</v>
      </c>
      <c r="I42" s="419">
        <f t="shared" si="2"/>
        <v>34120.645161290318</v>
      </c>
      <c r="J42" s="451"/>
    </row>
    <row r="43" spans="1:10" s="392" customFormat="1" ht="17.25" customHeight="1">
      <c r="A43" s="396">
        <v>11</v>
      </c>
      <c r="B43" s="402" t="s">
        <v>206</v>
      </c>
      <c r="C43" s="409" t="s">
        <v>209</v>
      </c>
      <c r="D43" s="399">
        <v>12</v>
      </c>
      <c r="E43" s="399">
        <v>1</v>
      </c>
      <c r="F43" s="411">
        <v>111556</v>
      </c>
      <c r="G43" s="399">
        <f t="shared" si="3"/>
        <v>312</v>
      </c>
      <c r="H43" s="411">
        <f t="shared" si="4"/>
        <v>1338672</v>
      </c>
      <c r="I43" s="419">
        <f t="shared" si="2"/>
        <v>17992.903225806451</v>
      </c>
      <c r="J43" s="400"/>
    </row>
    <row r="44" spans="1:10" s="392" customFormat="1" ht="17.25" customHeight="1">
      <c r="A44" s="396">
        <v>12</v>
      </c>
      <c r="B44" s="402" t="s">
        <v>206</v>
      </c>
      <c r="C44" s="409" t="s">
        <v>209</v>
      </c>
      <c r="D44" s="399">
        <v>12</v>
      </c>
      <c r="E44" s="399">
        <v>1</v>
      </c>
      <c r="F44" s="411">
        <v>90222</v>
      </c>
      <c r="G44" s="399">
        <f t="shared" si="3"/>
        <v>312</v>
      </c>
      <c r="H44" s="411">
        <f t="shared" si="4"/>
        <v>1082664</v>
      </c>
      <c r="I44" s="419">
        <f t="shared" si="2"/>
        <v>14551.935483870966</v>
      </c>
      <c r="J44" s="400"/>
    </row>
    <row r="45" spans="1:10" s="392" customFormat="1" ht="17.25" customHeight="1">
      <c r="A45" s="396">
        <v>13</v>
      </c>
      <c r="B45" s="402" t="s">
        <v>458</v>
      </c>
      <c r="C45" s="409" t="s">
        <v>209</v>
      </c>
      <c r="D45" s="399">
        <v>12</v>
      </c>
      <c r="E45" s="399">
        <v>1</v>
      </c>
      <c r="F45" s="411">
        <v>55000</v>
      </c>
      <c r="G45" s="399">
        <f t="shared" si="3"/>
        <v>312</v>
      </c>
      <c r="H45" s="411">
        <f t="shared" si="4"/>
        <v>660000</v>
      </c>
      <c r="I45" s="419">
        <f t="shared" si="2"/>
        <v>8870.967741935483</v>
      </c>
      <c r="J45" s="400"/>
    </row>
    <row r="46" spans="1:10" s="392" customFormat="1" ht="17.25" customHeight="1">
      <c r="A46" s="396">
        <v>14</v>
      </c>
      <c r="B46" s="402" t="s">
        <v>207</v>
      </c>
      <c r="C46" s="409" t="s">
        <v>209</v>
      </c>
      <c r="D46" s="399">
        <v>12</v>
      </c>
      <c r="E46" s="399">
        <v>1</v>
      </c>
      <c r="F46" s="411">
        <v>83111</v>
      </c>
      <c r="G46" s="399">
        <f t="shared" si="3"/>
        <v>312</v>
      </c>
      <c r="H46" s="411">
        <f t="shared" si="4"/>
        <v>997332</v>
      </c>
      <c r="I46" s="419">
        <f t="shared" si="2"/>
        <v>13404.999999999998</v>
      </c>
      <c r="J46" s="400"/>
    </row>
    <row r="47" spans="1:10" s="392" customFormat="1" ht="17.25" customHeight="1">
      <c r="A47" s="396">
        <v>15</v>
      </c>
      <c r="B47" s="402" t="s">
        <v>207</v>
      </c>
      <c r="C47" s="409" t="s">
        <v>209</v>
      </c>
      <c r="D47" s="399">
        <v>12</v>
      </c>
      <c r="E47" s="399">
        <v>1</v>
      </c>
      <c r="F47" s="411">
        <v>90222</v>
      </c>
      <c r="G47" s="399">
        <f t="shared" si="3"/>
        <v>312</v>
      </c>
      <c r="H47" s="411">
        <f t="shared" si="4"/>
        <v>1082664</v>
      </c>
      <c r="I47" s="419">
        <f t="shared" si="2"/>
        <v>14551.935483870966</v>
      </c>
      <c r="J47" s="400"/>
    </row>
    <row r="48" spans="1:10" s="392" customFormat="1" ht="17.25" customHeight="1">
      <c r="A48" s="396">
        <v>16</v>
      </c>
      <c r="B48" s="402" t="s">
        <v>200</v>
      </c>
      <c r="C48" s="409" t="s">
        <v>209</v>
      </c>
      <c r="D48" s="399">
        <v>12</v>
      </c>
      <c r="E48" s="413">
        <v>2</v>
      </c>
      <c r="F48" s="411">
        <v>11333</v>
      </c>
      <c r="G48" s="399">
        <f>E48*D48*26</f>
        <v>624</v>
      </c>
      <c r="H48" s="411">
        <f t="shared" si="4"/>
        <v>271992</v>
      </c>
      <c r="I48" s="419">
        <f t="shared" si="2"/>
        <v>3655.8064516129029</v>
      </c>
      <c r="J48" s="400"/>
    </row>
    <row r="49" spans="1:10" s="401" customFormat="1" ht="27.75" customHeight="1">
      <c r="A49" s="801" t="s">
        <v>415</v>
      </c>
      <c r="B49" s="801"/>
      <c r="C49" s="427"/>
      <c r="D49" s="428"/>
      <c r="E49" s="428">
        <f>SUM(E33:E48)</f>
        <v>36</v>
      </c>
      <c r="F49" s="428"/>
      <c r="G49" s="428">
        <f>SUM(G33:G48)</f>
        <v>11232</v>
      </c>
      <c r="H49" s="428">
        <f>SUM(H33:H48)</f>
        <v>17624340</v>
      </c>
      <c r="I49" s="428">
        <f>SUM(I33:I48)</f>
        <v>236886.29032258067</v>
      </c>
      <c r="J49" s="643">
        <f>H49/H65</f>
        <v>0.24871893778100998</v>
      </c>
    </row>
    <row r="50" spans="1:10" s="401" customFormat="1" ht="24.75" customHeight="1">
      <c r="A50" s="802" t="s">
        <v>203</v>
      </c>
      <c r="B50" s="803"/>
      <c r="C50" s="639"/>
      <c r="D50" s="639"/>
      <c r="E50" s="639"/>
      <c r="F50" s="639"/>
      <c r="G50" s="639"/>
      <c r="H50" s="639"/>
      <c r="I50" s="639"/>
      <c r="J50" s="639"/>
    </row>
    <row r="51" spans="1:10" s="426" customFormat="1" ht="33.75" customHeight="1">
      <c r="A51" s="394" t="s">
        <v>0</v>
      </c>
      <c r="B51" s="394" t="s">
        <v>41</v>
      </c>
      <c r="C51" s="424" t="s">
        <v>2</v>
      </c>
      <c r="D51" s="395" t="s">
        <v>3</v>
      </c>
      <c r="E51" s="395" t="s">
        <v>193</v>
      </c>
      <c r="F51" s="395" t="s">
        <v>155</v>
      </c>
      <c r="G51" s="395" t="s">
        <v>15</v>
      </c>
      <c r="H51" s="395" t="s">
        <v>194</v>
      </c>
      <c r="I51" s="395" t="s">
        <v>157</v>
      </c>
      <c r="J51" s="425" t="s">
        <v>8</v>
      </c>
    </row>
    <row r="52" spans="1:10" s="392" customFormat="1" ht="18.75" customHeight="1">
      <c r="A52" s="397">
        <v>1</v>
      </c>
      <c r="B52" s="723" t="s">
        <v>211</v>
      </c>
      <c r="C52" s="484" t="s">
        <v>216</v>
      </c>
      <c r="D52" s="733">
        <v>50</v>
      </c>
      <c r="E52" s="412"/>
      <c r="F52" s="411">
        <v>9000</v>
      </c>
      <c r="G52" s="160">
        <f>H52/100*10/400</f>
        <v>112.5</v>
      </c>
      <c r="H52" s="160">
        <f t="shared" ref="H52:H63" si="5">F52*D52</f>
        <v>450000</v>
      </c>
      <c r="I52" s="485">
        <f>H52/74.4</f>
        <v>6048.3870967741932</v>
      </c>
      <c r="J52" s="400"/>
    </row>
    <row r="53" spans="1:10" s="392" customFormat="1" ht="18.75" customHeight="1">
      <c r="A53" s="397">
        <v>2</v>
      </c>
      <c r="B53" s="489" t="s">
        <v>217</v>
      </c>
      <c r="C53" s="409" t="s">
        <v>220</v>
      </c>
      <c r="D53" s="734">
        <v>4000</v>
      </c>
      <c r="E53" s="411"/>
      <c r="F53" s="411">
        <v>60</v>
      </c>
      <c r="G53" s="499">
        <f t="shared" ref="G53:G63" si="6">H53/100*10/400</f>
        <v>60</v>
      </c>
      <c r="H53" s="499">
        <f t="shared" si="5"/>
        <v>240000</v>
      </c>
      <c r="I53" s="500">
        <f t="shared" ref="I53:I63" si="7">H53/74.4</f>
        <v>3225.8064516129029</v>
      </c>
      <c r="J53" s="501"/>
    </row>
    <row r="54" spans="1:10" s="392" customFormat="1" ht="18.75" customHeight="1">
      <c r="A54" s="397">
        <v>3</v>
      </c>
      <c r="B54" s="489" t="s">
        <v>218</v>
      </c>
      <c r="C54" s="409" t="s">
        <v>220</v>
      </c>
      <c r="D54" s="734">
        <v>10000</v>
      </c>
      <c r="E54" s="411"/>
      <c r="F54" s="411">
        <v>60</v>
      </c>
      <c r="G54" s="499">
        <f t="shared" si="6"/>
        <v>150</v>
      </c>
      <c r="H54" s="499">
        <f t="shared" si="5"/>
        <v>600000</v>
      </c>
      <c r="I54" s="500">
        <f t="shared" si="7"/>
        <v>8064.5161290322576</v>
      </c>
      <c r="J54" s="501"/>
    </row>
    <row r="55" spans="1:10" s="392" customFormat="1" ht="18.75" customHeight="1">
      <c r="A55" s="397">
        <v>4</v>
      </c>
      <c r="B55" s="490" t="s">
        <v>214</v>
      </c>
      <c r="C55" s="409" t="s">
        <v>222</v>
      </c>
      <c r="D55" s="734">
        <v>10</v>
      </c>
      <c r="E55" s="411"/>
      <c r="F55" s="411">
        <v>12000</v>
      </c>
      <c r="G55" s="499">
        <f t="shared" si="6"/>
        <v>30</v>
      </c>
      <c r="H55" s="499">
        <f>F55*D55</f>
        <v>120000</v>
      </c>
      <c r="I55" s="500">
        <f t="shared" si="7"/>
        <v>1612.9032258064515</v>
      </c>
      <c r="J55" s="501"/>
    </row>
    <row r="56" spans="1:10" s="392" customFormat="1" ht="18.75" customHeight="1">
      <c r="A56" s="397">
        <v>5</v>
      </c>
      <c r="B56" s="489" t="s">
        <v>215</v>
      </c>
      <c r="C56" s="409" t="s">
        <v>274</v>
      </c>
      <c r="D56" s="734">
        <v>2</v>
      </c>
      <c r="E56" s="411"/>
      <c r="F56" s="411">
        <v>30000</v>
      </c>
      <c r="G56" s="499">
        <f t="shared" si="6"/>
        <v>15</v>
      </c>
      <c r="H56" s="499">
        <f t="shared" si="5"/>
        <v>60000</v>
      </c>
      <c r="I56" s="500">
        <f t="shared" si="7"/>
        <v>806.45161290322574</v>
      </c>
      <c r="J56" s="501"/>
    </row>
    <row r="57" spans="1:10" s="392" customFormat="1" ht="18.75" customHeight="1">
      <c r="A57" s="397">
        <v>6</v>
      </c>
      <c r="B57" s="490" t="s">
        <v>219</v>
      </c>
      <c r="C57" s="409" t="s">
        <v>104</v>
      </c>
      <c r="D57" s="734">
        <v>1900</v>
      </c>
      <c r="E57" s="411"/>
      <c r="F57" s="411">
        <v>250</v>
      </c>
      <c r="G57" s="499">
        <f t="shared" si="6"/>
        <v>118.75</v>
      </c>
      <c r="H57" s="499">
        <f t="shared" si="5"/>
        <v>475000</v>
      </c>
      <c r="I57" s="500">
        <f t="shared" si="7"/>
        <v>6384.4086021505373</v>
      </c>
      <c r="J57" s="501"/>
    </row>
    <row r="58" spans="1:10" s="392" customFormat="1" ht="18.75" customHeight="1">
      <c r="A58" s="397">
        <v>7</v>
      </c>
      <c r="B58" s="489" t="s">
        <v>459</v>
      </c>
      <c r="C58" s="409" t="s">
        <v>377</v>
      </c>
      <c r="D58" s="734">
        <v>4</v>
      </c>
      <c r="E58" s="411"/>
      <c r="F58" s="411">
        <v>500000</v>
      </c>
      <c r="G58" s="499">
        <f t="shared" si="6"/>
        <v>500</v>
      </c>
      <c r="H58" s="499">
        <f t="shared" si="5"/>
        <v>2000000</v>
      </c>
      <c r="I58" s="500">
        <f t="shared" si="7"/>
        <v>26881.720430107525</v>
      </c>
      <c r="J58" s="501"/>
    </row>
    <row r="59" spans="1:10" s="392" customFormat="1" ht="18.75" customHeight="1">
      <c r="A59" s="397">
        <v>8</v>
      </c>
      <c r="B59" s="489" t="s">
        <v>271</v>
      </c>
      <c r="C59" s="409" t="s">
        <v>272</v>
      </c>
      <c r="D59" s="734">
        <v>1</v>
      </c>
      <c r="E59" s="411"/>
      <c r="F59" s="411">
        <v>300000</v>
      </c>
      <c r="G59" s="499">
        <f t="shared" si="6"/>
        <v>75</v>
      </c>
      <c r="H59" s="499">
        <f t="shared" si="5"/>
        <v>300000</v>
      </c>
      <c r="I59" s="500">
        <f t="shared" si="7"/>
        <v>4032.2580645161288</v>
      </c>
      <c r="J59" s="501"/>
    </row>
    <row r="60" spans="1:10" s="392" customFormat="1" ht="18.75" customHeight="1">
      <c r="A60" s="397">
        <v>9</v>
      </c>
      <c r="B60" s="490" t="s">
        <v>387</v>
      </c>
      <c r="C60" s="409" t="s">
        <v>386</v>
      </c>
      <c r="D60" s="734">
        <v>8</v>
      </c>
      <c r="E60" s="411"/>
      <c r="F60" s="411">
        <v>50000</v>
      </c>
      <c r="G60" s="499">
        <f t="shared" si="6"/>
        <v>100</v>
      </c>
      <c r="H60" s="499">
        <f t="shared" si="5"/>
        <v>400000</v>
      </c>
      <c r="I60" s="500">
        <f t="shared" si="7"/>
        <v>5376.3440860215051</v>
      </c>
      <c r="J60" s="501"/>
    </row>
    <row r="61" spans="1:10" s="392" customFormat="1" ht="18.75" customHeight="1">
      <c r="A61" s="397">
        <v>10</v>
      </c>
      <c r="B61" s="490" t="s">
        <v>460</v>
      </c>
      <c r="C61" s="409" t="s">
        <v>212</v>
      </c>
      <c r="D61" s="734">
        <v>180</v>
      </c>
      <c r="E61" s="411"/>
      <c r="F61" s="411">
        <v>1400</v>
      </c>
      <c r="G61" s="499">
        <f t="shared" si="6"/>
        <v>63</v>
      </c>
      <c r="H61" s="499">
        <f t="shared" si="5"/>
        <v>252000</v>
      </c>
      <c r="I61" s="500">
        <f t="shared" si="7"/>
        <v>3387.0967741935483</v>
      </c>
      <c r="J61" s="501"/>
    </row>
    <row r="62" spans="1:10" s="392" customFormat="1" ht="18.75" customHeight="1">
      <c r="A62" s="397">
        <v>11</v>
      </c>
      <c r="B62" s="490" t="s">
        <v>461</v>
      </c>
      <c r="C62" s="409" t="s">
        <v>104</v>
      </c>
      <c r="D62" s="734">
        <v>1000</v>
      </c>
      <c r="E62" s="411"/>
      <c r="F62" s="411">
        <v>150</v>
      </c>
      <c r="G62" s="499">
        <f t="shared" si="6"/>
        <v>37.5</v>
      </c>
      <c r="H62" s="499">
        <f t="shared" si="5"/>
        <v>150000</v>
      </c>
      <c r="I62" s="500">
        <f t="shared" si="7"/>
        <v>2016.1290322580644</v>
      </c>
      <c r="J62" s="501"/>
    </row>
    <row r="63" spans="1:10" s="392" customFormat="1" ht="18.75" customHeight="1">
      <c r="A63" s="397">
        <v>12</v>
      </c>
      <c r="B63" s="490" t="s">
        <v>388</v>
      </c>
      <c r="C63" s="409" t="s">
        <v>275</v>
      </c>
      <c r="D63" s="734">
        <v>1</v>
      </c>
      <c r="E63" s="411"/>
      <c r="F63" s="499">
        <f>827957.90476191+147580+26664</f>
        <v>1002201.90476191</v>
      </c>
      <c r="G63" s="499">
        <f t="shared" si="6"/>
        <v>250.5504761904775</v>
      </c>
      <c r="H63" s="499">
        <f t="shared" si="5"/>
        <v>1002201.90476191</v>
      </c>
      <c r="I63" s="500">
        <f t="shared" si="7"/>
        <v>13470.455709165455</v>
      </c>
      <c r="J63" s="648"/>
    </row>
    <row r="64" spans="1:10" s="401" customFormat="1" ht="27.75" customHeight="1">
      <c r="A64" s="801" t="s">
        <v>415</v>
      </c>
      <c r="B64" s="801"/>
      <c r="C64" s="427"/>
      <c r="D64" s="428"/>
      <c r="E64" s="428"/>
      <c r="F64" s="428"/>
      <c r="G64" s="428">
        <f>SUM(G52:G63)</f>
        <v>1512.3004761904774</v>
      </c>
      <c r="H64" s="428">
        <f>SUM(H52:H63)</f>
        <v>6049201.9047619104</v>
      </c>
      <c r="I64" s="428">
        <f>SUM(I52:I63)</f>
        <v>81306.477214541796</v>
      </c>
      <c r="J64" s="643">
        <f>H64/H65</f>
        <v>8.5367796591262118E-2</v>
      </c>
    </row>
    <row r="65" spans="1:13" s="392" customFormat="1" ht="22.5" customHeight="1">
      <c r="A65" s="808" t="s">
        <v>224</v>
      </c>
      <c r="B65" s="808"/>
      <c r="C65" s="719"/>
      <c r="D65" s="415"/>
      <c r="E65" s="347"/>
      <c r="F65" s="416"/>
      <c r="G65" s="492">
        <f>G64+G30+G20+G49+G7</f>
        <v>121012.56238095238</v>
      </c>
      <c r="H65" s="492">
        <f>H64+H30+H20+H49+H7</f>
        <v>70860466.666666672</v>
      </c>
      <c r="I65" s="492"/>
      <c r="J65" s="540">
        <f>J64+J30+J20+J49+J7</f>
        <v>1</v>
      </c>
    </row>
    <row r="66" spans="1:13" ht="29.25" customHeight="1">
      <c r="A66" s="809" t="s">
        <v>225</v>
      </c>
      <c r="B66" s="809"/>
      <c r="C66" s="720"/>
      <c r="D66" s="720"/>
      <c r="E66" s="720"/>
      <c r="F66" s="720"/>
      <c r="G66" s="602"/>
      <c r="H66" s="603">
        <f>H65/74.4</f>
        <v>952425.62724014337</v>
      </c>
      <c r="I66" s="604"/>
      <c r="J66" s="600"/>
      <c r="K66" s="730">
        <f>H64+H49+H30+H20</f>
        <v>67158446.666666672</v>
      </c>
    </row>
    <row r="67" spans="1:13" ht="33" customHeight="1">
      <c r="A67" s="298" t="s">
        <v>425</v>
      </c>
      <c r="B67" s="298"/>
      <c r="C67" s="16" t="s">
        <v>422</v>
      </c>
      <c r="D67" s="16"/>
      <c r="E67" s="16"/>
      <c r="F67" s="16"/>
      <c r="G67" s="16"/>
      <c r="H67" s="635"/>
      <c r="I67" s="450"/>
      <c r="J67" s="450"/>
      <c r="K67" s="362"/>
      <c r="L67" s="339"/>
      <c r="M67" s="339"/>
    </row>
    <row r="68" spans="1:13" s="543" customFormat="1" ht="18.75">
      <c r="A68" s="378" t="s">
        <v>426</v>
      </c>
      <c r="B68" s="544"/>
      <c r="C68" s="298"/>
      <c r="D68" s="545"/>
      <c r="G68" s="545"/>
      <c r="I68" s="541"/>
      <c r="J68" s="547"/>
      <c r="K68" s="542"/>
      <c r="L68" s="542"/>
      <c r="M68" s="546"/>
    </row>
    <row r="69" spans="1:13" s="543" customFormat="1" ht="24" customHeight="1">
      <c r="A69" s="378" t="s">
        <v>385</v>
      </c>
      <c r="B69" s="548"/>
      <c r="C69" s="298" t="s">
        <v>223</v>
      </c>
      <c r="D69" s="378" t="s">
        <v>390</v>
      </c>
      <c r="G69" s="545" t="s">
        <v>21</v>
      </c>
      <c r="I69" s="542"/>
      <c r="J69" s="542" t="s">
        <v>44</v>
      </c>
      <c r="K69" s="542"/>
      <c r="L69" s="542"/>
      <c r="M69" s="542"/>
    </row>
    <row r="70" spans="1:13" ht="26.25" customHeight="1">
      <c r="A70" s="365" t="s">
        <v>424</v>
      </c>
      <c r="B70" s="365"/>
      <c r="C70" s="543"/>
      <c r="D70" s="542" t="s">
        <v>279</v>
      </c>
      <c r="E70" s="365"/>
      <c r="F70" s="365"/>
      <c r="G70" s="542" t="s">
        <v>423</v>
      </c>
      <c r="H70" s="365"/>
      <c r="I70" s="365"/>
      <c r="J70" s="370"/>
      <c r="K70" s="344"/>
      <c r="L70" s="339"/>
      <c r="M70" s="339"/>
    </row>
    <row r="73" spans="1:13">
      <c r="H73" s="417">
        <f>61000000-H65</f>
        <v>-9860466.6666666716</v>
      </c>
    </row>
    <row r="75" spans="1:13" ht="15">
      <c r="H75" s="731">
        <f>61000000-H65</f>
        <v>-9860466.6666666716</v>
      </c>
    </row>
    <row r="77" spans="1:13">
      <c r="J77" s="339">
        <f>H64+H49+H30</f>
        <v>60469780.000000007</v>
      </c>
    </row>
  </sheetData>
  <mergeCells count="15">
    <mergeCell ref="A65:B65"/>
    <mergeCell ref="A66:B66"/>
    <mergeCell ref="A49:B49"/>
    <mergeCell ref="A50:B50"/>
    <mergeCell ref="A64:B64"/>
    <mergeCell ref="A20:B20"/>
    <mergeCell ref="A21:B21"/>
    <mergeCell ref="A30:B30"/>
    <mergeCell ref="A31:B31"/>
    <mergeCell ref="A1:J1"/>
    <mergeCell ref="A2:J2"/>
    <mergeCell ref="A3:J3"/>
    <mergeCell ref="A5:B5"/>
    <mergeCell ref="A7:B7"/>
    <mergeCell ref="A8:B8"/>
  </mergeCells>
  <printOptions horizontalCentered="1"/>
  <pageMargins left="0.25" right="0.17" top="0.56999999999999995" bottom="0.28000000000000003" header="0.38" footer="0.23"/>
  <pageSetup scale="56" orientation="landscape" horizontalDpi="4294967295" verticalDpi="4294967295" r:id="rId1"/>
  <headerFooter>
    <oddFooter>&amp;C1</oddFooter>
  </headerFooter>
  <rowBreaks count="1" manualBreakCount="1">
    <brk id="41"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2"/>
  <sheetViews>
    <sheetView rightToLeft="1" view="pageBreakPreview" zoomScale="70" zoomScaleSheetLayoutView="70" workbookViewId="0">
      <selection activeCell="F5" sqref="F5"/>
    </sheetView>
  </sheetViews>
  <sheetFormatPr defaultColWidth="9.140625" defaultRowHeight="15"/>
  <cols>
    <col min="1" max="1" width="7" style="58" customWidth="1"/>
    <col min="2" max="2" width="48.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18.5703125" style="58" customWidth="1"/>
    <col min="9" max="10" width="13.140625" style="58" customWidth="1"/>
    <col min="11" max="11" width="19" style="58" customWidth="1"/>
    <col min="12" max="12" width="48.425781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359</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6">
        <v>1</v>
      </c>
      <c r="B5" s="599" t="s">
        <v>178</v>
      </c>
      <c r="C5" s="104" t="s">
        <v>19</v>
      </c>
      <c r="D5" s="102">
        <v>0</v>
      </c>
      <c r="E5" s="102"/>
      <c r="F5" s="102"/>
      <c r="G5" s="102"/>
      <c r="H5" s="102"/>
      <c r="I5" s="102"/>
      <c r="J5" s="102"/>
      <c r="K5" s="102"/>
      <c r="L5" s="102"/>
    </row>
    <row r="6" spans="1:18" s="69" customFormat="1" ht="31.5" customHeight="1">
      <c r="A6" s="6">
        <v>2</v>
      </c>
      <c r="B6" s="599" t="s">
        <v>394</v>
      </c>
      <c r="C6" s="104" t="s">
        <v>19</v>
      </c>
      <c r="D6" s="102">
        <f>D5</f>
        <v>0</v>
      </c>
      <c r="E6" s="102"/>
      <c r="F6" s="553">
        <v>77000</v>
      </c>
      <c r="G6" s="553">
        <f>D6*120</f>
        <v>0</v>
      </c>
      <c r="H6" s="553">
        <f>F6*D6</f>
        <v>0</v>
      </c>
      <c r="I6" s="102">
        <v>130</v>
      </c>
      <c r="J6" s="102"/>
      <c r="K6" s="102"/>
      <c r="L6" s="102"/>
    </row>
    <row r="7" spans="1:18" s="69" customFormat="1" ht="31.5" customHeight="1">
      <c r="A7" s="6">
        <v>3</v>
      </c>
      <c r="B7" s="599" t="s">
        <v>414</v>
      </c>
      <c r="C7" s="104" t="s">
        <v>19</v>
      </c>
      <c r="D7" s="102">
        <f>D6</f>
        <v>0</v>
      </c>
      <c r="E7" s="102">
        <v>1</v>
      </c>
      <c r="F7" s="598">
        <v>4000000</v>
      </c>
      <c r="G7" s="553"/>
      <c r="H7" s="553">
        <f>F7*D7</f>
        <v>0</v>
      </c>
      <c r="I7" s="102"/>
      <c r="J7" s="102"/>
      <c r="K7" s="102"/>
      <c r="L7" s="102"/>
    </row>
    <row r="8" spans="1:18" s="13" customFormat="1" ht="36" customHeight="1">
      <c r="A8" s="6">
        <v>4</v>
      </c>
      <c r="B8" s="281" t="s">
        <v>357</v>
      </c>
      <c r="C8" s="70" t="s">
        <v>106</v>
      </c>
      <c r="D8" s="72">
        <f>D5*1666/100*10</f>
        <v>0</v>
      </c>
      <c r="E8" s="82">
        <v>13</v>
      </c>
      <c r="F8" s="82">
        <f>400/E8</f>
        <v>30.76923076923077</v>
      </c>
      <c r="G8" s="82">
        <f>D8*1/E8</f>
        <v>0</v>
      </c>
      <c r="H8" s="70">
        <f>G8*F8*E8</f>
        <v>0</v>
      </c>
      <c r="I8" s="12">
        <v>22</v>
      </c>
      <c r="J8" s="71">
        <f>G8/I8</f>
        <v>0</v>
      </c>
      <c r="K8" s="12">
        <f>J8*E8</f>
        <v>0</v>
      </c>
      <c r="L8" s="53"/>
    </row>
    <row r="9" spans="1:18" s="13" customFormat="1" ht="23.25" customHeight="1">
      <c r="A9" s="6">
        <v>5</v>
      </c>
      <c r="B9" s="281" t="s">
        <v>94</v>
      </c>
      <c r="C9" s="70" t="s">
        <v>105</v>
      </c>
      <c r="D9" s="72">
        <f>D5*2/100*10</f>
        <v>0</v>
      </c>
      <c r="E9" s="82">
        <v>0.5</v>
      </c>
      <c r="F9" s="82">
        <f>400/E9</f>
        <v>800</v>
      </c>
      <c r="G9" s="82">
        <f>D9*1/E9</f>
        <v>0</v>
      </c>
      <c r="H9" s="12">
        <f>G9*F9*E9</f>
        <v>0</v>
      </c>
      <c r="I9" s="12">
        <v>22</v>
      </c>
      <c r="J9" s="71">
        <f>G9/I9</f>
        <v>0</v>
      </c>
      <c r="K9" s="12">
        <f>J9*E9</f>
        <v>0</v>
      </c>
      <c r="L9" s="53"/>
    </row>
    <row r="10" spans="1:18" s="13" customFormat="1" ht="23.25" customHeight="1">
      <c r="A10" s="6">
        <v>6</v>
      </c>
      <c r="B10" s="281" t="s">
        <v>95</v>
      </c>
      <c r="C10" s="70" t="s">
        <v>107</v>
      </c>
      <c r="D10" s="72">
        <f>D5*800/100*10</f>
        <v>0</v>
      </c>
      <c r="E10" s="82">
        <v>13</v>
      </c>
      <c r="F10" s="82">
        <f>400/E10</f>
        <v>30.76923076923077</v>
      </c>
      <c r="G10" s="82">
        <f>D10*1/E10</f>
        <v>0</v>
      </c>
      <c r="H10" s="12">
        <f>G10*F10*E10</f>
        <v>0</v>
      </c>
      <c r="I10" s="12">
        <v>22</v>
      </c>
      <c r="J10" s="71">
        <f>G10/I10</f>
        <v>0</v>
      </c>
      <c r="K10" s="12">
        <f>J10*E10</f>
        <v>0</v>
      </c>
      <c r="L10" s="68"/>
    </row>
    <row r="11" spans="1:18" s="13" customFormat="1" ht="23.25" customHeight="1">
      <c r="A11" s="6">
        <v>7</v>
      </c>
      <c r="B11" s="281" t="s">
        <v>164</v>
      </c>
      <c r="C11" s="70" t="s">
        <v>165</v>
      </c>
      <c r="D11" s="72">
        <f>D5/10/100*10</f>
        <v>0</v>
      </c>
      <c r="E11" s="312">
        <f>1/12</f>
        <v>8.3333333333333329E-2</v>
      </c>
      <c r="F11" s="82">
        <f>400/E11</f>
        <v>4800</v>
      </c>
      <c r="G11" s="82">
        <f>D11*1/E11</f>
        <v>0</v>
      </c>
      <c r="H11" s="12">
        <f>G11*F11*E11</f>
        <v>0</v>
      </c>
      <c r="I11" s="12">
        <v>22</v>
      </c>
      <c r="J11" s="71">
        <f>G11/I11</f>
        <v>0</v>
      </c>
      <c r="K11" s="312">
        <f>J11*E11</f>
        <v>0</v>
      </c>
      <c r="L11" s="68"/>
    </row>
    <row r="12" spans="1:18" s="13" customFormat="1" ht="29.25" customHeight="1">
      <c r="A12" s="853" t="s">
        <v>168</v>
      </c>
      <c r="B12" s="853"/>
      <c r="C12" s="853"/>
      <c r="D12" s="73"/>
      <c r="E12" s="74"/>
      <c r="F12" s="74"/>
      <c r="G12" s="549">
        <f>SUM(G6:G11)</f>
        <v>0</v>
      </c>
      <c r="H12" s="549">
        <f>SUM(H6:H11)</f>
        <v>0</v>
      </c>
      <c r="I12" s="549"/>
      <c r="J12" s="75">
        <f>SUM(J8:J11)</f>
        <v>0</v>
      </c>
      <c r="K12" s="854"/>
      <c r="L12" s="854"/>
    </row>
    <row r="13" spans="1:18" s="314" customFormat="1" ht="32.25" customHeight="1">
      <c r="A13" s="850" t="s">
        <v>173</v>
      </c>
      <c r="B13" s="850"/>
      <c r="C13" s="850"/>
      <c r="D13" s="850"/>
      <c r="E13" s="850"/>
      <c r="F13" s="850"/>
      <c r="G13" s="850"/>
      <c r="H13" s="850"/>
      <c r="I13" s="850"/>
      <c r="J13" s="850"/>
      <c r="K13" s="850"/>
      <c r="L13" s="850"/>
      <c r="M13" s="319"/>
      <c r="N13" s="319"/>
    </row>
    <row r="14" spans="1:18" s="318" customFormat="1" ht="43.5" customHeight="1">
      <c r="A14" s="315" t="s">
        <v>0</v>
      </c>
      <c r="B14" s="316" t="s">
        <v>41</v>
      </c>
      <c r="C14" s="316" t="s">
        <v>2</v>
      </c>
      <c r="D14" s="317" t="s">
        <v>3</v>
      </c>
      <c r="E14" s="317" t="s">
        <v>4</v>
      </c>
      <c r="F14" s="317" t="s">
        <v>5</v>
      </c>
      <c r="G14" s="317" t="s">
        <v>25</v>
      </c>
      <c r="H14" s="317" t="s">
        <v>26</v>
      </c>
      <c r="I14" s="317" t="s">
        <v>7</v>
      </c>
      <c r="J14" s="317" t="s">
        <v>42</v>
      </c>
      <c r="K14" s="317" t="s">
        <v>45</v>
      </c>
      <c r="L14" s="317" t="s">
        <v>8</v>
      </c>
    </row>
    <row r="15" spans="1:18" ht="34.5" customHeight="1">
      <c r="A15" s="6">
        <v>1</v>
      </c>
      <c r="B15" s="281" t="s">
        <v>357</v>
      </c>
      <c r="C15" s="1" t="s">
        <v>9</v>
      </c>
      <c r="D15" s="72">
        <f>D5*1666/100*40</f>
        <v>0</v>
      </c>
      <c r="E15" s="82">
        <v>13</v>
      </c>
      <c r="F15" s="82">
        <f>400/E15</f>
        <v>30.76923076923077</v>
      </c>
      <c r="G15" s="82">
        <f>D15*1/E15</f>
        <v>0</v>
      </c>
      <c r="H15" s="70">
        <f>G15*F15*E15</f>
        <v>0</v>
      </c>
      <c r="I15" s="12">
        <v>66</v>
      </c>
      <c r="J15" s="71">
        <f>G15/I15</f>
        <v>0</v>
      </c>
      <c r="K15" s="12">
        <f>J15*E15</f>
        <v>0</v>
      </c>
      <c r="L15" s="15"/>
      <c r="M15" s="52"/>
      <c r="R15" s="7"/>
    </row>
    <row r="16" spans="1:18" ht="23.25" customHeight="1">
      <c r="A16" s="6">
        <v>2</v>
      </c>
      <c r="B16" s="281" t="s">
        <v>94</v>
      </c>
      <c r="C16" s="1" t="s">
        <v>105</v>
      </c>
      <c r="D16" s="72">
        <f>D5*2/100*40</f>
        <v>0</v>
      </c>
      <c r="E16" s="82">
        <v>0.5</v>
      </c>
      <c r="F16" s="82">
        <f>400/E16</f>
        <v>800</v>
      </c>
      <c r="G16" s="82">
        <f>D16*1/E16</f>
        <v>0</v>
      </c>
      <c r="H16" s="70">
        <f>G16*F16*E16</f>
        <v>0</v>
      </c>
      <c r="I16" s="12">
        <v>66</v>
      </c>
      <c r="J16" s="71">
        <f>G16/I16</f>
        <v>0</v>
      </c>
      <c r="K16" s="12">
        <f>J16*E16</f>
        <v>0</v>
      </c>
      <c r="L16" s="15"/>
      <c r="M16" s="52"/>
      <c r="R16" s="7"/>
    </row>
    <row r="17" spans="1:18" ht="23.25" customHeight="1">
      <c r="A17" s="6">
        <v>3</v>
      </c>
      <c r="B17" s="281" t="s">
        <v>95</v>
      </c>
      <c r="C17" s="1" t="s">
        <v>107</v>
      </c>
      <c r="D17" s="72">
        <f>D5*800/100*40</f>
        <v>0</v>
      </c>
      <c r="E17" s="82">
        <v>13</v>
      </c>
      <c r="F17" s="82">
        <f>400/E17</f>
        <v>30.76923076923077</v>
      </c>
      <c r="G17" s="82">
        <f>D17*1/E17</f>
        <v>0</v>
      </c>
      <c r="H17" s="70">
        <f>G17*F17*E17</f>
        <v>0</v>
      </c>
      <c r="I17" s="12">
        <v>66</v>
      </c>
      <c r="J17" s="71">
        <f>G17/I17</f>
        <v>0</v>
      </c>
      <c r="K17" s="12">
        <f>J17*E17</f>
        <v>0</v>
      </c>
      <c r="L17" s="15"/>
      <c r="M17" s="52"/>
      <c r="R17" s="7"/>
    </row>
    <row r="18" spans="1:18" s="13" customFormat="1" ht="23.25" customHeight="1">
      <c r="A18" s="6">
        <v>4</v>
      </c>
      <c r="B18" s="281" t="s">
        <v>164</v>
      </c>
      <c r="C18" s="70" t="s">
        <v>165</v>
      </c>
      <c r="D18" s="72">
        <f>D5/10/100*40</f>
        <v>0</v>
      </c>
      <c r="E18" s="313">
        <f>1/12</f>
        <v>8.3333333333333329E-2</v>
      </c>
      <c r="F18" s="82">
        <f>400/E18</f>
        <v>4800</v>
      </c>
      <c r="G18" s="82">
        <f>D18*1/E18</f>
        <v>0</v>
      </c>
      <c r="H18" s="12">
        <f>G18*F18*E18</f>
        <v>0</v>
      </c>
      <c r="I18" s="12">
        <v>66</v>
      </c>
      <c r="J18" s="71">
        <f>G18/I18</f>
        <v>0</v>
      </c>
      <c r="K18" s="312">
        <f>J18*E18</f>
        <v>0</v>
      </c>
      <c r="L18" s="68"/>
    </row>
    <row r="19" spans="1:18" s="329" customFormat="1" ht="30" customHeight="1">
      <c r="A19" s="846" t="s">
        <v>169</v>
      </c>
      <c r="B19" s="846"/>
      <c r="C19" s="323"/>
      <c r="D19" s="324"/>
      <c r="E19" s="80"/>
      <c r="F19" s="325"/>
      <c r="G19" s="80">
        <f>SUM(G15:G18)</f>
        <v>0</v>
      </c>
      <c r="H19" s="80">
        <f>SUM(H15:H18)</f>
        <v>0</v>
      </c>
      <c r="I19" s="326"/>
      <c r="J19" s="327">
        <f>SUM(J15:J18)</f>
        <v>0</v>
      </c>
      <c r="K19" s="855"/>
      <c r="L19" s="855"/>
      <c r="M19" s="328"/>
      <c r="R19" s="330"/>
    </row>
    <row r="20" spans="1:18" s="314" customFormat="1" ht="32.25" customHeight="1">
      <c r="A20" s="850" t="s">
        <v>174</v>
      </c>
      <c r="B20" s="850"/>
      <c r="C20" s="850"/>
      <c r="D20" s="850"/>
      <c r="E20" s="850"/>
      <c r="F20" s="850"/>
      <c r="G20" s="850"/>
      <c r="H20" s="850"/>
      <c r="I20" s="850"/>
      <c r="J20" s="850"/>
      <c r="K20" s="850"/>
      <c r="L20" s="850"/>
      <c r="M20" s="319"/>
      <c r="N20" s="319"/>
    </row>
    <row r="21" spans="1:18" s="318" customFormat="1" ht="43.5" customHeight="1">
      <c r="A21" s="315" t="s">
        <v>0</v>
      </c>
      <c r="B21" s="316" t="s">
        <v>41</v>
      </c>
      <c r="C21" s="316" t="s">
        <v>2</v>
      </c>
      <c r="D21" s="317" t="s">
        <v>3</v>
      </c>
      <c r="E21" s="317" t="s">
        <v>4</v>
      </c>
      <c r="F21" s="317" t="s">
        <v>5</v>
      </c>
      <c r="G21" s="317" t="s">
        <v>25</v>
      </c>
      <c r="H21" s="317" t="s">
        <v>26</v>
      </c>
      <c r="I21" s="317" t="s">
        <v>7</v>
      </c>
      <c r="J21" s="317" t="s">
        <v>42</v>
      </c>
      <c r="K21" s="317" t="s">
        <v>45</v>
      </c>
      <c r="L21" s="317" t="s">
        <v>8</v>
      </c>
    </row>
    <row r="22" spans="1:18" ht="23.25" customHeight="1">
      <c r="A22" s="6">
        <v>1</v>
      </c>
      <c r="B22" s="281" t="s">
        <v>357</v>
      </c>
      <c r="C22" s="1" t="s">
        <v>9</v>
      </c>
      <c r="D22" s="72">
        <f>D5*1666/100*40</f>
        <v>0</v>
      </c>
      <c r="E22" s="82">
        <v>13</v>
      </c>
      <c r="F22" s="82">
        <f>400/E22</f>
        <v>30.76923076923077</v>
      </c>
      <c r="G22" s="82">
        <f>D22*1/E22</f>
        <v>0</v>
      </c>
      <c r="H22" s="70">
        <f>G22*F22*E22</f>
        <v>0</v>
      </c>
      <c r="I22" s="12">
        <v>66</v>
      </c>
      <c r="J22" s="71">
        <f>G22/I22</f>
        <v>0</v>
      </c>
      <c r="K22" s="12">
        <f>J22*E22</f>
        <v>0</v>
      </c>
      <c r="L22" s="15"/>
      <c r="M22" s="52"/>
      <c r="R22" s="7"/>
    </row>
    <row r="23" spans="1:18" ht="23.25" customHeight="1">
      <c r="A23" s="6">
        <v>2</v>
      </c>
      <c r="B23" s="281" t="s">
        <v>94</v>
      </c>
      <c r="C23" s="1" t="s">
        <v>105</v>
      </c>
      <c r="D23" s="72">
        <f>D5*2/100*40</f>
        <v>0</v>
      </c>
      <c r="E23" s="82">
        <v>0.5</v>
      </c>
      <c r="F23" s="82">
        <f>400/E23</f>
        <v>800</v>
      </c>
      <c r="G23" s="82">
        <f>D23*1/E23</f>
        <v>0</v>
      </c>
      <c r="H23" s="70">
        <f>G23*F23*E23</f>
        <v>0</v>
      </c>
      <c r="I23" s="12">
        <v>66</v>
      </c>
      <c r="J23" s="71">
        <f>G23/I23</f>
        <v>0</v>
      </c>
      <c r="K23" s="12">
        <f>J23*E23</f>
        <v>0</v>
      </c>
      <c r="L23" s="15"/>
      <c r="M23" s="52"/>
      <c r="R23" s="7"/>
    </row>
    <row r="24" spans="1:18" ht="23.25" customHeight="1">
      <c r="A24" s="6">
        <v>3</v>
      </c>
      <c r="B24" s="281" t="s">
        <v>95</v>
      </c>
      <c r="C24" s="1" t="s">
        <v>107</v>
      </c>
      <c r="D24" s="72">
        <f>D5*800/100*40</f>
        <v>0</v>
      </c>
      <c r="E24" s="82">
        <v>13</v>
      </c>
      <c r="F24" s="82">
        <f>400/E24</f>
        <v>30.76923076923077</v>
      </c>
      <c r="G24" s="82">
        <f>D24*1/E24</f>
        <v>0</v>
      </c>
      <c r="H24" s="70">
        <f>G24*F24*E24</f>
        <v>0</v>
      </c>
      <c r="I24" s="12">
        <v>66</v>
      </c>
      <c r="J24" s="71">
        <f>G24/I24</f>
        <v>0</v>
      </c>
      <c r="K24" s="12">
        <f>J24*E24</f>
        <v>0</v>
      </c>
      <c r="L24" s="15"/>
      <c r="M24" s="52"/>
      <c r="R24" s="7"/>
    </row>
    <row r="25" spans="1:18" s="13" customFormat="1" ht="23.25" customHeight="1">
      <c r="A25" s="6">
        <v>4</v>
      </c>
      <c r="B25" s="281" t="s">
        <v>164</v>
      </c>
      <c r="C25" s="70" t="s">
        <v>165</v>
      </c>
      <c r="D25" s="72">
        <f>D5/10/100*40</f>
        <v>0</v>
      </c>
      <c r="E25" s="313">
        <f>1/12</f>
        <v>8.3333333333333329E-2</v>
      </c>
      <c r="F25" s="82">
        <f>400/E25</f>
        <v>4800</v>
      </c>
      <c r="G25" s="82">
        <f>D25*1/E25</f>
        <v>0</v>
      </c>
      <c r="H25" s="12">
        <f>G25*F25*E25</f>
        <v>0</v>
      </c>
      <c r="I25" s="12">
        <v>66</v>
      </c>
      <c r="J25" s="71">
        <f>G25/I25</f>
        <v>0</v>
      </c>
      <c r="K25" s="312">
        <f>J25*E25</f>
        <v>0</v>
      </c>
      <c r="L25" s="68"/>
    </row>
    <row r="26" spans="1:18" s="329" customFormat="1" ht="33" customHeight="1">
      <c r="A26" s="846" t="s">
        <v>170</v>
      </c>
      <c r="B26" s="846"/>
      <c r="C26" s="323"/>
      <c r="D26" s="324"/>
      <c r="E26" s="80"/>
      <c r="F26" s="325"/>
      <c r="G26" s="80">
        <f>SUM(G22:G25)</f>
        <v>0</v>
      </c>
      <c r="H26" s="80">
        <f>SUM(H22:H25)</f>
        <v>0</v>
      </c>
      <c r="I26" s="80"/>
      <c r="J26" s="80">
        <f>SUM(J22:J25)</f>
        <v>0</v>
      </c>
      <c r="K26" s="855"/>
      <c r="L26" s="855"/>
      <c r="M26" s="328"/>
      <c r="R26" s="330"/>
    </row>
    <row r="27" spans="1:18" s="314" customFormat="1" ht="32.25" customHeight="1">
      <c r="A27" s="850" t="s">
        <v>97</v>
      </c>
      <c r="B27" s="850"/>
      <c r="C27" s="850"/>
      <c r="D27" s="850"/>
      <c r="E27" s="850"/>
      <c r="F27" s="850"/>
      <c r="G27" s="850"/>
      <c r="H27" s="850"/>
      <c r="I27" s="850"/>
      <c r="J27" s="850"/>
      <c r="K27" s="850"/>
      <c r="L27" s="850"/>
      <c r="M27" s="319"/>
      <c r="N27" s="319"/>
    </row>
    <row r="28" spans="1:18" s="318" customFormat="1" ht="43.5" customHeight="1">
      <c r="A28" s="315" t="s">
        <v>0</v>
      </c>
      <c r="B28" s="316" t="s">
        <v>41</v>
      </c>
      <c r="C28" s="316" t="s">
        <v>2</v>
      </c>
      <c r="D28" s="317" t="s">
        <v>3</v>
      </c>
      <c r="E28" s="317" t="s">
        <v>4</v>
      </c>
      <c r="F28" s="317" t="s">
        <v>5</v>
      </c>
      <c r="G28" s="317" t="s">
        <v>25</v>
      </c>
      <c r="H28" s="317" t="s">
        <v>26</v>
      </c>
      <c r="I28" s="317" t="s">
        <v>7</v>
      </c>
      <c r="J28" s="317" t="s">
        <v>42</v>
      </c>
      <c r="K28" s="317" t="s">
        <v>45</v>
      </c>
      <c r="L28" s="317" t="s">
        <v>8</v>
      </c>
    </row>
    <row r="29" spans="1:18" ht="23.25" customHeight="1">
      <c r="A29" s="10">
        <v>1</v>
      </c>
      <c r="B29" s="281" t="s">
        <v>357</v>
      </c>
      <c r="C29" s="1" t="s">
        <v>9</v>
      </c>
      <c r="D29" s="72">
        <f>D5*1666/100*10</f>
        <v>0</v>
      </c>
      <c r="E29" s="82">
        <v>13</v>
      </c>
      <c r="F29" s="82">
        <f t="shared" ref="F29:F35" si="0">400/E29</f>
        <v>30.76923076923077</v>
      </c>
      <c r="G29" s="82">
        <f t="shared" ref="G29:G35" si="1">D29*1/E29</f>
        <v>0</v>
      </c>
      <c r="H29" s="70">
        <f t="shared" ref="H29:H35" si="2">G29*F29*E29</f>
        <v>0</v>
      </c>
      <c r="I29" s="12">
        <v>66</v>
      </c>
      <c r="J29" s="71">
        <f t="shared" ref="J29:J35" si="3">G29/I29</f>
        <v>0</v>
      </c>
      <c r="K29" s="12">
        <f t="shared" ref="K29:K35" si="4">J29*E29</f>
        <v>0</v>
      </c>
      <c r="L29" s="15"/>
      <c r="M29" s="52"/>
      <c r="R29" s="7"/>
    </row>
    <row r="30" spans="1:18" ht="23.25" customHeight="1">
      <c r="A30" s="10">
        <v>2</v>
      </c>
      <c r="B30" s="281" t="s">
        <v>94</v>
      </c>
      <c r="C30" s="1" t="s">
        <v>105</v>
      </c>
      <c r="D30" s="72">
        <f>D5*2/100*10</f>
        <v>0</v>
      </c>
      <c r="E30" s="82">
        <v>0.5</v>
      </c>
      <c r="F30" s="82">
        <f t="shared" si="0"/>
        <v>800</v>
      </c>
      <c r="G30" s="82">
        <f t="shared" si="1"/>
        <v>0</v>
      </c>
      <c r="H30" s="70">
        <f t="shared" si="2"/>
        <v>0</v>
      </c>
      <c r="I30" s="12">
        <v>66</v>
      </c>
      <c r="J30" s="71">
        <f t="shared" si="3"/>
        <v>0</v>
      </c>
      <c r="K30" s="12">
        <f t="shared" si="4"/>
        <v>0</v>
      </c>
      <c r="L30" s="15"/>
      <c r="M30" s="52"/>
      <c r="R30" s="7"/>
    </row>
    <row r="31" spans="1:18" ht="23.25" customHeight="1">
      <c r="A31" s="10">
        <v>3</v>
      </c>
      <c r="B31" s="281" t="s">
        <v>95</v>
      </c>
      <c r="C31" s="1" t="s">
        <v>107</v>
      </c>
      <c r="D31" s="72">
        <f>D5*800/100*10</f>
        <v>0</v>
      </c>
      <c r="E31" s="82">
        <v>13</v>
      </c>
      <c r="F31" s="82">
        <f t="shared" si="0"/>
        <v>30.76923076923077</v>
      </c>
      <c r="G31" s="82">
        <f t="shared" si="1"/>
        <v>0</v>
      </c>
      <c r="H31" s="70">
        <f t="shared" si="2"/>
        <v>0</v>
      </c>
      <c r="I31" s="12">
        <v>66</v>
      </c>
      <c r="J31" s="71">
        <f t="shared" si="3"/>
        <v>0</v>
      </c>
      <c r="K31" s="12">
        <f t="shared" si="4"/>
        <v>0</v>
      </c>
      <c r="L31" s="15"/>
      <c r="M31" s="52"/>
      <c r="R31" s="7"/>
    </row>
    <row r="32" spans="1:18" s="13" customFormat="1" ht="23.25" customHeight="1">
      <c r="A32" s="10">
        <v>4</v>
      </c>
      <c r="B32" s="281" t="s">
        <v>164</v>
      </c>
      <c r="C32" s="70" t="s">
        <v>165</v>
      </c>
      <c r="D32" s="72">
        <f>D5/10/100*10</f>
        <v>0</v>
      </c>
      <c r="E32" s="70">
        <f>1/12</f>
        <v>8.3333333333333329E-2</v>
      </c>
      <c r="F32" s="82">
        <f t="shared" si="0"/>
        <v>4800</v>
      </c>
      <c r="G32" s="82">
        <f t="shared" si="1"/>
        <v>0</v>
      </c>
      <c r="H32" s="12">
        <f t="shared" si="2"/>
        <v>0</v>
      </c>
      <c r="I32" s="12">
        <v>66</v>
      </c>
      <c r="J32" s="71">
        <f t="shared" si="3"/>
        <v>0</v>
      </c>
      <c r="K32" s="312">
        <f t="shared" si="4"/>
        <v>0</v>
      </c>
      <c r="L32" s="68"/>
    </row>
    <row r="33" spans="1:18" ht="23.25" customHeight="1">
      <c r="A33" s="10">
        <v>5</v>
      </c>
      <c r="B33" s="281" t="s">
        <v>176</v>
      </c>
      <c r="C33" s="1" t="s">
        <v>12</v>
      </c>
      <c r="D33" s="86">
        <f>D5*400</f>
        <v>0</v>
      </c>
      <c r="E33" s="82">
        <v>50</v>
      </c>
      <c r="F33" s="82">
        <f t="shared" si="0"/>
        <v>8</v>
      </c>
      <c r="G33" s="82">
        <f t="shared" si="1"/>
        <v>0</v>
      </c>
      <c r="H33" s="82">
        <f t="shared" si="2"/>
        <v>0</v>
      </c>
      <c r="I33" s="82">
        <v>33</v>
      </c>
      <c r="J33" s="82">
        <f t="shared" si="3"/>
        <v>0</v>
      </c>
      <c r="K33" s="82">
        <f t="shared" si="4"/>
        <v>0</v>
      </c>
      <c r="L33" s="537"/>
      <c r="M33" s="52"/>
      <c r="R33" s="7"/>
    </row>
    <row r="34" spans="1:18" ht="23.25" customHeight="1">
      <c r="A34" s="10">
        <v>6</v>
      </c>
      <c r="B34" s="281" t="s">
        <v>177</v>
      </c>
      <c r="C34" s="1" t="s">
        <v>107</v>
      </c>
      <c r="D34" s="86">
        <f>D5*400</f>
        <v>0</v>
      </c>
      <c r="E34" s="82">
        <v>150</v>
      </c>
      <c r="F34" s="82">
        <f t="shared" si="0"/>
        <v>2.6666666666666665</v>
      </c>
      <c r="G34" s="82">
        <f t="shared" si="1"/>
        <v>0</v>
      </c>
      <c r="H34" s="82">
        <f t="shared" si="2"/>
        <v>0</v>
      </c>
      <c r="I34" s="82">
        <v>33</v>
      </c>
      <c r="J34" s="82">
        <f t="shared" si="3"/>
        <v>0</v>
      </c>
      <c r="K34" s="82">
        <f t="shared" si="4"/>
        <v>0</v>
      </c>
      <c r="L34" s="554"/>
      <c r="M34" s="52"/>
      <c r="R34" s="7"/>
    </row>
    <row r="35" spans="1:18" ht="23.25" customHeight="1">
      <c r="A35" s="10">
        <v>7</v>
      </c>
      <c r="B35" s="281" t="s">
        <v>108</v>
      </c>
      <c r="C35" s="1" t="s">
        <v>12</v>
      </c>
      <c r="D35" s="86">
        <f>D33</f>
        <v>0</v>
      </c>
      <c r="E35" s="82">
        <v>150</v>
      </c>
      <c r="F35" s="82">
        <f t="shared" si="0"/>
        <v>2.6666666666666665</v>
      </c>
      <c r="G35" s="82">
        <f t="shared" si="1"/>
        <v>0</v>
      </c>
      <c r="H35" s="82">
        <f t="shared" si="2"/>
        <v>0</v>
      </c>
      <c r="I35" s="82">
        <v>33</v>
      </c>
      <c r="J35" s="82">
        <f t="shared" si="3"/>
        <v>0</v>
      </c>
      <c r="K35" s="82">
        <f t="shared" si="4"/>
        <v>0</v>
      </c>
      <c r="L35" s="15"/>
      <c r="M35" s="52"/>
      <c r="R35" s="7"/>
    </row>
    <row r="36" spans="1:18" ht="35.25" customHeight="1">
      <c r="A36" s="846" t="s">
        <v>171</v>
      </c>
      <c r="B36" s="846"/>
      <c r="C36" s="550"/>
      <c r="D36" s="550"/>
      <c r="E36" s="550"/>
      <c r="F36" s="83"/>
      <c r="G36" s="83">
        <f>SUM(G29:G35)</f>
        <v>0</v>
      </c>
      <c r="H36" s="83">
        <f>SUM(H29:H35)</f>
        <v>0</v>
      </c>
      <c r="I36" s="83"/>
      <c r="J36" s="83">
        <f>SUM(J29:J35)</f>
        <v>0</v>
      </c>
      <c r="K36" s="846"/>
      <c r="L36" s="846"/>
      <c r="M36" s="52"/>
      <c r="R36" s="7"/>
    </row>
    <row r="37" spans="1:18" ht="28.5" customHeight="1">
      <c r="A37" s="847" t="s">
        <v>166</v>
      </c>
      <c r="B37" s="847"/>
      <c r="C37" s="17"/>
      <c r="D37" s="18"/>
      <c r="E37" s="18"/>
      <c r="F37" s="18"/>
      <c r="G37" s="19">
        <f>G12+G19+G26+G36</f>
        <v>0</v>
      </c>
      <c r="H37" s="19">
        <f>H12+H19+H26+H36</f>
        <v>0</v>
      </c>
      <c r="I37" s="19"/>
      <c r="J37" s="19"/>
      <c r="K37" s="100"/>
      <c r="L37" s="552"/>
    </row>
    <row r="38" spans="1:18" ht="24" customHeight="1">
      <c r="A38" s="848" t="s">
        <v>167</v>
      </c>
      <c r="B38" s="848"/>
      <c r="C38" s="95"/>
      <c r="D38" s="96"/>
      <c r="E38" s="96"/>
      <c r="F38" s="96"/>
      <c r="G38" s="97"/>
      <c r="H38" s="97">
        <f>H37/74.4</f>
        <v>0</v>
      </c>
      <c r="I38" s="97"/>
      <c r="J38" s="97"/>
      <c r="K38" s="98"/>
      <c r="L38" s="321"/>
    </row>
    <row r="39" spans="1:18" s="132" customFormat="1" ht="26.25" customHeight="1">
      <c r="A39" s="849" t="s">
        <v>128</v>
      </c>
      <c r="B39" s="849"/>
      <c r="C39" s="849"/>
      <c r="D39" s="298"/>
      <c r="E39" s="16"/>
      <c r="F39" s="16"/>
      <c r="G39" s="94"/>
      <c r="H39" s="626" t="s">
        <v>431</v>
      </c>
      <c r="I39" s="16"/>
      <c r="K39" s="627"/>
      <c r="M39" s="136"/>
    </row>
    <row r="40" spans="1:18" s="132" customFormat="1" ht="26.25" customHeight="1">
      <c r="A40" s="140"/>
      <c r="B40" s="141"/>
      <c r="C40" s="142"/>
      <c r="D40" s="627" t="s">
        <v>223</v>
      </c>
      <c r="E40" s="16"/>
      <c r="F40" s="16"/>
      <c r="G40" s="94"/>
      <c r="H40" s="67"/>
      <c r="I40" s="16"/>
      <c r="K40" s="627"/>
      <c r="M40" s="136"/>
    </row>
    <row r="41" spans="1:18" s="132" customFormat="1" ht="21" customHeight="1">
      <c r="A41" s="144"/>
      <c r="B41" s="145"/>
      <c r="C41" s="144"/>
      <c r="D41" s="142" t="s">
        <v>430</v>
      </c>
      <c r="E41" s="143"/>
      <c r="F41" s="143"/>
      <c r="G41" s="142"/>
      <c r="H41" s="11" t="s">
        <v>21</v>
      </c>
      <c r="I41" s="164"/>
      <c r="J41" s="284"/>
      <c r="K41" s="164"/>
      <c r="L41" s="164"/>
      <c r="M41" s="322"/>
    </row>
    <row r="42" spans="1:18" ht="24" customHeight="1">
      <c r="D42" s="132" t="s">
        <v>279</v>
      </c>
      <c r="E42" s="144"/>
      <c r="F42" s="144"/>
      <c r="G42" s="132"/>
      <c r="H42" s="144" t="s">
        <v>423</v>
      </c>
      <c r="I42" s="165"/>
      <c r="J42" s="144"/>
      <c r="K42" s="165"/>
      <c r="L42" s="282" t="s">
        <v>44</v>
      </c>
      <c r="M42" s="282"/>
    </row>
  </sheetData>
  <mergeCells count="17">
    <mergeCell ref="A27:L27"/>
    <mergeCell ref="A1:L1"/>
    <mergeCell ref="A2:L2"/>
    <mergeCell ref="A3:L3"/>
    <mergeCell ref="A12:C12"/>
    <mergeCell ref="K12:L12"/>
    <mergeCell ref="A13:L13"/>
    <mergeCell ref="A19:B19"/>
    <mergeCell ref="K19:L19"/>
    <mergeCell ref="A20:L20"/>
    <mergeCell ref="A26:B26"/>
    <mergeCell ref="K26:L26"/>
    <mergeCell ref="A36:B36"/>
    <mergeCell ref="K36:L36"/>
    <mergeCell ref="A37:B37"/>
    <mergeCell ref="A38:B38"/>
    <mergeCell ref="A39:C39"/>
  </mergeCells>
  <printOptions horizontalCentered="1"/>
  <pageMargins left="0.35" right="0.36" top="0.32" bottom="0.28999999999999998" header="0.17" footer="0.18"/>
  <pageSetup paperSize="9" scale="4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0"/>
  <sheetViews>
    <sheetView showGridLines="0" rightToLeft="1" view="pageBreakPreview" topLeftCell="A21" zoomScale="60" workbookViewId="0">
      <selection activeCell="E37" sqref="E37"/>
    </sheetView>
  </sheetViews>
  <sheetFormatPr defaultColWidth="9.140625" defaultRowHeight="15"/>
  <cols>
    <col min="1" max="1" width="7" style="58" customWidth="1"/>
    <col min="2" max="2" width="54.7109375" style="58" customWidth="1"/>
    <col min="3" max="3" width="10" style="58" customWidth="1"/>
    <col min="4" max="4" width="17" style="58" bestFit="1" customWidth="1"/>
    <col min="5" max="5" width="13.28515625" style="58" customWidth="1"/>
    <col min="6" max="6" width="14.5703125" style="58" customWidth="1"/>
    <col min="7" max="7" width="17.85546875" style="58" customWidth="1"/>
    <col min="8" max="8" width="20.7109375" style="58" customWidth="1"/>
    <col min="9" max="10" width="13.140625" style="58" customWidth="1"/>
    <col min="11" max="11" width="19" style="58" customWidth="1"/>
    <col min="12" max="12" width="48.42578125" style="58" customWidth="1"/>
    <col min="13" max="13" width="28.140625" style="58"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361</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0</v>
      </c>
      <c r="E5" s="102"/>
      <c r="F5" s="102"/>
      <c r="G5" s="102"/>
      <c r="H5" s="102"/>
      <c r="I5" s="102"/>
      <c r="J5" s="102"/>
      <c r="K5" s="102"/>
      <c r="L5" s="102"/>
    </row>
    <row r="6" spans="1:18" s="13" customFormat="1" ht="23.25" customHeight="1">
      <c r="A6" s="6">
        <v>1</v>
      </c>
      <c r="B6" s="281" t="s">
        <v>357</v>
      </c>
      <c r="C6" s="70" t="s">
        <v>106</v>
      </c>
      <c r="D6" s="72">
        <f>D5*1666/100*10</f>
        <v>0</v>
      </c>
      <c r="E6" s="82">
        <v>13</v>
      </c>
      <c r="F6" s="82">
        <f>400/E6</f>
        <v>30.76923076923077</v>
      </c>
      <c r="G6" s="82">
        <f>D6*1/E6</f>
        <v>0</v>
      </c>
      <c r="H6" s="70">
        <f>G6*F6*E6</f>
        <v>0</v>
      </c>
      <c r="I6" s="12">
        <v>22</v>
      </c>
      <c r="J6" s="71">
        <f>G6/I6</f>
        <v>0</v>
      </c>
      <c r="K6" s="12">
        <f>J6*E6</f>
        <v>0</v>
      </c>
      <c r="L6" s="53"/>
    </row>
    <row r="7" spans="1:18" s="13" customFormat="1" ht="23.2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3.25" customHeight="1">
      <c r="A8" s="6">
        <v>3</v>
      </c>
      <c r="B8" s="281" t="s">
        <v>95</v>
      </c>
      <c r="C8" s="70" t="s">
        <v>107</v>
      </c>
      <c r="D8" s="72">
        <f>D5*800/100*10</f>
        <v>0</v>
      </c>
      <c r="E8" s="82">
        <v>13</v>
      </c>
      <c r="F8" s="82">
        <f>400/E8</f>
        <v>30.76923076923077</v>
      </c>
      <c r="G8" s="82">
        <f>D8*1/E8</f>
        <v>0</v>
      </c>
      <c r="H8" s="12">
        <f>G8*F8*E8</f>
        <v>0</v>
      </c>
      <c r="I8" s="12">
        <v>22</v>
      </c>
      <c r="J8" s="71">
        <f>G8/I8</f>
        <v>0</v>
      </c>
      <c r="K8" s="12">
        <f>J8*E8</f>
        <v>0</v>
      </c>
      <c r="L8" s="68"/>
    </row>
    <row r="9" spans="1:18" s="13" customFormat="1" ht="23.25" customHeight="1">
      <c r="A9" s="6">
        <v>4</v>
      </c>
      <c r="B9" s="281" t="s">
        <v>164</v>
      </c>
      <c r="C9" s="70" t="s">
        <v>165</v>
      </c>
      <c r="D9" s="72">
        <f>D5/10/100*10</f>
        <v>0</v>
      </c>
      <c r="E9" s="70">
        <f>1/12</f>
        <v>8.3333333333333329E-2</v>
      </c>
      <c r="F9" s="82">
        <f>400/E9</f>
        <v>4800</v>
      </c>
      <c r="G9" s="82">
        <f>D9*1/E9</f>
        <v>0</v>
      </c>
      <c r="H9" s="12">
        <f>G9*F9*E9</f>
        <v>0</v>
      </c>
      <c r="I9" s="12">
        <v>22</v>
      </c>
      <c r="J9" s="71">
        <f>G9/I9</f>
        <v>0</v>
      </c>
      <c r="K9" s="312">
        <f>J9*E9</f>
        <v>0</v>
      </c>
      <c r="L9" s="68"/>
    </row>
    <row r="10" spans="1:18" s="13" customFormat="1" ht="29.25" customHeight="1">
      <c r="A10" s="853" t="s">
        <v>168</v>
      </c>
      <c r="B10" s="853"/>
      <c r="C10" s="853"/>
      <c r="D10" s="73"/>
      <c r="E10" s="74"/>
      <c r="F10" s="74"/>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357</v>
      </c>
      <c r="C13" s="1" t="s">
        <v>9</v>
      </c>
      <c r="D13" s="72">
        <f>D5*1666/100*40</f>
        <v>0</v>
      </c>
      <c r="E13" s="82">
        <v>13</v>
      </c>
      <c r="F13" s="82">
        <f>400/E13</f>
        <v>30.76923076923077</v>
      </c>
      <c r="G13" s="82">
        <f>D13*1/E13</f>
        <v>0</v>
      </c>
      <c r="H13" s="70">
        <f>G13*F13*E13</f>
        <v>0</v>
      </c>
      <c r="I13" s="12">
        <v>66</v>
      </c>
      <c r="J13" s="71">
        <f>G13/I13</f>
        <v>0</v>
      </c>
      <c r="K13" s="12">
        <f>J13*E13</f>
        <v>0</v>
      </c>
      <c r="L13" s="15"/>
      <c r="M13" s="52"/>
      <c r="R13" s="7"/>
    </row>
    <row r="14" spans="1:18" ht="23.25" customHeight="1">
      <c r="A14" s="10">
        <v>2</v>
      </c>
      <c r="B14" s="281" t="s">
        <v>94</v>
      </c>
      <c r="C14" s="1" t="s">
        <v>105</v>
      </c>
      <c r="D14" s="72">
        <f>D5*2/100*40</f>
        <v>0</v>
      </c>
      <c r="E14" s="82">
        <v>0.5</v>
      </c>
      <c r="F14" s="82">
        <f>400/E14</f>
        <v>800</v>
      </c>
      <c r="G14" s="82">
        <f>D14*1/E14</f>
        <v>0</v>
      </c>
      <c r="H14" s="70">
        <f>G14*F14*E14</f>
        <v>0</v>
      </c>
      <c r="I14" s="12">
        <v>66</v>
      </c>
      <c r="J14" s="71">
        <f>G14/I14</f>
        <v>0</v>
      </c>
      <c r="K14" s="12">
        <f>J14*E14</f>
        <v>0</v>
      </c>
      <c r="L14" s="15"/>
      <c r="M14" s="52"/>
      <c r="R14" s="7"/>
    </row>
    <row r="15" spans="1:18" ht="23.25" customHeight="1">
      <c r="A15" s="10">
        <v>3</v>
      </c>
      <c r="B15" s="281" t="s">
        <v>95</v>
      </c>
      <c r="C15" s="1" t="s">
        <v>107</v>
      </c>
      <c r="D15" s="72">
        <f>D5*800/100*40</f>
        <v>0</v>
      </c>
      <c r="E15" s="82">
        <v>13</v>
      </c>
      <c r="F15" s="82">
        <f>400/E15</f>
        <v>30.76923076923077</v>
      </c>
      <c r="G15" s="82">
        <f>D15*1/E15</f>
        <v>0</v>
      </c>
      <c r="H15" s="70">
        <f>G15*F15*E15</f>
        <v>0</v>
      </c>
      <c r="I15" s="12">
        <v>66</v>
      </c>
      <c r="J15" s="71">
        <f>G15/I15</f>
        <v>0</v>
      </c>
      <c r="K15" s="12">
        <f>J15*E15</f>
        <v>0</v>
      </c>
      <c r="L15" s="15"/>
      <c r="M15" s="52"/>
      <c r="R15" s="7"/>
    </row>
    <row r="16" spans="1:18" s="13" customFormat="1" ht="23.25" customHeight="1">
      <c r="A16" s="10">
        <v>4</v>
      </c>
      <c r="B16" s="281" t="s">
        <v>164</v>
      </c>
      <c r="C16" s="70" t="s">
        <v>165</v>
      </c>
      <c r="D16" s="72">
        <f>D5/10/100*40</f>
        <v>0</v>
      </c>
      <c r="E16" s="70">
        <f>1/12</f>
        <v>8.3333333333333329E-2</v>
      </c>
      <c r="F16" s="82">
        <f>400/E16</f>
        <v>4800</v>
      </c>
      <c r="G16" s="82">
        <f>D16*1/E16</f>
        <v>0</v>
      </c>
      <c r="H16" s="12">
        <f>G16*F16*E16</f>
        <v>0</v>
      </c>
      <c r="I16" s="12">
        <v>66</v>
      </c>
      <c r="J16" s="71">
        <f>G16/I16</f>
        <v>0</v>
      </c>
      <c r="K16" s="312">
        <f>J16*E16</f>
        <v>0</v>
      </c>
      <c r="L16" s="68"/>
    </row>
    <row r="17" spans="1:18" s="329" customFormat="1" ht="30" customHeight="1">
      <c r="A17" s="846" t="s">
        <v>169</v>
      </c>
      <c r="B17" s="846"/>
      <c r="C17" s="323"/>
      <c r="D17" s="324"/>
      <c r="E17" s="80"/>
      <c r="F17" s="325"/>
      <c r="G17" s="80">
        <f>SUM(G13:G16)</f>
        <v>0</v>
      </c>
      <c r="H17" s="80">
        <f>SUM(H13:H16)</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357</v>
      </c>
      <c r="C20" s="1" t="s">
        <v>9</v>
      </c>
      <c r="D20" s="72">
        <f>D5*1666/100*40</f>
        <v>0</v>
      </c>
      <c r="E20" s="82">
        <v>13</v>
      </c>
      <c r="F20" s="82">
        <f>400/E20</f>
        <v>30.76923076923077</v>
      </c>
      <c r="G20" s="82">
        <f>D20*1/E20</f>
        <v>0</v>
      </c>
      <c r="H20" s="70">
        <f>G20*F20*E20</f>
        <v>0</v>
      </c>
      <c r="I20" s="12">
        <v>66</v>
      </c>
      <c r="J20" s="71">
        <f>G20/I20</f>
        <v>0</v>
      </c>
      <c r="K20" s="12">
        <f>J20*E20</f>
        <v>0</v>
      </c>
      <c r="L20" s="15"/>
      <c r="M20" s="52"/>
      <c r="R20" s="7"/>
    </row>
    <row r="21" spans="1:18" ht="23.25" customHeight="1">
      <c r="A21" s="10">
        <v>2</v>
      </c>
      <c r="B21" s="281" t="s">
        <v>94</v>
      </c>
      <c r="C21" s="1" t="s">
        <v>105</v>
      </c>
      <c r="D21" s="72">
        <f>D5*2/100*40</f>
        <v>0</v>
      </c>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f>D5*800/100*40</f>
        <v>0</v>
      </c>
      <c r="E22" s="82">
        <v>13</v>
      </c>
      <c r="F22" s="82">
        <f>400/E22</f>
        <v>30.76923076923077</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f>D5/10/100*40</f>
        <v>0</v>
      </c>
      <c r="E23" s="70">
        <f>1/12</f>
        <v>8.3333333333333329E-2</v>
      </c>
      <c r="F23" s="82">
        <f>400/E23</f>
        <v>4800</v>
      </c>
      <c r="G23" s="82">
        <f>D23*1/E23</f>
        <v>0</v>
      </c>
      <c r="H23" s="12">
        <f>G23*F23*E23</f>
        <v>0</v>
      </c>
      <c r="I23" s="12">
        <v>66</v>
      </c>
      <c r="J23" s="71">
        <f>G23/I23</f>
        <v>0</v>
      </c>
      <c r="K23" s="312">
        <f>J23*E23</f>
        <v>0</v>
      </c>
      <c r="L23" s="68"/>
    </row>
    <row r="24" spans="1:18" s="329" customFormat="1" ht="33" customHeight="1">
      <c r="A24" s="846" t="s">
        <v>170</v>
      </c>
      <c r="B24" s="846"/>
      <c r="C24" s="323"/>
      <c r="D24" s="324"/>
      <c r="E24" s="80"/>
      <c r="F24" s="325"/>
      <c r="G24" s="80">
        <f>SUM(G20:G23)</f>
        <v>0</v>
      </c>
      <c r="H24" s="80">
        <f>SUM(H20:H23)</f>
        <v>0</v>
      </c>
      <c r="I24" s="80"/>
      <c r="J24" s="80">
        <f>SUM(J20:J23)</f>
        <v>0</v>
      </c>
      <c r="K24" s="855"/>
      <c r="L24" s="855"/>
      <c r="M24" s="328"/>
      <c r="R24" s="330"/>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f>D5*1666/100*10</f>
        <v>0</v>
      </c>
      <c r="E27" s="82">
        <v>13</v>
      </c>
      <c r="F27" s="82">
        <f t="shared" ref="F27:F33" si="0">400/E27</f>
        <v>30.76923076923077</v>
      </c>
      <c r="G27" s="82">
        <f t="shared" ref="G27:G33" si="1">D27*1/E27</f>
        <v>0</v>
      </c>
      <c r="H27" s="70">
        <f t="shared" ref="H27:H33" si="2">G27*F27*E27</f>
        <v>0</v>
      </c>
      <c r="I27" s="12">
        <v>66</v>
      </c>
      <c r="J27" s="71">
        <f t="shared" ref="J27:J33" si="3">G27/I27</f>
        <v>0</v>
      </c>
      <c r="K27" s="12">
        <f t="shared" ref="K27:K33" si="4">J27*E27</f>
        <v>0</v>
      </c>
      <c r="L27" s="15"/>
      <c r="M27" s="52"/>
      <c r="R27" s="7"/>
    </row>
    <row r="28" spans="1:18" ht="23.25" customHeight="1">
      <c r="A28" s="10">
        <v>2</v>
      </c>
      <c r="B28" s="281" t="s">
        <v>94</v>
      </c>
      <c r="C28" s="1" t="s">
        <v>105</v>
      </c>
      <c r="D28" s="72">
        <f>D5*2/100*10</f>
        <v>0</v>
      </c>
      <c r="E28" s="82">
        <v>0.5</v>
      </c>
      <c r="F28" s="82">
        <f t="shared" si="0"/>
        <v>800</v>
      </c>
      <c r="G28" s="82">
        <f t="shared" si="1"/>
        <v>0</v>
      </c>
      <c r="H28" s="70">
        <f t="shared" si="2"/>
        <v>0</v>
      </c>
      <c r="I28" s="12">
        <v>66</v>
      </c>
      <c r="J28" s="71">
        <f t="shared" si="3"/>
        <v>0</v>
      </c>
      <c r="K28" s="12">
        <f t="shared" si="4"/>
        <v>0</v>
      </c>
      <c r="L28" s="15"/>
      <c r="M28" s="52"/>
      <c r="R28" s="7"/>
    </row>
    <row r="29" spans="1:18" ht="23.25" customHeight="1">
      <c r="A29" s="10">
        <v>3</v>
      </c>
      <c r="B29" s="281" t="s">
        <v>95</v>
      </c>
      <c r="C29" s="1" t="s">
        <v>107</v>
      </c>
      <c r="D29" s="72">
        <f>D5*800/100*10</f>
        <v>0</v>
      </c>
      <c r="E29" s="82">
        <v>13</v>
      </c>
      <c r="F29" s="82">
        <f t="shared" si="0"/>
        <v>30.76923076923077</v>
      </c>
      <c r="G29" s="82">
        <f t="shared" si="1"/>
        <v>0</v>
      </c>
      <c r="H29" s="70">
        <f t="shared" si="2"/>
        <v>0</v>
      </c>
      <c r="I29" s="12">
        <v>66</v>
      </c>
      <c r="J29" s="71">
        <f t="shared" si="3"/>
        <v>0</v>
      </c>
      <c r="K29" s="12">
        <f t="shared" si="4"/>
        <v>0</v>
      </c>
      <c r="L29" s="15"/>
      <c r="M29" s="52"/>
      <c r="R29" s="7"/>
    </row>
    <row r="30" spans="1:18" s="13" customFormat="1" ht="23.25" customHeight="1">
      <c r="A30" s="10">
        <v>4</v>
      </c>
      <c r="B30" s="281" t="s">
        <v>164</v>
      </c>
      <c r="C30" s="70" t="s">
        <v>165</v>
      </c>
      <c r="D30" s="72">
        <f>D5/10/100*10</f>
        <v>0</v>
      </c>
      <c r="E30" s="70">
        <f>1/12</f>
        <v>8.3333333333333329E-2</v>
      </c>
      <c r="F30" s="82">
        <f t="shared" si="0"/>
        <v>4800</v>
      </c>
      <c r="G30" s="82">
        <f t="shared" si="1"/>
        <v>0</v>
      </c>
      <c r="H30" s="12">
        <f t="shared" si="2"/>
        <v>0</v>
      </c>
      <c r="I30" s="12">
        <v>66</v>
      </c>
      <c r="J30" s="71">
        <f t="shared" si="3"/>
        <v>0</v>
      </c>
      <c r="K30" s="312">
        <f t="shared" si="4"/>
        <v>0</v>
      </c>
      <c r="L30" s="68"/>
    </row>
    <row r="31" spans="1:18" ht="23.25" customHeight="1">
      <c r="A31" s="10">
        <v>5</v>
      </c>
      <c r="B31" s="281" t="s">
        <v>176</v>
      </c>
      <c r="C31" s="1" t="s">
        <v>12</v>
      </c>
      <c r="D31" s="86">
        <f>D5*400</f>
        <v>0</v>
      </c>
      <c r="E31" s="82">
        <v>50</v>
      </c>
      <c r="F31" s="82">
        <f t="shared" si="0"/>
        <v>8</v>
      </c>
      <c r="G31" s="82">
        <f t="shared" si="1"/>
        <v>0</v>
      </c>
      <c r="H31" s="70">
        <f t="shared" si="2"/>
        <v>0</v>
      </c>
      <c r="I31" s="82">
        <v>33</v>
      </c>
      <c r="J31" s="82">
        <f t="shared" si="3"/>
        <v>0</v>
      </c>
      <c r="K31" s="82">
        <f t="shared" si="4"/>
        <v>0</v>
      </c>
      <c r="L31" s="15"/>
      <c r="M31" s="52">
        <v>80000</v>
      </c>
      <c r="R31" s="7"/>
    </row>
    <row r="32" spans="1:18" ht="23.25" customHeight="1">
      <c r="A32" s="10">
        <v>6</v>
      </c>
      <c r="B32" s="281" t="s">
        <v>177</v>
      </c>
      <c r="C32" s="1" t="s">
        <v>107</v>
      </c>
      <c r="D32" s="86">
        <f>D5*400</f>
        <v>0</v>
      </c>
      <c r="E32" s="82">
        <v>150</v>
      </c>
      <c r="F32" s="82">
        <f t="shared" si="0"/>
        <v>2.6666666666666665</v>
      </c>
      <c r="G32" s="82">
        <f t="shared" si="1"/>
        <v>0</v>
      </c>
      <c r="H32" s="70">
        <f t="shared" si="2"/>
        <v>0</v>
      </c>
      <c r="I32" s="82">
        <v>33</v>
      </c>
      <c r="J32" s="82">
        <f t="shared" si="3"/>
        <v>0</v>
      </c>
      <c r="K32" s="82">
        <f t="shared" si="4"/>
        <v>0</v>
      </c>
      <c r="L32" s="15"/>
      <c r="M32" s="52">
        <v>80000</v>
      </c>
      <c r="R32" s="7"/>
    </row>
    <row r="33" spans="1:18" ht="23.25" customHeight="1">
      <c r="A33" s="10">
        <v>7</v>
      </c>
      <c r="B33" s="281" t="s">
        <v>108</v>
      </c>
      <c r="C33" s="1" t="s">
        <v>12</v>
      </c>
      <c r="D33" s="86">
        <f>D31</f>
        <v>0</v>
      </c>
      <c r="E33" s="82">
        <v>150</v>
      </c>
      <c r="F33" s="82">
        <f t="shared" si="0"/>
        <v>2.6666666666666665</v>
      </c>
      <c r="G33" s="82">
        <f t="shared" si="1"/>
        <v>0</v>
      </c>
      <c r="H33" s="70">
        <f t="shared" si="2"/>
        <v>0</v>
      </c>
      <c r="I33" s="82">
        <v>33</v>
      </c>
      <c r="J33" s="82">
        <f t="shared" si="3"/>
        <v>0</v>
      </c>
      <c r="K33" s="82">
        <f t="shared" si="4"/>
        <v>0</v>
      </c>
      <c r="L33" s="15"/>
      <c r="M33" s="52">
        <v>80000</v>
      </c>
      <c r="R33" s="7"/>
    </row>
    <row r="34" spans="1:18" ht="35.25" customHeight="1">
      <c r="A34" s="846" t="s">
        <v>171</v>
      </c>
      <c r="B34" s="846"/>
      <c r="C34" s="81"/>
      <c r="D34" s="81"/>
      <c r="E34" s="81"/>
      <c r="F34" s="83"/>
      <c r="G34" s="83">
        <f>SUM(G27:G33)</f>
        <v>0</v>
      </c>
      <c r="H34" s="83">
        <f>SUM(H27:H33)</f>
        <v>0</v>
      </c>
      <c r="I34" s="83"/>
      <c r="J34" s="83">
        <f>SUM(J27:J33)</f>
        <v>0</v>
      </c>
      <c r="K34" s="846"/>
      <c r="L34" s="846"/>
      <c r="M34" s="52"/>
      <c r="R34" s="7"/>
    </row>
    <row r="35" spans="1:18" ht="28.5" customHeight="1">
      <c r="A35" s="847" t="s">
        <v>166</v>
      </c>
      <c r="B35" s="847"/>
      <c r="C35" s="17"/>
      <c r="D35" s="18"/>
      <c r="E35" s="18"/>
      <c r="F35" s="18"/>
      <c r="G35" s="19">
        <f>G10+G17+G24+G34</f>
        <v>0</v>
      </c>
      <c r="H35" s="19">
        <f>H10+H17+H24+H34</f>
        <v>0</v>
      </c>
      <c r="I35" s="19"/>
      <c r="J35" s="19"/>
      <c r="K35" s="100"/>
      <c r="L35" s="320"/>
    </row>
    <row r="36" spans="1:18" ht="24" customHeight="1">
      <c r="A36" s="848" t="s">
        <v>167</v>
      </c>
      <c r="B36" s="848"/>
      <c r="C36" s="95"/>
      <c r="D36" s="96"/>
      <c r="E36" s="96"/>
      <c r="F36" s="96"/>
      <c r="G36" s="97"/>
      <c r="H36" s="97">
        <f>H35/74.4</f>
        <v>0</v>
      </c>
      <c r="I36" s="97"/>
      <c r="J36" s="97"/>
      <c r="K36" s="98"/>
      <c r="L36" s="321"/>
    </row>
    <row r="37" spans="1:18" s="132" customFormat="1" ht="26.25" customHeight="1">
      <c r="A37" s="298" t="s">
        <v>428</v>
      </c>
      <c r="B37" s="298"/>
      <c r="C37" s="298"/>
      <c r="D37" s="16"/>
      <c r="E37" s="16"/>
      <c r="F37" s="94"/>
      <c r="G37" s="626" t="s">
        <v>431</v>
      </c>
      <c r="H37" s="16"/>
      <c r="J37" s="627"/>
      <c r="L37" s="136"/>
    </row>
    <row r="38" spans="1:18" s="132" customFormat="1" ht="46.5" customHeight="1">
      <c r="A38" s="849" t="s">
        <v>433</v>
      </c>
      <c r="B38" s="849"/>
      <c r="C38" s="627" t="s">
        <v>223</v>
      </c>
      <c r="D38" s="16"/>
      <c r="E38" s="16"/>
      <c r="F38" s="94"/>
      <c r="G38" s="67"/>
      <c r="H38" s="16"/>
      <c r="J38" s="627"/>
      <c r="L38" s="136"/>
    </row>
    <row r="39" spans="1:18" s="132" customFormat="1" ht="26.25" customHeight="1">
      <c r="A39" s="140" t="s">
        <v>429</v>
      </c>
      <c r="B39" s="141"/>
      <c r="C39" s="142" t="s">
        <v>430</v>
      </c>
      <c r="D39" s="143"/>
      <c r="E39" s="143"/>
      <c r="F39" s="142"/>
      <c r="G39" s="11" t="s">
        <v>21</v>
      </c>
      <c r="H39" s="164"/>
      <c r="I39" s="284"/>
      <c r="J39" s="164"/>
      <c r="K39" s="164"/>
      <c r="L39" s="322"/>
    </row>
    <row r="40" spans="1:18" ht="24" customHeight="1">
      <c r="A40" s="144"/>
      <c r="B40" s="145"/>
      <c r="C40" s="132" t="s">
        <v>279</v>
      </c>
      <c r="D40" s="144"/>
      <c r="E40" s="144"/>
      <c r="F40" s="132"/>
      <c r="G40" s="144" t="s">
        <v>423</v>
      </c>
      <c r="H40" s="165"/>
      <c r="I40" s="144"/>
      <c r="J40" s="165"/>
      <c r="K40" s="283"/>
      <c r="L40" s="282" t="s">
        <v>44</v>
      </c>
    </row>
  </sheetData>
  <mergeCells count="17">
    <mergeCell ref="A34:B34"/>
    <mergeCell ref="K34:L34"/>
    <mergeCell ref="A35:B35"/>
    <mergeCell ref="A36:B36"/>
    <mergeCell ref="A38:B38"/>
    <mergeCell ref="A25:L25"/>
    <mergeCell ref="A1:L1"/>
    <mergeCell ref="A2:L2"/>
    <mergeCell ref="A3:L3"/>
    <mergeCell ref="A10:C10"/>
    <mergeCell ref="K10:L10"/>
    <mergeCell ref="A11:L11"/>
    <mergeCell ref="A17:B17"/>
    <mergeCell ref="K17:L17"/>
    <mergeCell ref="A18:L18"/>
    <mergeCell ref="A24:B24"/>
    <mergeCell ref="K24:L24"/>
  </mergeCells>
  <printOptions horizontalCentered="1"/>
  <pageMargins left="0.35" right="0.36" top="0.32" bottom="0.28999999999999998" header="0.17" footer="0.18"/>
  <pageSetup paperSize="9"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45"/>
  <sheetViews>
    <sheetView rightToLeft="1" view="pageBreakPreview" topLeftCell="A11" zoomScale="70" zoomScaleSheetLayoutView="70" workbookViewId="0">
      <selection activeCell="H22" sqref="H22"/>
    </sheetView>
  </sheetViews>
  <sheetFormatPr defaultColWidth="9.140625" defaultRowHeight="15"/>
  <cols>
    <col min="1" max="1" width="7.85546875" style="58" customWidth="1"/>
    <col min="2" max="2" width="62.140625"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5.28515625" style="116" customWidth="1"/>
    <col min="10" max="10" width="13.140625" style="113" customWidth="1"/>
    <col min="11" max="11" width="12.28515625" style="113" customWidth="1"/>
    <col min="12" max="12" width="66.1406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32" t="s">
        <v>362</v>
      </c>
      <c r="B1" s="832"/>
      <c r="C1" s="832"/>
      <c r="D1" s="832"/>
      <c r="E1" s="832"/>
      <c r="F1" s="832"/>
      <c r="G1" s="832"/>
      <c r="H1" s="832"/>
      <c r="I1" s="832"/>
      <c r="J1" s="832"/>
      <c r="K1" s="832"/>
      <c r="L1" s="832"/>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42" customHeight="1">
      <c r="A5" s="50">
        <v>2</v>
      </c>
      <c r="B5" s="121" t="s">
        <v>277</v>
      </c>
      <c r="C5" s="20" t="s">
        <v>19</v>
      </c>
      <c r="D5" s="14">
        <v>334</v>
      </c>
      <c r="E5" s="105">
        <f>D5/10</f>
        <v>33.4</v>
      </c>
      <c r="F5" s="188">
        <f>400/E5</f>
        <v>11.976047904191617</v>
      </c>
      <c r="G5" s="54">
        <f>10*76</f>
        <v>760</v>
      </c>
      <c r="H5" s="14">
        <f>G5*400</f>
        <v>304000</v>
      </c>
      <c r="I5" s="54">
        <v>76</v>
      </c>
      <c r="J5" s="55">
        <f>G5/I5</f>
        <v>10</v>
      </c>
      <c r="K5" s="54">
        <f>J5*E5</f>
        <v>334</v>
      </c>
      <c r="L5" s="297" t="s">
        <v>131</v>
      </c>
    </row>
    <row r="6" spans="1:18" s="13" customFormat="1" ht="27.95" customHeight="1">
      <c r="A6" s="841" t="s">
        <v>111</v>
      </c>
      <c r="B6" s="841"/>
      <c r="C6" s="2"/>
      <c r="D6" s="3"/>
      <c r="E6" s="3"/>
      <c r="F6" s="3"/>
      <c r="G6" s="278">
        <f>SUM(G5:G5)</f>
        <v>760</v>
      </c>
      <c r="H6" s="4">
        <f>SUM(H5:H5)</f>
        <v>304000</v>
      </c>
      <c r="I6" s="114"/>
      <c r="J6" s="277">
        <f>SUM(J5:J5)</f>
        <v>10</v>
      </c>
      <c r="K6" s="842"/>
      <c r="L6" s="843"/>
    </row>
    <row r="7" spans="1:18" s="13" customFormat="1" ht="30" customHeight="1">
      <c r="A7" s="828" t="s">
        <v>47</v>
      </c>
      <c r="B7" s="828"/>
      <c r="C7" s="828"/>
      <c r="D7" s="828"/>
      <c r="E7" s="828"/>
      <c r="F7" s="828"/>
      <c r="G7" s="828"/>
      <c r="H7" s="828"/>
      <c r="I7" s="828"/>
      <c r="J7" s="828"/>
      <c r="K7" s="828"/>
      <c r="L7" s="828"/>
    </row>
    <row r="8" spans="1:18" s="292" customFormat="1" ht="43.5" customHeight="1">
      <c r="A8" s="289" t="s">
        <v>0</v>
      </c>
      <c r="B8" s="289" t="s">
        <v>1</v>
      </c>
      <c r="C8" s="289" t="s">
        <v>2</v>
      </c>
      <c r="D8" s="289" t="s">
        <v>3</v>
      </c>
      <c r="E8" s="289" t="s">
        <v>4</v>
      </c>
      <c r="F8" s="289" t="s">
        <v>5</v>
      </c>
      <c r="G8" s="289" t="s">
        <v>25</v>
      </c>
      <c r="H8" s="289" t="s">
        <v>26</v>
      </c>
      <c r="I8" s="290" t="s">
        <v>7</v>
      </c>
      <c r="J8" s="289" t="s">
        <v>42</v>
      </c>
      <c r="K8" s="289" t="s">
        <v>110</v>
      </c>
      <c r="L8" s="291" t="s">
        <v>8</v>
      </c>
    </row>
    <row r="9" spans="1:18" s="112" customFormat="1" ht="36" customHeight="1">
      <c r="A9" s="1">
        <v>1</v>
      </c>
      <c r="B9" s="121" t="s">
        <v>571</v>
      </c>
      <c r="C9" s="122" t="s">
        <v>12</v>
      </c>
      <c r="D9" s="716">
        <v>55000</v>
      </c>
      <c r="E9" s="123">
        <v>3</v>
      </c>
      <c r="F9" s="128">
        <f>400/150</f>
        <v>2.6666666666666665</v>
      </c>
      <c r="G9" s="716">
        <f>H9/400</f>
        <v>1100</v>
      </c>
      <c r="H9" s="716">
        <f>F9*E9*D9</f>
        <v>440000</v>
      </c>
      <c r="I9" s="123">
        <v>74</v>
      </c>
      <c r="J9" s="55">
        <f>G9/I9</f>
        <v>14.864864864864865</v>
      </c>
      <c r="K9" s="54">
        <f>J9*E9</f>
        <v>44.594594594594597</v>
      </c>
      <c r="L9" s="717" t="s">
        <v>572</v>
      </c>
      <c r="M9" s="125"/>
      <c r="R9" s="126"/>
    </row>
    <row r="10" spans="1:18" s="274" customFormat="1" ht="22.5" customHeight="1">
      <c r="A10" s="50">
        <v>2</v>
      </c>
      <c r="B10" s="121" t="s">
        <v>141</v>
      </c>
      <c r="C10" s="286" t="s">
        <v>130</v>
      </c>
      <c r="D10" s="20">
        <v>1</v>
      </c>
      <c r="E10" s="20">
        <v>1</v>
      </c>
      <c r="F10" s="287">
        <f>74*400</f>
        <v>29600</v>
      </c>
      <c r="G10" s="14">
        <f>D10*74</f>
        <v>74</v>
      </c>
      <c r="H10" s="14">
        <f>G10*400</f>
        <v>29600</v>
      </c>
      <c r="I10" s="20">
        <v>74</v>
      </c>
      <c r="J10" s="285">
        <f>G10/I10</f>
        <v>1</v>
      </c>
      <c r="K10" s="14">
        <f>J10*E10</f>
        <v>1</v>
      </c>
      <c r="L10" s="308" t="s">
        <v>133</v>
      </c>
      <c r="M10" s="273"/>
      <c r="R10" s="275"/>
    </row>
    <row r="11" spans="1:18" s="112" customFormat="1" ht="25.5" customHeight="1">
      <c r="A11" s="1">
        <v>2</v>
      </c>
      <c r="B11" s="121" t="s">
        <v>608</v>
      </c>
      <c r="C11" s="20" t="s">
        <v>12</v>
      </c>
      <c r="D11" s="54">
        <f>D9</f>
        <v>55000</v>
      </c>
      <c r="E11" s="123">
        <v>80</v>
      </c>
      <c r="F11" s="128">
        <f>400/E11</f>
        <v>5</v>
      </c>
      <c r="G11" s="54">
        <f>D11/E11</f>
        <v>687.5</v>
      </c>
      <c r="H11" s="54">
        <f>F11*D11</f>
        <v>275000</v>
      </c>
      <c r="I11" s="123">
        <v>74</v>
      </c>
      <c r="J11" s="55">
        <f>G11/I11</f>
        <v>9.2905405405405403</v>
      </c>
      <c r="K11" s="54">
        <f>J11*E11</f>
        <v>743.24324324324323</v>
      </c>
      <c r="L11" s="306"/>
      <c r="M11" s="125"/>
      <c r="R11" s="126"/>
    </row>
    <row r="12" spans="1:18" s="13" customFormat="1" ht="27.95" customHeight="1">
      <c r="A12" s="836" t="s">
        <v>140</v>
      </c>
      <c r="B12" s="836"/>
      <c r="C12" s="2"/>
      <c r="D12" s="3"/>
      <c r="E12" s="3"/>
      <c r="F12" s="3"/>
      <c r="G12" s="278">
        <f>SUM(G9:G11)</f>
        <v>1861.5</v>
      </c>
      <c r="H12" s="278">
        <f>SUM(H9:H11)</f>
        <v>744600</v>
      </c>
      <c r="I12" s="114"/>
      <c r="J12" s="189">
        <f>SUM(J9:J11)</f>
        <v>25.155405405405403</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3.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42.75" customHeight="1">
      <c r="A15" s="1">
        <v>1</v>
      </c>
      <c r="B15" s="121" t="s">
        <v>573</v>
      </c>
      <c r="C15" s="122" t="s">
        <v>12</v>
      </c>
      <c r="D15" s="716">
        <f>D9</f>
        <v>55000</v>
      </c>
      <c r="E15" s="123">
        <v>6</v>
      </c>
      <c r="F15" s="128">
        <f>400/150</f>
        <v>2.6666666666666665</v>
      </c>
      <c r="G15" s="716">
        <f>H15/400</f>
        <v>2200</v>
      </c>
      <c r="H15" s="716">
        <f>F15*E15*D15</f>
        <v>880000</v>
      </c>
      <c r="I15" s="123">
        <v>74</v>
      </c>
      <c r="J15" s="55">
        <f>G15/I15</f>
        <v>29.72972972972973</v>
      </c>
      <c r="K15" s="55">
        <f>J15*E15</f>
        <v>178.37837837837839</v>
      </c>
      <c r="L15" s="717" t="s">
        <v>572</v>
      </c>
      <c r="M15" s="125"/>
      <c r="R15" s="126"/>
    </row>
    <row r="16" spans="1:18" s="274" customFormat="1" ht="22.5" customHeight="1">
      <c r="A16" s="50">
        <v>2</v>
      </c>
      <c r="B16" s="121" t="s">
        <v>141</v>
      </c>
      <c r="C16" s="286" t="s">
        <v>130</v>
      </c>
      <c r="D16" s="20">
        <v>1</v>
      </c>
      <c r="E16" s="20">
        <v>1</v>
      </c>
      <c r="F16" s="287">
        <f>66*400</f>
        <v>26400</v>
      </c>
      <c r="G16" s="14">
        <f>D16*74</f>
        <v>74</v>
      </c>
      <c r="H16" s="14">
        <f>G16*400</f>
        <v>29600</v>
      </c>
      <c r="I16" s="20">
        <v>74</v>
      </c>
      <c r="J16" s="285">
        <f>G16/I16</f>
        <v>1</v>
      </c>
      <c r="K16" s="14">
        <f>J16*E16</f>
        <v>1</v>
      </c>
      <c r="L16" s="308" t="s">
        <v>133</v>
      </c>
      <c r="M16" s="273"/>
      <c r="R16" s="275"/>
    </row>
    <row r="17" spans="1:18" s="13" customFormat="1" ht="27.95" customHeight="1">
      <c r="A17" s="839" t="s">
        <v>139</v>
      </c>
      <c r="B17" s="839"/>
      <c r="C17" s="2"/>
      <c r="D17" s="3"/>
      <c r="E17" s="3"/>
      <c r="F17" s="3"/>
      <c r="G17" s="278">
        <f>SUM(G15:G15)</f>
        <v>2200</v>
      </c>
      <c r="H17" s="278">
        <f>SUM(H15:H15)</f>
        <v>880000</v>
      </c>
      <c r="I17" s="114"/>
      <c r="J17" s="106">
        <f>SUM(J15:J15)</f>
        <v>29.72972972972973</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39" customHeight="1">
      <c r="A20" s="1">
        <v>1</v>
      </c>
      <c r="B20" s="718" t="s">
        <v>575</v>
      </c>
      <c r="C20" s="122" t="s">
        <v>12</v>
      </c>
      <c r="D20" s="716">
        <f>D9</f>
        <v>55000</v>
      </c>
      <c r="E20" s="123">
        <v>2</v>
      </c>
      <c r="F20" s="762">
        <f>400/150</f>
        <v>2.6666666666666665</v>
      </c>
      <c r="G20" s="716">
        <f>H20/400</f>
        <v>733.33333333333326</v>
      </c>
      <c r="H20" s="716">
        <f>F20*E20*D20</f>
        <v>293333.33333333331</v>
      </c>
      <c r="I20" s="123">
        <v>26</v>
      </c>
      <c r="J20" s="55">
        <f>G20/I20</f>
        <v>28.205128205128201</v>
      </c>
      <c r="K20" s="55">
        <f>J20*E20</f>
        <v>56.410256410256402</v>
      </c>
      <c r="L20" s="717" t="s">
        <v>572</v>
      </c>
      <c r="M20" s="125"/>
      <c r="R20" s="126"/>
    </row>
    <row r="21" spans="1:18" s="274" customFormat="1" ht="22.5" customHeight="1">
      <c r="A21" s="50">
        <v>2</v>
      </c>
      <c r="B21" s="121" t="s">
        <v>141</v>
      </c>
      <c r="C21" s="286" t="s">
        <v>130</v>
      </c>
      <c r="D21" s="20">
        <v>1</v>
      </c>
      <c r="E21" s="20">
        <v>1</v>
      </c>
      <c r="F21" s="287">
        <f>66*400</f>
        <v>26400</v>
      </c>
      <c r="G21" s="14">
        <f>D21*74</f>
        <v>74</v>
      </c>
      <c r="H21" s="14">
        <f>G21*400</f>
        <v>29600</v>
      </c>
      <c r="I21" s="20">
        <v>74</v>
      </c>
      <c r="J21" s="285">
        <f>G21/I21</f>
        <v>1</v>
      </c>
      <c r="K21" s="14">
        <f>J21*E21</f>
        <v>1</v>
      </c>
      <c r="L21" s="308" t="s">
        <v>133</v>
      </c>
      <c r="M21" s="273"/>
      <c r="R21" s="275"/>
    </row>
    <row r="22" spans="1:18" s="112" customFormat="1" ht="33.75" customHeight="1">
      <c r="A22" s="123">
        <v>2</v>
      </c>
      <c r="B22" s="190" t="s">
        <v>135</v>
      </c>
      <c r="C22" s="20" t="s">
        <v>12</v>
      </c>
      <c r="D22" s="54">
        <f>D9/100*3</f>
        <v>1650</v>
      </c>
      <c r="E22" s="130">
        <v>50</v>
      </c>
      <c r="F22" s="127">
        <f>400/E22</f>
        <v>8</v>
      </c>
      <c r="G22" s="54">
        <f>D22/E22</f>
        <v>33</v>
      </c>
      <c r="H22" s="54">
        <f>F22*D22</f>
        <v>13200</v>
      </c>
      <c r="I22" s="123">
        <v>24</v>
      </c>
      <c r="J22" s="55">
        <f>G22/I22</f>
        <v>1.375</v>
      </c>
      <c r="K22" s="187">
        <f>J22*E22</f>
        <v>68.75</v>
      </c>
      <c r="L22" s="303"/>
    </row>
    <row r="23" spans="1:18" s="112" customFormat="1" ht="27" customHeight="1">
      <c r="A23" s="123">
        <v>3</v>
      </c>
      <c r="B23" s="190" t="s">
        <v>136</v>
      </c>
      <c r="C23" s="20" t="s">
        <v>12</v>
      </c>
      <c r="D23" s="54">
        <f>D22</f>
        <v>1650</v>
      </c>
      <c r="E23" s="123">
        <v>150</v>
      </c>
      <c r="F23" s="127">
        <f>400/E23</f>
        <v>2.6666666666666665</v>
      </c>
      <c r="G23" s="54">
        <f>D23/E23</f>
        <v>11</v>
      </c>
      <c r="H23" s="54">
        <f>G23*F23*E23</f>
        <v>4400</v>
      </c>
      <c r="I23" s="123">
        <v>24</v>
      </c>
      <c r="J23" s="55">
        <f>G23/I23</f>
        <v>0.45833333333333331</v>
      </c>
      <c r="K23" s="187">
        <f>J23*E23</f>
        <v>68.75</v>
      </c>
      <c r="L23" s="303"/>
    </row>
    <row r="24" spans="1:18" s="13" customFormat="1" ht="27.95" customHeight="1">
      <c r="A24" s="829" t="s">
        <v>43</v>
      </c>
      <c r="B24" s="829"/>
      <c r="C24" s="2"/>
      <c r="D24" s="3"/>
      <c r="E24" s="3"/>
      <c r="F24" s="3"/>
      <c r="G24" s="278">
        <f>SUM(G20:G23)</f>
        <v>851.33333333333326</v>
      </c>
      <c r="H24" s="278">
        <f>SUM(H20:H23)</f>
        <v>340533.33333333331</v>
      </c>
      <c r="I24" s="114"/>
      <c r="J24" s="106">
        <f>SUM(J20:J23)</f>
        <v>31.038461538461533</v>
      </c>
      <c r="K24" s="830"/>
      <c r="L24" s="831"/>
    </row>
    <row r="25" spans="1:18" s="13" customFormat="1" ht="29.25" customHeight="1">
      <c r="A25" s="840" t="s">
        <v>162</v>
      </c>
      <c r="B25" s="840"/>
      <c r="C25" s="107"/>
      <c r="D25" s="107"/>
      <c r="E25" s="107"/>
      <c r="F25" s="108"/>
      <c r="G25" s="108">
        <f>SUM(G6+G12+G17+G24)</f>
        <v>5672.833333333333</v>
      </c>
      <c r="H25" s="108">
        <f>SUM(H6+H12+H17+H24)</f>
        <v>2269133.3333333335</v>
      </c>
      <c r="I25" s="115"/>
      <c r="J25" s="109"/>
      <c r="K25" s="110"/>
      <c r="L25" s="110"/>
    </row>
    <row r="26" spans="1:18" s="305" customFormat="1" ht="27.75" customHeight="1">
      <c r="A26" s="835" t="s">
        <v>163</v>
      </c>
      <c r="B26" s="835"/>
      <c r="C26" s="117"/>
      <c r="D26" s="117"/>
      <c r="E26" s="117"/>
      <c r="F26" s="117"/>
      <c r="G26" s="117"/>
      <c r="H26" s="118">
        <f>H25/74.4</f>
        <v>30499.103942652331</v>
      </c>
      <c r="I26" s="119"/>
      <c r="J26" s="120"/>
      <c r="K26" s="120"/>
      <c r="L26" s="191"/>
    </row>
    <row r="27" spans="1:18" s="137" customFormat="1" ht="31.5" customHeight="1">
      <c r="A27" s="298" t="s">
        <v>435</v>
      </c>
      <c r="B27" s="298"/>
      <c r="C27" s="298"/>
      <c r="D27" s="16"/>
      <c r="E27" s="16"/>
      <c r="F27" s="94"/>
      <c r="G27" s="628" t="s">
        <v>431</v>
      </c>
      <c r="H27" s="16"/>
      <c r="I27" s="132"/>
      <c r="J27" s="629"/>
      <c r="K27" s="132"/>
      <c r="L27" s="136"/>
    </row>
    <row r="28" spans="1:18" s="11" customFormat="1" ht="32.25" customHeight="1">
      <c r="A28" s="810" t="s">
        <v>434</v>
      </c>
      <c r="B28" s="810"/>
      <c r="C28" s="629" t="s">
        <v>223</v>
      </c>
      <c r="D28" s="16"/>
      <c r="E28" s="16"/>
      <c r="F28" s="94"/>
      <c r="G28" s="67"/>
      <c r="H28" s="16"/>
      <c r="I28" s="132"/>
      <c r="J28" s="629"/>
      <c r="K28" s="132"/>
      <c r="L28" s="136"/>
    </row>
    <row r="29" spans="1:18" s="137" customFormat="1" ht="32.25" customHeight="1">
      <c r="A29" s="300"/>
      <c r="B29" s="301"/>
      <c r="C29" s="142" t="s">
        <v>430</v>
      </c>
      <c r="D29" s="143"/>
      <c r="E29" s="143"/>
      <c r="F29" s="142"/>
      <c r="G29" s="11" t="s">
        <v>21</v>
      </c>
      <c r="H29" s="164"/>
      <c r="I29" s="284"/>
      <c r="J29" s="164"/>
      <c r="K29" s="164"/>
      <c r="L29" s="322"/>
    </row>
    <row r="30" spans="1:18" ht="32.25" customHeight="1">
      <c r="C30" s="132" t="s">
        <v>279</v>
      </c>
      <c r="D30" s="144"/>
      <c r="E30" s="144"/>
      <c r="F30" s="132"/>
      <c r="G30" s="144" t="s">
        <v>423</v>
      </c>
      <c r="H30" s="165"/>
      <c r="I30" s="144"/>
      <c r="J30" s="165"/>
      <c r="K30" s="283"/>
      <c r="L30" s="282" t="s">
        <v>44</v>
      </c>
    </row>
    <row r="45" spans="12:12">
      <c r="L45" s="7" t="e">
        <f>H25+'بینی حصار'!H22+'کوه آسمائی'!H22+'تپه مرنجان'!H22+'تنگی غارو1'!H23+'کلوله پشته'!H20+'منشی میرغلام1'!H24+'تنگی غارو2'!H25+#REF!+'بادام باغ2'!H22+'کوه قصبه'!H25+'تپه قرغه'!H25</f>
        <v>#REF!</v>
      </c>
    </row>
  </sheetData>
  <mergeCells count="17">
    <mergeCell ref="A28:B28"/>
    <mergeCell ref="A24:B24"/>
    <mergeCell ref="K24:L24"/>
    <mergeCell ref="A25:B25"/>
    <mergeCell ref="A26:B26"/>
    <mergeCell ref="A18:L18"/>
    <mergeCell ref="A7:L7"/>
    <mergeCell ref="A1:L1"/>
    <mergeCell ref="A2:L2"/>
    <mergeCell ref="A3:L3"/>
    <mergeCell ref="A6:B6"/>
    <mergeCell ref="K6:L6"/>
    <mergeCell ref="A12:B12"/>
    <mergeCell ref="K12:L12"/>
    <mergeCell ref="A13:L13"/>
    <mergeCell ref="A17:B17"/>
    <mergeCell ref="K17:L17"/>
  </mergeCells>
  <printOptions horizontalCentered="1"/>
  <pageMargins left="0.35" right="0.33" top="0.32" bottom="0.28999999999999998" header="0.17" footer="0.18"/>
  <pageSetup paperSize="9" scale="54" orientation="landscape"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30"/>
  <sheetViews>
    <sheetView rightToLeft="1" view="pageBreakPreview" zoomScale="70" zoomScaleSheetLayoutView="70" workbookViewId="0">
      <selection activeCell="H6" sqref="H6"/>
    </sheetView>
  </sheetViews>
  <sheetFormatPr defaultColWidth="9.140625" defaultRowHeight="15"/>
  <cols>
    <col min="1" max="1" width="7.85546875" style="58" customWidth="1"/>
    <col min="2" max="2" width="61" style="58" customWidth="1"/>
    <col min="3" max="3" width="10" style="58" customWidth="1"/>
    <col min="4" max="4" width="13" style="58" customWidth="1"/>
    <col min="5" max="5" width="11.85546875" style="58" customWidth="1"/>
    <col min="6" max="6" width="14.5703125" style="58" customWidth="1"/>
    <col min="7" max="7" width="14.7109375" style="58" customWidth="1"/>
    <col min="8" max="8" width="18.42578125" style="58" customWidth="1"/>
    <col min="9" max="9" width="14.85546875" style="116" customWidth="1"/>
    <col min="10" max="10" width="13.5703125" style="113" customWidth="1"/>
    <col min="11" max="11" width="12.28515625" style="113" customWidth="1"/>
    <col min="12" max="12" width="63.42578125" style="58" customWidth="1"/>
    <col min="13" max="13" width="15" style="58"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ht="60.75" customHeight="1">
      <c r="A1" s="832" t="s">
        <v>369</v>
      </c>
      <c r="B1" s="832"/>
      <c r="C1" s="832"/>
      <c r="D1" s="832"/>
      <c r="E1" s="832"/>
      <c r="F1" s="832"/>
      <c r="G1" s="832"/>
      <c r="H1" s="832"/>
      <c r="I1" s="832"/>
      <c r="J1" s="832"/>
      <c r="K1" s="832"/>
      <c r="L1" s="832"/>
    </row>
    <row r="2" spans="1:18" ht="27.75" customHeight="1">
      <c r="A2" s="833" t="s">
        <v>102</v>
      </c>
      <c r="B2" s="833"/>
      <c r="C2" s="833"/>
      <c r="D2" s="833"/>
      <c r="E2" s="833"/>
      <c r="F2" s="833"/>
      <c r="G2" s="833"/>
      <c r="H2" s="833"/>
      <c r="I2" s="833"/>
      <c r="J2" s="833"/>
      <c r="K2" s="833"/>
      <c r="L2" s="833"/>
      <c r="N2" s="7"/>
    </row>
    <row r="3" spans="1:18" s="69" customFormat="1" ht="30" customHeight="1">
      <c r="A3" s="834" t="s">
        <v>46</v>
      </c>
      <c r="B3" s="834"/>
      <c r="C3" s="834"/>
      <c r="D3" s="834"/>
      <c r="E3" s="834"/>
      <c r="F3" s="834"/>
      <c r="G3" s="834"/>
      <c r="H3" s="834"/>
      <c r="I3" s="834"/>
      <c r="J3" s="834"/>
      <c r="K3" s="834"/>
      <c r="L3" s="834"/>
    </row>
    <row r="4" spans="1:18" s="292" customFormat="1" ht="43.5" customHeight="1">
      <c r="A4" s="289" t="s">
        <v>0</v>
      </c>
      <c r="B4" s="289" t="s">
        <v>1</v>
      </c>
      <c r="C4" s="289" t="s">
        <v>2</v>
      </c>
      <c r="D4" s="289" t="s">
        <v>3</v>
      </c>
      <c r="E4" s="289" t="s">
        <v>4</v>
      </c>
      <c r="F4" s="289" t="s">
        <v>5</v>
      </c>
      <c r="G4" s="289" t="s">
        <v>25</v>
      </c>
      <c r="H4" s="289" t="s">
        <v>26</v>
      </c>
      <c r="I4" s="290" t="s">
        <v>7</v>
      </c>
      <c r="J4" s="289" t="s">
        <v>42</v>
      </c>
      <c r="K4" s="289" t="s">
        <v>110</v>
      </c>
      <c r="L4" s="291" t="s">
        <v>8</v>
      </c>
    </row>
    <row r="5" spans="1:18" s="111" customFormat="1" ht="36.75" customHeight="1">
      <c r="A5" s="50">
        <v>2</v>
      </c>
      <c r="B5" s="121" t="s">
        <v>277</v>
      </c>
      <c r="C5" s="20" t="s">
        <v>19</v>
      </c>
      <c r="D5" s="14">
        <v>380</v>
      </c>
      <c r="E5" s="105">
        <f>D5/12</f>
        <v>31.666666666666668</v>
      </c>
      <c r="F5" s="14">
        <f>400/E5</f>
        <v>12.631578947368421</v>
      </c>
      <c r="G5" s="54">
        <f>12*76</f>
        <v>912</v>
      </c>
      <c r="H5" s="14">
        <f>G5*400</f>
        <v>364800</v>
      </c>
      <c r="I5" s="54">
        <v>76</v>
      </c>
      <c r="J5" s="55">
        <f>G5/I5</f>
        <v>12</v>
      </c>
      <c r="K5" s="54">
        <f>J5*E5</f>
        <v>380</v>
      </c>
      <c r="L5" s="296" t="s">
        <v>368</v>
      </c>
    </row>
    <row r="6" spans="1:18" s="111" customFormat="1" ht="36.75" customHeight="1">
      <c r="A6" s="50"/>
      <c r="B6" s="121" t="s">
        <v>469</v>
      </c>
      <c r="C6" s="20"/>
      <c r="D6" s="14">
        <v>10000</v>
      </c>
      <c r="E6" s="105">
        <v>50</v>
      </c>
      <c r="F6" s="14">
        <f>400/E6</f>
        <v>8</v>
      </c>
      <c r="G6" s="54">
        <f>H6/400</f>
        <v>200</v>
      </c>
      <c r="H6" s="14">
        <f>D6*F6</f>
        <v>80000</v>
      </c>
      <c r="I6" s="54">
        <v>15</v>
      </c>
      <c r="J6" s="55">
        <f>G6/I6</f>
        <v>13.333333333333334</v>
      </c>
      <c r="K6" s="54">
        <f>J6*E6</f>
        <v>666.66666666666674</v>
      </c>
      <c r="L6" s="642"/>
    </row>
    <row r="7" spans="1:18" s="13" customFormat="1" ht="27.95" customHeight="1">
      <c r="A7" s="841" t="s">
        <v>111</v>
      </c>
      <c r="B7" s="841"/>
      <c r="C7" s="2"/>
      <c r="D7" s="3"/>
      <c r="E7" s="3"/>
      <c r="F7" s="3"/>
      <c r="G7" s="278">
        <f>SUM(G5:G5)</f>
        <v>912</v>
      </c>
      <c r="H7" s="4">
        <f>SUM(H5:H6)</f>
        <v>444800</v>
      </c>
      <c r="I7" s="114"/>
      <c r="J7" s="536">
        <f>SUM(J5:J6)</f>
        <v>25.333333333333336</v>
      </c>
      <c r="K7" s="842"/>
      <c r="L7" s="843"/>
    </row>
    <row r="8" spans="1:18" s="13" customFormat="1" ht="30" customHeight="1">
      <c r="A8" s="828" t="s">
        <v>47</v>
      </c>
      <c r="B8" s="828"/>
      <c r="C8" s="828"/>
      <c r="D8" s="828"/>
      <c r="E8" s="828"/>
      <c r="F8" s="828"/>
      <c r="G8" s="828"/>
      <c r="H8" s="828"/>
      <c r="I8" s="828"/>
      <c r="J8" s="828"/>
      <c r="K8" s="828"/>
      <c r="L8" s="828"/>
    </row>
    <row r="9" spans="1:18" s="292" customFormat="1" ht="43.5" customHeight="1">
      <c r="A9" s="289" t="s">
        <v>0</v>
      </c>
      <c r="B9" s="289" t="s">
        <v>1</v>
      </c>
      <c r="C9" s="289" t="s">
        <v>2</v>
      </c>
      <c r="D9" s="289" t="s">
        <v>3</v>
      </c>
      <c r="E9" s="289" t="s">
        <v>4</v>
      </c>
      <c r="F9" s="289" t="s">
        <v>5</v>
      </c>
      <c r="G9" s="289" t="s">
        <v>25</v>
      </c>
      <c r="H9" s="289" t="s">
        <v>26</v>
      </c>
      <c r="I9" s="290" t="s">
        <v>7</v>
      </c>
      <c r="J9" s="289" t="s">
        <v>42</v>
      </c>
      <c r="K9" s="289" t="s">
        <v>110</v>
      </c>
      <c r="L9" s="291" t="s">
        <v>8</v>
      </c>
    </row>
    <row r="10" spans="1:18" s="112" customFormat="1" ht="33.75" customHeight="1">
      <c r="A10" s="1">
        <v>1</v>
      </c>
      <c r="B10" s="121" t="s">
        <v>577</v>
      </c>
      <c r="C10" s="122" t="s">
        <v>12</v>
      </c>
      <c r="D10" s="715">
        <v>228000</v>
      </c>
      <c r="E10" s="123">
        <v>4</v>
      </c>
      <c r="F10" s="128">
        <f>400/150</f>
        <v>2.6666666666666665</v>
      </c>
      <c r="G10" s="715">
        <f>H10/400</f>
        <v>6080</v>
      </c>
      <c r="H10" s="715">
        <f>F10*E10*D10</f>
        <v>2432000</v>
      </c>
      <c r="I10" s="123">
        <v>74</v>
      </c>
      <c r="J10" s="55">
        <f>G10/I10</f>
        <v>82.162162162162161</v>
      </c>
      <c r="K10" s="54">
        <f>J10*E10</f>
        <v>328.64864864864865</v>
      </c>
      <c r="L10" s="717" t="s">
        <v>572</v>
      </c>
      <c r="M10" s="125"/>
      <c r="R10" s="126"/>
    </row>
    <row r="11" spans="1:18" s="274" customFormat="1" ht="22.5" customHeight="1">
      <c r="A11" s="50">
        <v>2</v>
      </c>
      <c r="B11" s="121" t="s">
        <v>132</v>
      </c>
      <c r="C11" s="286" t="s">
        <v>130</v>
      </c>
      <c r="D11" s="20">
        <v>2</v>
      </c>
      <c r="E11" s="20">
        <v>1</v>
      </c>
      <c r="F11" s="287">
        <f>74*400</f>
        <v>29600</v>
      </c>
      <c r="G11" s="14">
        <f>D11*74</f>
        <v>148</v>
      </c>
      <c r="H11" s="14">
        <f>G11*400</f>
        <v>59200</v>
      </c>
      <c r="I11" s="20">
        <v>74</v>
      </c>
      <c r="J11" s="285">
        <f>G11/I11</f>
        <v>2</v>
      </c>
      <c r="K11" s="14">
        <f>J11*E11</f>
        <v>2</v>
      </c>
      <c r="L11" s="308" t="s">
        <v>133</v>
      </c>
      <c r="M11" s="273"/>
      <c r="R11" s="275"/>
    </row>
    <row r="12" spans="1:18" s="13" customFormat="1" ht="27.95" customHeight="1">
      <c r="A12" s="836" t="s">
        <v>140</v>
      </c>
      <c r="B12" s="836"/>
      <c r="C12" s="2"/>
      <c r="D12" s="3"/>
      <c r="E12" s="3"/>
      <c r="F12" s="3"/>
      <c r="G12" s="278">
        <f>SUM(G10:G11)</f>
        <v>6228</v>
      </c>
      <c r="H12" s="278">
        <f>SUM(H10:H11)</f>
        <v>2491200</v>
      </c>
      <c r="I12" s="114"/>
      <c r="J12" s="189">
        <f>SUM(J10:J11)</f>
        <v>84.162162162162161</v>
      </c>
      <c r="K12" s="837"/>
      <c r="L12" s="838"/>
      <c r="M12" s="304"/>
      <c r="R12" s="194"/>
    </row>
    <row r="13" spans="1:18" ht="30" customHeight="1">
      <c r="A13" s="828" t="s">
        <v>27</v>
      </c>
      <c r="B13" s="828"/>
      <c r="C13" s="828"/>
      <c r="D13" s="828"/>
      <c r="E13" s="828"/>
      <c r="F13" s="828"/>
      <c r="G13" s="828"/>
      <c r="H13" s="828"/>
      <c r="I13" s="828"/>
      <c r="J13" s="828"/>
      <c r="K13" s="828"/>
      <c r="L13" s="828"/>
    </row>
    <row r="14" spans="1:18" s="292" customFormat="1" ht="43.5" customHeight="1">
      <c r="A14" s="289" t="s">
        <v>0</v>
      </c>
      <c r="B14" s="289" t="s">
        <v>1</v>
      </c>
      <c r="C14" s="289" t="s">
        <v>2</v>
      </c>
      <c r="D14" s="289" t="s">
        <v>3</v>
      </c>
      <c r="E14" s="289" t="s">
        <v>4</v>
      </c>
      <c r="F14" s="289" t="s">
        <v>5</v>
      </c>
      <c r="G14" s="289" t="s">
        <v>25</v>
      </c>
      <c r="H14" s="289" t="s">
        <v>26</v>
      </c>
      <c r="I14" s="290" t="s">
        <v>16</v>
      </c>
      <c r="J14" s="289" t="s">
        <v>17</v>
      </c>
      <c r="K14" s="289" t="s">
        <v>110</v>
      </c>
      <c r="L14" s="291" t="s">
        <v>8</v>
      </c>
    </row>
    <row r="15" spans="1:18" s="112" customFormat="1" ht="32.25" customHeight="1">
      <c r="A15" s="1">
        <v>1</v>
      </c>
      <c r="B15" s="121" t="s">
        <v>578</v>
      </c>
      <c r="C15" s="122" t="s">
        <v>12</v>
      </c>
      <c r="D15" s="715">
        <f>D10</f>
        <v>228000</v>
      </c>
      <c r="E15" s="123">
        <v>6</v>
      </c>
      <c r="F15" s="128">
        <f>400/150</f>
        <v>2.6666666666666665</v>
      </c>
      <c r="G15" s="715">
        <f>H15/400</f>
        <v>9120</v>
      </c>
      <c r="H15" s="715">
        <f>F15*E15*D15</f>
        <v>3648000</v>
      </c>
      <c r="I15" s="123">
        <v>66</v>
      </c>
      <c r="J15" s="55">
        <f>G15/I15</f>
        <v>138.18181818181819</v>
      </c>
      <c r="K15" s="55">
        <f>J15*E15</f>
        <v>829.09090909090912</v>
      </c>
      <c r="L15" s="717" t="s">
        <v>572</v>
      </c>
      <c r="M15" s="125"/>
      <c r="R15" s="126"/>
    </row>
    <row r="16" spans="1:18" s="112" customFormat="1" ht="27" customHeight="1">
      <c r="A16" s="1">
        <v>2</v>
      </c>
      <c r="B16" s="121" t="s">
        <v>132</v>
      </c>
      <c r="C16" s="286" t="s">
        <v>130</v>
      </c>
      <c r="D16" s="20">
        <v>2</v>
      </c>
      <c r="E16" s="20">
        <v>1</v>
      </c>
      <c r="F16" s="287">
        <f>74*400</f>
        <v>29600</v>
      </c>
      <c r="G16" s="14">
        <f>D16*74</f>
        <v>148</v>
      </c>
      <c r="H16" s="14">
        <f>G16*400</f>
        <v>59200</v>
      </c>
      <c r="I16" s="20">
        <v>74</v>
      </c>
      <c r="J16" s="285">
        <f>G16/I16</f>
        <v>2</v>
      </c>
      <c r="K16" s="14">
        <f>J16*E16</f>
        <v>2</v>
      </c>
      <c r="L16" s="297" t="s">
        <v>133</v>
      </c>
      <c r="M16" s="125"/>
      <c r="R16" s="126"/>
    </row>
    <row r="17" spans="1:18" s="13" customFormat="1" ht="27.95" customHeight="1">
      <c r="A17" s="839" t="s">
        <v>139</v>
      </c>
      <c r="B17" s="839"/>
      <c r="C17" s="2"/>
      <c r="D17" s="3"/>
      <c r="E17" s="3"/>
      <c r="F17" s="3"/>
      <c r="G17" s="278">
        <f>SUM(G15:G16)</f>
        <v>9268</v>
      </c>
      <c r="H17" s="278">
        <f>SUM(H15:H16)</f>
        <v>3707200</v>
      </c>
      <c r="I17" s="114"/>
      <c r="J17" s="106">
        <f>SUM(J15:J16)</f>
        <v>140.18181818181819</v>
      </c>
      <c r="K17" s="830"/>
      <c r="L17" s="831"/>
      <c r="M17" s="304"/>
      <c r="R17" s="194"/>
    </row>
    <row r="18" spans="1:18" s="294" customFormat="1" ht="30" customHeight="1">
      <c r="A18" s="828" t="s">
        <v>113</v>
      </c>
      <c r="B18" s="828"/>
      <c r="C18" s="828"/>
      <c r="D18" s="828"/>
      <c r="E18" s="828"/>
      <c r="F18" s="828"/>
      <c r="G18" s="828"/>
      <c r="H18" s="828"/>
      <c r="I18" s="828"/>
      <c r="J18" s="828"/>
      <c r="K18" s="828"/>
      <c r="L18" s="828"/>
      <c r="M18" s="293"/>
      <c r="R18" s="295"/>
    </row>
    <row r="19" spans="1:18" s="292" customFormat="1" ht="43.5" customHeight="1">
      <c r="A19" s="289" t="s">
        <v>0</v>
      </c>
      <c r="B19" s="289" t="s">
        <v>13</v>
      </c>
      <c r="C19" s="289" t="s">
        <v>2</v>
      </c>
      <c r="D19" s="289" t="s">
        <v>14</v>
      </c>
      <c r="E19" s="289" t="s">
        <v>4</v>
      </c>
      <c r="F19" s="289" t="s">
        <v>5</v>
      </c>
      <c r="G19" s="289" t="s">
        <v>15</v>
      </c>
      <c r="H19" s="289" t="s">
        <v>6</v>
      </c>
      <c r="I19" s="290" t="s">
        <v>112</v>
      </c>
      <c r="J19" s="289" t="s">
        <v>42</v>
      </c>
      <c r="K19" s="289" t="s">
        <v>110</v>
      </c>
      <c r="L19" s="291" t="s">
        <v>8</v>
      </c>
    </row>
    <row r="20" spans="1:18" s="112" customFormat="1" ht="28.5" customHeight="1">
      <c r="A20" s="1">
        <v>1</v>
      </c>
      <c r="B20" s="121" t="s">
        <v>577</v>
      </c>
      <c r="C20" s="122" t="s">
        <v>12</v>
      </c>
      <c r="D20" s="715">
        <f>D10</f>
        <v>228000</v>
      </c>
      <c r="E20" s="123">
        <v>4</v>
      </c>
      <c r="F20" s="128">
        <f>400/150</f>
        <v>2.6666666666666665</v>
      </c>
      <c r="G20" s="715">
        <f>H20/400</f>
        <v>6080</v>
      </c>
      <c r="H20" s="715">
        <f>F20*E20*D20</f>
        <v>2432000</v>
      </c>
      <c r="I20" s="123">
        <v>74</v>
      </c>
      <c r="J20" s="55">
        <f>G20/I20</f>
        <v>82.162162162162161</v>
      </c>
      <c r="K20" s="55">
        <f>J20*E20</f>
        <v>328.64864864864865</v>
      </c>
      <c r="L20" s="717" t="s">
        <v>572</v>
      </c>
      <c r="M20" s="125">
        <f>H20/4</f>
        <v>608000</v>
      </c>
      <c r="R20" s="126"/>
    </row>
    <row r="21" spans="1:18" s="112" customFormat="1" ht="23.25" customHeight="1">
      <c r="A21" s="1">
        <v>2</v>
      </c>
      <c r="B21" s="121" t="s">
        <v>132</v>
      </c>
      <c r="C21" s="286" t="s">
        <v>130</v>
      </c>
      <c r="D21" s="20">
        <v>2</v>
      </c>
      <c r="E21" s="20">
        <v>1</v>
      </c>
      <c r="F21" s="287">
        <f>74*400</f>
        <v>29600</v>
      </c>
      <c r="G21" s="14">
        <f>D21*74</f>
        <v>148</v>
      </c>
      <c r="H21" s="14">
        <f>G21*400</f>
        <v>59200</v>
      </c>
      <c r="I21" s="20">
        <v>74</v>
      </c>
      <c r="J21" s="285">
        <f>G21/I21</f>
        <v>2</v>
      </c>
      <c r="K21" s="14">
        <f>J21*E21</f>
        <v>2</v>
      </c>
      <c r="L21" s="129"/>
      <c r="M21" s="125"/>
      <c r="R21" s="126"/>
    </row>
    <row r="22" spans="1:18" s="112" customFormat="1" ht="33.75" customHeight="1">
      <c r="A22" s="1">
        <v>3</v>
      </c>
      <c r="B22" s="190" t="s">
        <v>135</v>
      </c>
      <c r="C22" s="20" t="s">
        <v>12</v>
      </c>
      <c r="D22" s="54">
        <f>D10/100*3</f>
        <v>6840</v>
      </c>
      <c r="E22" s="130">
        <v>50</v>
      </c>
      <c r="F22" s="127">
        <f>400/E22</f>
        <v>8</v>
      </c>
      <c r="G22" s="54">
        <f>D22/E22</f>
        <v>136.80000000000001</v>
      </c>
      <c r="H22" s="54">
        <f>G22*F22*E22</f>
        <v>54720.000000000007</v>
      </c>
      <c r="I22" s="123">
        <v>74</v>
      </c>
      <c r="J22" s="55">
        <f>G22/I22</f>
        <v>1.8486486486486489</v>
      </c>
      <c r="K22" s="187">
        <f>J22*E22</f>
        <v>92.432432432432449</v>
      </c>
      <c r="L22" s="303"/>
    </row>
    <row r="23" spans="1:18" s="112" customFormat="1" ht="24.75" customHeight="1">
      <c r="A23" s="1">
        <v>4</v>
      </c>
      <c r="B23" s="190" t="s">
        <v>136</v>
      </c>
      <c r="C23" s="20" t="s">
        <v>12</v>
      </c>
      <c r="D23" s="54">
        <f>D22</f>
        <v>6840</v>
      </c>
      <c r="E23" s="123">
        <v>150</v>
      </c>
      <c r="F23" s="127">
        <f>400/E23</f>
        <v>2.6666666666666665</v>
      </c>
      <c r="G23" s="54">
        <f>D23/E23</f>
        <v>45.6</v>
      </c>
      <c r="H23" s="54">
        <f>G23*F23*E23</f>
        <v>18240</v>
      </c>
      <c r="I23" s="123">
        <v>74</v>
      </c>
      <c r="J23" s="55">
        <f>G23/I23</f>
        <v>0.61621621621621625</v>
      </c>
      <c r="K23" s="187">
        <f>J23*E23</f>
        <v>92.432432432432435</v>
      </c>
      <c r="L23" s="303"/>
    </row>
    <row r="24" spans="1:18" s="13" customFormat="1" ht="27.95" customHeight="1">
      <c r="A24" s="829" t="s">
        <v>43</v>
      </c>
      <c r="B24" s="829"/>
      <c r="C24" s="2"/>
      <c r="D24" s="3"/>
      <c r="E24" s="3"/>
      <c r="F24" s="3"/>
      <c r="G24" s="278">
        <f>SUM(G20:G23)</f>
        <v>6410.4000000000005</v>
      </c>
      <c r="H24" s="278">
        <f>SUM(H20:H23)</f>
        <v>2564160</v>
      </c>
      <c r="I24" s="114"/>
      <c r="J24" s="106">
        <f>SUM(J20:J23)</f>
        <v>86.627027027027026</v>
      </c>
      <c r="K24" s="830"/>
      <c r="L24" s="831"/>
    </row>
    <row r="25" spans="1:18" s="13" customFormat="1" ht="29.25" customHeight="1">
      <c r="A25" s="840" t="s">
        <v>137</v>
      </c>
      <c r="B25" s="840"/>
      <c r="C25" s="107"/>
      <c r="D25" s="107"/>
      <c r="E25" s="107"/>
      <c r="F25" s="108"/>
      <c r="G25" s="108">
        <f>SUM(G7+G12+G17+G24)</f>
        <v>22818.400000000001</v>
      </c>
      <c r="H25" s="108">
        <f>SUM(H7+H12+H17+H24)</f>
        <v>9207360</v>
      </c>
      <c r="I25" s="115"/>
      <c r="J25" s="109"/>
      <c r="K25" s="110"/>
      <c r="L25" s="110"/>
    </row>
    <row r="26" spans="1:18" s="305" customFormat="1" ht="27.75" customHeight="1">
      <c r="A26" s="835" t="s">
        <v>138</v>
      </c>
      <c r="B26" s="835"/>
      <c r="C26" s="117"/>
      <c r="D26" s="117"/>
      <c r="E26" s="117"/>
      <c r="F26" s="117"/>
      <c r="G26" s="117"/>
      <c r="H26" s="118">
        <f>H25/74.4</f>
        <v>123754.83870967741</v>
      </c>
      <c r="I26" s="119"/>
      <c r="J26" s="120"/>
      <c r="K26" s="120"/>
      <c r="L26" s="191"/>
    </row>
    <row r="27" spans="1:18" s="137" customFormat="1" ht="30.75" customHeight="1">
      <c r="A27" s="298" t="s">
        <v>435</v>
      </c>
      <c r="B27" s="298"/>
      <c r="C27" s="298"/>
      <c r="D27" s="16"/>
      <c r="E27" s="16"/>
      <c r="F27" s="94"/>
      <c r="G27" s="628" t="s">
        <v>431</v>
      </c>
      <c r="H27" s="16"/>
      <c r="I27" s="132"/>
      <c r="J27" s="629"/>
      <c r="K27" s="132"/>
      <c r="L27" s="136"/>
    </row>
    <row r="28" spans="1:18" s="11" customFormat="1" ht="27" customHeight="1">
      <c r="A28" s="810" t="s">
        <v>434</v>
      </c>
      <c r="B28" s="810"/>
      <c r="C28" s="629" t="s">
        <v>223</v>
      </c>
      <c r="D28" s="16"/>
      <c r="E28" s="16"/>
      <c r="F28" s="94"/>
      <c r="G28" s="67"/>
      <c r="H28" s="16"/>
      <c r="I28" s="132"/>
      <c r="J28" s="629"/>
      <c r="K28" s="132"/>
      <c r="L28" s="136"/>
    </row>
    <row r="29" spans="1:18" s="137" customFormat="1" ht="32.25" customHeight="1">
      <c r="A29" s="300"/>
      <c r="B29" s="301"/>
      <c r="C29" s="142" t="s">
        <v>430</v>
      </c>
      <c r="D29" s="143"/>
      <c r="E29" s="143"/>
      <c r="F29" s="142"/>
      <c r="G29" s="11" t="s">
        <v>21</v>
      </c>
      <c r="H29" s="164"/>
      <c r="I29" s="284"/>
      <c r="J29" s="164"/>
      <c r="K29" s="164"/>
      <c r="L29" s="322"/>
    </row>
    <row r="30" spans="1:18" ht="32.25" customHeight="1">
      <c r="C30" s="132" t="s">
        <v>279</v>
      </c>
      <c r="D30" s="144"/>
      <c r="E30" s="144"/>
      <c r="F30" s="132"/>
      <c r="G30" s="144" t="s">
        <v>423</v>
      </c>
      <c r="H30" s="165"/>
      <c r="I30" s="144"/>
      <c r="J30" s="165"/>
      <c r="K30" s="283"/>
      <c r="L30" s="282" t="s">
        <v>44</v>
      </c>
    </row>
  </sheetData>
  <mergeCells count="17">
    <mergeCell ref="A1:L1"/>
    <mergeCell ref="A2:L2"/>
    <mergeCell ref="A3:L3"/>
    <mergeCell ref="A7:B7"/>
    <mergeCell ref="K7:L7"/>
    <mergeCell ref="A17:B17"/>
    <mergeCell ref="K17:L17"/>
    <mergeCell ref="A18:L18"/>
    <mergeCell ref="A28:B28"/>
    <mergeCell ref="A8:L8"/>
    <mergeCell ref="A24:B24"/>
    <mergeCell ref="K24:L24"/>
    <mergeCell ref="A25:B25"/>
    <mergeCell ref="A26:B26"/>
    <mergeCell ref="A12:B12"/>
    <mergeCell ref="K12:L12"/>
    <mergeCell ref="A13:L13"/>
  </mergeCells>
  <printOptions horizontalCentered="1"/>
  <pageMargins left="0.35" right="0.33" top="0.32" bottom="0.28999999999999998" header="0.17" footer="0.18"/>
  <pageSetup paperSize="9" scale="54" orientation="landscape"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0"/>
  <sheetViews>
    <sheetView showGridLines="0" rightToLeft="1" view="pageBreakPreview" topLeftCell="A16" zoomScale="60" workbookViewId="0">
      <selection activeCell="H32" sqref="H32"/>
    </sheetView>
  </sheetViews>
  <sheetFormatPr defaultColWidth="9.140625" defaultRowHeight="15"/>
  <cols>
    <col min="1" max="1" width="9.5703125" style="58" customWidth="1"/>
    <col min="2" max="2" width="51.85546875" style="58" customWidth="1"/>
    <col min="3" max="3" width="10" style="58" customWidth="1"/>
    <col min="4" max="4" width="17" style="58" bestFit="1" customWidth="1"/>
    <col min="5" max="5" width="13.28515625" style="58" customWidth="1"/>
    <col min="6" max="6" width="14.5703125" style="58" customWidth="1"/>
    <col min="7" max="7" width="16.5703125" style="58" customWidth="1"/>
    <col min="8" max="8" width="21.140625" style="58" customWidth="1"/>
    <col min="9" max="10" width="13.140625" style="58" customWidth="1"/>
    <col min="11" max="11" width="19" style="58" customWidth="1"/>
    <col min="12" max="12" width="7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360</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400</v>
      </c>
      <c r="E5" s="102"/>
      <c r="F5" s="102"/>
      <c r="G5" s="102"/>
      <c r="H5" s="102"/>
      <c r="I5" s="102"/>
      <c r="J5" s="102"/>
      <c r="K5" s="102"/>
      <c r="L5" s="102"/>
    </row>
    <row r="6" spans="1:18" s="13" customFormat="1" ht="25.5" customHeight="1">
      <c r="A6" s="6">
        <v>1</v>
      </c>
      <c r="B6" s="281" t="s">
        <v>357</v>
      </c>
      <c r="C6" s="70" t="s">
        <v>106</v>
      </c>
      <c r="D6" s="72"/>
      <c r="E6" s="82">
        <v>13</v>
      </c>
      <c r="F6" s="82">
        <f>400/E6</f>
        <v>30.76923076923077</v>
      </c>
      <c r="G6" s="82">
        <f>D6*1/E6</f>
        <v>0</v>
      </c>
      <c r="H6" s="70">
        <f>G6*F6*E6</f>
        <v>0</v>
      </c>
      <c r="I6" s="12">
        <v>22</v>
      </c>
      <c r="J6" s="71">
        <f>G6/I6</f>
        <v>0</v>
      </c>
      <c r="K6" s="12">
        <f>J6*E6</f>
        <v>0</v>
      </c>
      <c r="L6" s="53"/>
    </row>
    <row r="7" spans="1:18" s="13" customFormat="1" ht="25.5" customHeight="1">
      <c r="A7" s="6">
        <v>2</v>
      </c>
      <c r="B7" s="281" t="s">
        <v>94</v>
      </c>
      <c r="C7" s="70" t="s">
        <v>105</v>
      </c>
      <c r="D7" s="72"/>
      <c r="E7" s="82">
        <v>0.5</v>
      </c>
      <c r="F7" s="82">
        <f>400/E7</f>
        <v>800</v>
      </c>
      <c r="G7" s="82">
        <f>D7*1/E7</f>
        <v>0</v>
      </c>
      <c r="H7" s="12">
        <f>G7*F7*E7</f>
        <v>0</v>
      </c>
      <c r="I7" s="12">
        <v>22</v>
      </c>
      <c r="J7" s="71">
        <f>G7/I7</f>
        <v>0</v>
      </c>
      <c r="K7" s="12">
        <f>J7*E7</f>
        <v>0</v>
      </c>
      <c r="L7" s="53"/>
    </row>
    <row r="8" spans="1:18" s="13" customFormat="1" ht="25.5" customHeight="1">
      <c r="A8" s="6">
        <v>3</v>
      </c>
      <c r="B8" s="281" t="s">
        <v>95</v>
      </c>
      <c r="C8" s="70" t="s">
        <v>107</v>
      </c>
      <c r="D8" s="72"/>
      <c r="E8" s="82">
        <v>13</v>
      </c>
      <c r="F8" s="82">
        <f>400/E8</f>
        <v>30.76923076923077</v>
      </c>
      <c r="G8" s="82">
        <f>D8*1/E8</f>
        <v>0</v>
      </c>
      <c r="H8" s="12">
        <f>G8*F8*E8</f>
        <v>0</v>
      </c>
      <c r="I8" s="12">
        <v>22</v>
      </c>
      <c r="J8" s="71">
        <f>G8/I8</f>
        <v>0</v>
      </c>
      <c r="K8" s="12">
        <f>J8*E8</f>
        <v>0</v>
      </c>
      <c r="L8" s="68"/>
    </row>
    <row r="9" spans="1:18" s="13" customFormat="1" ht="25.5" customHeight="1">
      <c r="A9" s="6">
        <v>4</v>
      </c>
      <c r="B9" s="281" t="s">
        <v>164</v>
      </c>
      <c r="C9" s="70" t="s">
        <v>165</v>
      </c>
      <c r="D9" s="72"/>
      <c r="E9" s="313">
        <f>1/12</f>
        <v>8.3333333333333329E-2</v>
      </c>
      <c r="F9" s="82">
        <f>400/E9</f>
        <v>4800</v>
      </c>
      <c r="G9" s="82">
        <f>D9*1/E9</f>
        <v>0</v>
      </c>
      <c r="H9" s="12">
        <f>G9*F9*E9</f>
        <v>0</v>
      </c>
      <c r="I9" s="12">
        <v>22</v>
      </c>
      <c r="J9" s="71">
        <f>G9/I9</f>
        <v>0</v>
      </c>
      <c r="K9" s="312">
        <f>J9*E9</f>
        <v>0</v>
      </c>
      <c r="L9" s="68"/>
    </row>
    <row r="10" spans="1:18" s="13" customFormat="1" ht="29.25" customHeight="1">
      <c r="A10" s="860" t="s">
        <v>168</v>
      </c>
      <c r="B10" s="860"/>
      <c r="C10" s="860"/>
      <c r="D10" s="73"/>
      <c r="E10" s="74"/>
      <c r="F10" s="74"/>
      <c r="G10" s="757">
        <f>SUM(G6:G9)</f>
        <v>0</v>
      </c>
      <c r="H10" s="757">
        <f>SUM(H6:H9)</f>
        <v>0</v>
      </c>
      <c r="I10" s="757"/>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357</v>
      </c>
      <c r="C13" s="1" t="s">
        <v>9</v>
      </c>
      <c r="D13" s="72"/>
      <c r="E13" s="82">
        <v>13</v>
      </c>
      <c r="F13" s="82">
        <f>400/E13</f>
        <v>30.76923076923077</v>
      </c>
      <c r="G13" s="82">
        <f>D13*1/E13</f>
        <v>0</v>
      </c>
      <c r="H13" s="70">
        <f>G13*F13*E13</f>
        <v>0</v>
      </c>
      <c r="I13" s="12">
        <v>66</v>
      </c>
      <c r="J13" s="71">
        <f>G13/I13</f>
        <v>0</v>
      </c>
      <c r="K13" s="12">
        <f>J13*E13</f>
        <v>0</v>
      </c>
      <c r="L13" s="15"/>
      <c r="M13" s="52"/>
      <c r="R13" s="7"/>
    </row>
    <row r="14" spans="1:18" ht="23.25" customHeight="1">
      <c r="A14" s="10">
        <v>2</v>
      </c>
      <c r="B14" s="281" t="s">
        <v>94</v>
      </c>
      <c r="C14" s="1" t="s">
        <v>105</v>
      </c>
      <c r="D14" s="72"/>
      <c r="E14" s="82">
        <v>0.5</v>
      </c>
      <c r="F14" s="82">
        <f>400/E14</f>
        <v>800</v>
      </c>
      <c r="G14" s="82">
        <f>D14*1/E14</f>
        <v>0</v>
      </c>
      <c r="H14" s="70">
        <f>G14*F14*E14</f>
        <v>0</v>
      </c>
      <c r="I14" s="12">
        <v>66</v>
      </c>
      <c r="J14" s="71">
        <f>G14/I14</f>
        <v>0</v>
      </c>
      <c r="K14" s="12">
        <f>J14*E14</f>
        <v>0</v>
      </c>
      <c r="L14" s="15"/>
      <c r="M14" s="52"/>
      <c r="R14" s="7"/>
    </row>
    <row r="15" spans="1:18" ht="23.25" customHeight="1">
      <c r="A15" s="10">
        <v>3</v>
      </c>
      <c r="B15" s="281" t="s">
        <v>95</v>
      </c>
      <c r="C15" s="1" t="s">
        <v>107</v>
      </c>
      <c r="D15" s="72"/>
      <c r="E15" s="82">
        <v>13</v>
      </c>
      <c r="F15" s="82">
        <f>400/E15</f>
        <v>30.76923076923077</v>
      </c>
      <c r="G15" s="82">
        <f>D15*1/E15</f>
        <v>0</v>
      </c>
      <c r="H15" s="70">
        <f>G15*F15*E15</f>
        <v>0</v>
      </c>
      <c r="I15" s="12">
        <v>66</v>
      </c>
      <c r="J15" s="71">
        <f>G15/I15</f>
        <v>0</v>
      </c>
      <c r="K15" s="12">
        <f>J15*E15</f>
        <v>0</v>
      </c>
      <c r="L15" s="15"/>
      <c r="M15" s="52"/>
      <c r="R15" s="7"/>
    </row>
    <row r="16" spans="1:18" s="13" customFormat="1" ht="23.25" customHeight="1">
      <c r="A16" s="10">
        <v>4</v>
      </c>
      <c r="B16" s="281" t="s">
        <v>164</v>
      </c>
      <c r="C16" s="70" t="s">
        <v>165</v>
      </c>
      <c r="D16" s="72"/>
      <c r="E16" s="313">
        <f>1/12</f>
        <v>8.3333333333333329E-2</v>
      </c>
      <c r="F16" s="82">
        <f>400/E16</f>
        <v>4800</v>
      </c>
      <c r="G16" s="82">
        <f>D16*1/E16</f>
        <v>0</v>
      </c>
      <c r="H16" s="12">
        <f>G16*F16*E16</f>
        <v>0</v>
      </c>
      <c r="I16" s="12">
        <v>66</v>
      </c>
      <c r="J16" s="71">
        <f>G16/I16</f>
        <v>0</v>
      </c>
      <c r="K16" s="312">
        <f>J16*E16</f>
        <v>0</v>
      </c>
      <c r="L16" s="68"/>
    </row>
    <row r="17" spans="1:18" s="329" customFormat="1" ht="30" customHeight="1">
      <c r="A17" s="856" t="s">
        <v>169</v>
      </c>
      <c r="B17" s="856"/>
      <c r="C17" s="323"/>
      <c r="D17" s="324"/>
      <c r="E17" s="80"/>
      <c r="F17" s="325"/>
      <c r="G17" s="80">
        <f>SUM(G13:G16)</f>
        <v>0</v>
      </c>
      <c r="H17" s="80">
        <f>SUM(H13:H16)</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357</v>
      </c>
      <c r="C20" s="1" t="s">
        <v>9</v>
      </c>
      <c r="D20" s="72"/>
      <c r="E20" s="82">
        <v>13</v>
      </c>
      <c r="F20" s="82">
        <f>400/E20</f>
        <v>30.76923076923077</v>
      </c>
      <c r="G20" s="82">
        <f>D20*1/E20</f>
        <v>0</v>
      </c>
      <c r="H20" s="70">
        <f>G20*F20*E20</f>
        <v>0</v>
      </c>
      <c r="I20" s="12">
        <v>66</v>
      </c>
      <c r="J20" s="71">
        <f>G20/I20</f>
        <v>0</v>
      </c>
      <c r="K20" s="12">
        <f>J20*E20</f>
        <v>0</v>
      </c>
      <c r="L20" s="15"/>
      <c r="M20" s="52"/>
      <c r="R20" s="7"/>
    </row>
    <row r="21" spans="1:18" ht="23.25" customHeight="1">
      <c r="A21" s="10">
        <v>2</v>
      </c>
      <c r="B21" s="281" t="s">
        <v>94</v>
      </c>
      <c r="C21" s="1" t="s">
        <v>105</v>
      </c>
      <c r="D21" s="72"/>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c r="E22" s="82">
        <v>13</v>
      </c>
      <c r="F22" s="82">
        <f>400/E22</f>
        <v>30.76923076923077</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c r="E23" s="313">
        <f>1/12</f>
        <v>8.3333333333333329E-2</v>
      </c>
      <c r="F23" s="82">
        <f>400/E23</f>
        <v>4800</v>
      </c>
      <c r="G23" s="82">
        <f>D23*1/E23</f>
        <v>0</v>
      </c>
      <c r="H23" s="12">
        <f>G23*F23*E23</f>
        <v>0</v>
      </c>
      <c r="I23" s="12">
        <v>66</v>
      </c>
      <c r="J23" s="71">
        <f>G23/I23</f>
        <v>0</v>
      </c>
      <c r="K23" s="312">
        <f>J23*E23</f>
        <v>0</v>
      </c>
      <c r="L23" s="68"/>
    </row>
    <row r="24" spans="1:18" s="202" customFormat="1" ht="33" customHeight="1">
      <c r="A24" s="857" t="s">
        <v>170</v>
      </c>
      <c r="B24" s="857"/>
      <c r="C24" s="333"/>
      <c r="D24" s="334"/>
      <c r="E24" s="332"/>
      <c r="F24" s="335"/>
      <c r="G24" s="332">
        <f>SUM(G20:G23)</f>
        <v>0</v>
      </c>
      <c r="H24" s="332">
        <f>SUM(H20:H23)</f>
        <v>0</v>
      </c>
      <c r="I24" s="332"/>
      <c r="J24" s="332">
        <f>SUM(J20:J23)</f>
        <v>0</v>
      </c>
      <c r="K24" s="858"/>
      <c r="L24" s="858"/>
      <c r="M24" s="336"/>
      <c r="R24" s="337"/>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c r="E27" s="82">
        <v>13</v>
      </c>
      <c r="F27" s="82">
        <f t="shared" ref="F27:F33" si="0">400/E27</f>
        <v>30.76923076923077</v>
      </c>
      <c r="G27" s="82">
        <f t="shared" ref="G27:G33" si="1">D27*1/E27</f>
        <v>0</v>
      </c>
      <c r="H27" s="70">
        <f t="shared" ref="H27:H33" si="2">G27*F27*E27</f>
        <v>0</v>
      </c>
      <c r="I27" s="12">
        <v>66</v>
      </c>
      <c r="J27" s="71">
        <f t="shared" ref="J27:J33" si="3">G27/I27</f>
        <v>0</v>
      </c>
      <c r="K27" s="12">
        <f t="shared" ref="K27:K33" si="4">J27*E27</f>
        <v>0</v>
      </c>
      <c r="L27" s="15"/>
      <c r="M27" s="52"/>
      <c r="R27" s="7"/>
    </row>
    <row r="28" spans="1:18" ht="23.25" customHeight="1">
      <c r="A28" s="10">
        <v>2</v>
      </c>
      <c r="B28" s="281" t="s">
        <v>94</v>
      </c>
      <c r="C28" s="1" t="s">
        <v>105</v>
      </c>
      <c r="D28" s="72"/>
      <c r="E28" s="82">
        <v>0.5</v>
      </c>
      <c r="F28" s="82">
        <f t="shared" si="0"/>
        <v>800</v>
      </c>
      <c r="G28" s="82">
        <f t="shared" si="1"/>
        <v>0</v>
      </c>
      <c r="H28" s="70">
        <f t="shared" si="2"/>
        <v>0</v>
      </c>
      <c r="I28" s="12">
        <v>66</v>
      </c>
      <c r="J28" s="71">
        <f t="shared" si="3"/>
        <v>0</v>
      </c>
      <c r="K28" s="12">
        <f t="shared" si="4"/>
        <v>0</v>
      </c>
      <c r="L28" s="15"/>
      <c r="M28" s="52"/>
      <c r="R28" s="7"/>
    </row>
    <row r="29" spans="1:18" ht="23.25" customHeight="1">
      <c r="A29" s="10">
        <v>3</v>
      </c>
      <c r="B29" s="281" t="s">
        <v>614</v>
      </c>
      <c r="C29" s="1" t="s">
        <v>107</v>
      </c>
      <c r="D29" s="72">
        <f>D5*800</f>
        <v>320000</v>
      </c>
      <c r="E29" s="82">
        <v>25</v>
      </c>
      <c r="F29" s="82">
        <f t="shared" si="0"/>
        <v>16</v>
      </c>
      <c r="G29" s="82">
        <f t="shared" si="1"/>
        <v>12800</v>
      </c>
      <c r="H29" s="70">
        <f t="shared" si="2"/>
        <v>5120000</v>
      </c>
      <c r="I29" s="12">
        <v>66</v>
      </c>
      <c r="J29" s="71">
        <f t="shared" si="3"/>
        <v>193.93939393939394</v>
      </c>
      <c r="K29" s="12">
        <f t="shared" si="4"/>
        <v>4848.484848484848</v>
      </c>
      <c r="L29" s="15"/>
      <c r="M29" s="52"/>
      <c r="R29" s="7"/>
    </row>
    <row r="30" spans="1:18" s="13" customFormat="1" ht="23.25" customHeight="1">
      <c r="A30" s="10">
        <v>4</v>
      </c>
      <c r="B30" s="281" t="s">
        <v>613</v>
      </c>
      <c r="C30" s="70" t="s">
        <v>165</v>
      </c>
      <c r="D30" s="72">
        <f>D5*1666</f>
        <v>666400</v>
      </c>
      <c r="E30" s="70">
        <v>25</v>
      </c>
      <c r="F30" s="82">
        <f t="shared" si="0"/>
        <v>16</v>
      </c>
      <c r="G30" s="82">
        <f t="shared" si="1"/>
        <v>26656</v>
      </c>
      <c r="H30" s="12">
        <f t="shared" si="2"/>
        <v>10662400</v>
      </c>
      <c r="I30" s="12">
        <v>66</v>
      </c>
      <c r="J30" s="71">
        <f t="shared" si="3"/>
        <v>403.87878787878788</v>
      </c>
      <c r="K30" s="312">
        <f t="shared" si="4"/>
        <v>10096.969696969696</v>
      </c>
      <c r="L30" s="68"/>
    </row>
    <row r="31" spans="1:18" ht="23.25" customHeight="1">
      <c r="A31" s="10">
        <v>5</v>
      </c>
      <c r="B31" s="281" t="s">
        <v>176</v>
      </c>
      <c r="C31" s="1" t="s">
        <v>12</v>
      </c>
      <c r="D31" s="86">
        <f>D5*600</f>
        <v>240000</v>
      </c>
      <c r="E31" s="82">
        <v>50</v>
      </c>
      <c r="F31" s="82">
        <f t="shared" si="0"/>
        <v>8</v>
      </c>
      <c r="G31" s="82">
        <f t="shared" si="1"/>
        <v>4800</v>
      </c>
      <c r="H31" s="82">
        <f t="shared" si="2"/>
        <v>1920000</v>
      </c>
      <c r="I31" s="82">
        <v>33</v>
      </c>
      <c r="J31" s="82">
        <f t="shared" si="3"/>
        <v>145.45454545454547</v>
      </c>
      <c r="K31" s="82">
        <f t="shared" si="4"/>
        <v>7272.727272727273</v>
      </c>
      <c r="L31" s="15"/>
      <c r="M31" s="52"/>
      <c r="R31" s="7"/>
    </row>
    <row r="32" spans="1:18" ht="23.25" customHeight="1">
      <c r="A32" s="10">
        <v>6</v>
      </c>
      <c r="B32" s="281" t="s">
        <v>177</v>
      </c>
      <c r="C32" s="1" t="s">
        <v>107</v>
      </c>
      <c r="D32" s="86">
        <f>D5*200</f>
        <v>80000</v>
      </c>
      <c r="E32" s="82">
        <v>150</v>
      </c>
      <c r="F32" s="82">
        <f t="shared" si="0"/>
        <v>2.6666666666666665</v>
      </c>
      <c r="G32" s="82">
        <f t="shared" si="1"/>
        <v>533.33333333333337</v>
      </c>
      <c r="H32" s="82">
        <f t="shared" si="2"/>
        <v>213333.33333333331</v>
      </c>
      <c r="I32" s="82">
        <v>33</v>
      </c>
      <c r="J32" s="82">
        <f t="shared" si="3"/>
        <v>16.161616161616163</v>
      </c>
      <c r="K32" s="82">
        <f t="shared" si="4"/>
        <v>2424.2424242424245</v>
      </c>
      <c r="L32" s="15"/>
      <c r="M32" s="52"/>
      <c r="R32" s="7"/>
    </row>
    <row r="33" spans="1:18" ht="23.25" customHeight="1">
      <c r="A33" s="10">
        <v>7</v>
      </c>
      <c r="B33" s="281" t="s">
        <v>108</v>
      </c>
      <c r="C33" s="1" t="s">
        <v>12</v>
      </c>
      <c r="D33" s="86">
        <f>D31</f>
        <v>240000</v>
      </c>
      <c r="E33" s="82">
        <v>150</v>
      </c>
      <c r="F33" s="82">
        <f t="shared" si="0"/>
        <v>2.6666666666666665</v>
      </c>
      <c r="G33" s="82">
        <f t="shared" si="1"/>
        <v>1600</v>
      </c>
      <c r="H33" s="82">
        <f t="shared" si="2"/>
        <v>639999.99999999988</v>
      </c>
      <c r="I33" s="82">
        <v>33</v>
      </c>
      <c r="J33" s="82">
        <f t="shared" si="3"/>
        <v>48.484848484848484</v>
      </c>
      <c r="K33" s="82">
        <f t="shared" si="4"/>
        <v>7272.727272727273</v>
      </c>
      <c r="L33" s="15"/>
      <c r="M33" s="52"/>
      <c r="R33" s="7"/>
    </row>
    <row r="34" spans="1:18" ht="35.25" customHeight="1">
      <c r="A34" s="846" t="s">
        <v>171</v>
      </c>
      <c r="B34" s="846"/>
      <c r="C34" s="759"/>
      <c r="D34" s="759"/>
      <c r="E34" s="759"/>
      <c r="F34" s="83"/>
      <c r="G34" s="83">
        <f>SUM(G31:G33)</f>
        <v>6933.333333333333</v>
      </c>
      <c r="H34" s="83">
        <f>SUM(H27:H33)</f>
        <v>18555733.333333332</v>
      </c>
      <c r="I34" s="83"/>
      <c r="J34" s="83">
        <f>SUM(J31:J33)</f>
        <v>210.1010101010101</v>
      </c>
      <c r="K34" s="846"/>
      <c r="L34" s="846"/>
      <c r="M34" s="52"/>
      <c r="R34" s="7"/>
    </row>
    <row r="35" spans="1:18" ht="28.5" customHeight="1">
      <c r="A35" s="847" t="s">
        <v>166</v>
      </c>
      <c r="B35" s="847"/>
      <c r="C35" s="17"/>
      <c r="D35" s="18"/>
      <c r="E35" s="18"/>
      <c r="F35" s="18"/>
      <c r="G35" s="19">
        <f>G10+G17+G24+G34</f>
        <v>6933.333333333333</v>
      </c>
      <c r="H35" s="19">
        <f>H10+H17+H24+H34</f>
        <v>18555733.333333332</v>
      </c>
      <c r="I35" s="19"/>
      <c r="J35" s="19"/>
      <c r="K35" s="100"/>
      <c r="L35" s="320"/>
    </row>
    <row r="36" spans="1:18" ht="24" customHeight="1">
      <c r="A36" s="848" t="s">
        <v>167</v>
      </c>
      <c r="B36" s="848"/>
      <c r="C36" s="95"/>
      <c r="D36" s="96"/>
      <c r="E36" s="96"/>
      <c r="F36" s="96"/>
      <c r="G36" s="97"/>
      <c r="H36" s="97">
        <f>H35/74.4</f>
        <v>249405.01792114691</v>
      </c>
      <c r="I36" s="97"/>
      <c r="J36" s="97"/>
      <c r="K36" s="98"/>
      <c r="L36" s="321"/>
    </row>
    <row r="37" spans="1:18" s="132" customFormat="1" ht="26.25" customHeight="1">
      <c r="A37" s="859" t="s">
        <v>428</v>
      </c>
      <c r="B37" s="859"/>
      <c r="C37" s="859"/>
      <c r="D37" s="16"/>
      <c r="E37" s="16"/>
      <c r="F37" s="94"/>
      <c r="G37" s="760" t="s">
        <v>431</v>
      </c>
      <c r="H37" s="16"/>
      <c r="J37" s="758"/>
      <c r="L37" s="136"/>
    </row>
    <row r="38" spans="1:18" s="132" customFormat="1" ht="21" customHeight="1">
      <c r="A38" s="849" t="s">
        <v>432</v>
      </c>
      <c r="B38" s="849"/>
      <c r="C38" s="758" t="s">
        <v>223</v>
      </c>
      <c r="D38" s="16"/>
      <c r="E38" s="16"/>
      <c r="F38" s="94"/>
      <c r="G38" s="67"/>
      <c r="H38" s="16"/>
      <c r="J38" s="758"/>
      <c r="L38" s="136"/>
    </row>
    <row r="39" spans="1:18" s="132" customFormat="1" ht="33" customHeight="1">
      <c r="A39" s="756" t="s">
        <v>429</v>
      </c>
      <c r="B39" s="141"/>
      <c r="C39" s="142" t="s">
        <v>430</v>
      </c>
      <c r="D39" s="143"/>
      <c r="E39" s="143"/>
      <c r="F39" s="142"/>
      <c r="G39" s="11" t="s">
        <v>21</v>
      </c>
      <c r="H39" s="164"/>
      <c r="I39" s="284"/>
      <c r="J39" s="164"/>
      <c r="K39" s="164"/>
      <c r="L39" s="322"/>
    </row>
    <row r="40" spans="1:18" s="132" customFormat="1" ht="26.25" customHeight="1">
      <c r="A40" s="144"/>
      <c r="B40" s="145"/>
      <c r="C40" s="132" t="s">
        <v>279</v>
      </c>
      <c r="D40" s="144"/>
      <c r="E40" s="144"/>
      <c r="G40" s="144" t="s">
        <v>423</v>
      </c>
      <c r="H40" s="165"/>
      <c r="I40" s="144"/>
      <c r="J40" s="165"/>
      <c r="K40" s="283"/>
      <c r="L40" s="282" t="s">
        <v>44</v>
      </c>
    </row>
  </sheetData>
  <mergeCells count="18">
    <mergeCell ref="A11:L11"/>
    <mergeCell ref="A1:L1"/>
    <mergeCell ref="A2:L2"/>
    <mergeCell ref="A3:L3"/>
    <mergeCell ref="A10:C10"/>
    <mergeCell ref="K10:L10"/>
    <mergeCell ref="A38:B38"/>
    <mergeCell ref="A17:B17"/>
    <mergeCell ref="K17:L17"/>
    <mergeCell ref="A18:L18"/>
    <mergeCell ref="A24:B24"/>
    <mergeCell ref="K24:L24"/>
    <mergeCell ref="A25:L25"/>
    <mergeCell ref="A34:B34"/>
    <mergeCell ref="K34:L34"/>
    <mergeCell ref="A35:B35"/>
    <mergeCell ref="A36:B36"/>
    <mergeCell ref="A37:C37"/>
  </mergeCells>
  <printOptions horizontalCentered="1"/>
  <pageMargins left="0.35" right="0.36" top="0.56000000000000005" bottom="0.28999999999999998" header="0.17" footer="0.18"/>
  <pageSetup paperSize="9" scale="46" orientation="landscape"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0"/>
  <sheetViews>
    <sheetView showGridLines="0" rightToLeft="1" view="pageBreakPreview" zoomScale="60" workbookViewId="0">
      <selection activeCell="D6" sqref="D6"/>
    </sheetView>
  </sheetViews>
  <sheetFormatPr defaultColWidth="9.140625" defaultRowHeight="15"/>
  <cols>
    <col min="1" max="1" width="7" style="58" customWidth="1"/>
    <col min="2" max="2" width="65.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21" style="58" customWidth="1"/>
    <col min="9" max="10" width="13.140625" style="58" customWidth="1"/>
    <col min="11" max="11" width="19" style="58" customWidth="1"/>
    <col min="12" max="12" width="71.8554687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599</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500</v>
      </c>
      <c r="E5" s="102"/>
      <c r="F5" s="102"/>
      <c r="G5" s="102"/>
      <c r="H5" s="102"/>
      <c r="I5" s="102"/>
      <c r="J5" s="102"/>
      <c r="K5" s="102"/>
      <c r="L5" s="102"/>
    </row>
    <row r="6" spans="1:18" s="13" customFormat="1" ht="23.25" customHeight="1">
      <c r="A6" s="6">
        <v>1</v>
      </c>
      <c r="B6" s="281" t="s">
        <v>357</v>
      </c>
      <c r="C6" s="70" t="s">
        <v>106</v>
      </c>
      <c r="D6" s="72">
        <f>D5*1666/100*10</f>
        <v>83300</v>
      </c>
      <c r="E6" s="82">
        <v>12</v>
      </c>
      <c r="F6" s="82">
        <f>400/E6</f>
        <v>33.333333333333336</v>
      </c>
      <c r="G6" s="82">
        <f>D6*1/E6</f>
        <v>6941.666666666667</v>
      </c>
      <c r="H6" s="70">
        <f>G6*F6*E6</f>
        <v>2776666.666666667</v>
      </c>
      <c r="I6" s="12">
        <v>22</v>
      </c>
      <c r="J6" s="71">
        <f>G6/I6</f>
        <v>315.53030303030306</v>
      </c>
      <c r="K6" s="12">
        <f>J6*E6</f>
        <v>3786.3636363636369</v>
      </c>
      <c r="L6" s="53"/>
    </row>
    <row r="7" spans="1:18" s="13" customFormat="1" ht="23.25" customHeight="1">
      <c r="A7" s="6">
        <v>2</v>
      </c>
      <c r="B7" s="281" t="s">
        <v>94</v>
      </c>
      <c r="C7" s="70" t="s">
        <v>105</v>
      </c>
      <c r="D7" s="72">
        <f>D5*2/100*10</f>
        <v>100</v>
      </c>
      <c r="E7" s="82">
        <v>0.5</v>
      </c>
      <c r="F7" s="82">
        <f>400/E7</f>
        <v>800</v>
      </c>
      <c r="G7" s="82">
        <f>D7*1/E7</f>
        <v>200</v>
      </c>
      <c r="H7" s="12">
        <f>G7*F7*E7</f>
        <v>80000</v>
      </c>
      <c r="I7" s="12">
        <v>22</v>
      </c>
      <c r="J7" s="71">
        <f>G7/I7</f>
        <v>9.0909090909090917</v>
      </c>
      <c r="K7" s="12">
        <f>J7*E7</f>
        <v>4.5454545454545459</v>
      </c>
      <c r="L7" s="53"/>
    </row>
    <row r="8" spans="1:18" s="13" customFormat="1" ht="23.25" customHeight="1">
      <c r="A8" s="6">
        <v>3</v>
      </c>
      <c r="B8" s="281" t="s">
        <v>95</v>
      </c>
      <c r="C8" s="70" t="s">
        <v>107</v>
      </c>
      <c r="D8" s="72">
        <f>D5*800/100*10</f>
        <v>40000</v>
      </c>
      <c r="E8" s="82">
        <v>13</v>
      </c>
      <c r="F8" s="82">
        <f>400/E8</f>
        <v>30.76923076923077</v>
      </c>
      <c r="G8" s="82">
        <f>D8*1/E8</f>
        <v>3076.9230769230771</v>
      </c>
      <c r="H8" s="12">
        <f>G8*F8*E8</f>
        <v>1230769.2307692308</v>
      </c>
      <c r="I8" s="12">
        <v>22</v>
      </c>
      <c r="J8" s="71">
        <f>G8/I8</f>
        <v>139.86013986013987</v>
      </c>
      <c r="K8" s="12">
        <f>J8*E8</f>
        <v>1818.1818181818182</v>
      </c>
      <c r="L8" s="68"/>
      <c r="O8" s="13">
        <f>260+180</f>
        <v>440</v>
      </c>
    </row>
    <row r="9" spans="1:18" s="13" customFormat="1" ht="23.25" customHeight="1">
      <c r="A9" s="6">
        <v>4</v>
      </c>
      <c r="B9" s="281" t="s">
        <v>164</v>
      </c>
      <c r="C9" s="70" t="s">
        <v>165</v>
      </c>
      <c r="D9" s="72">
        <f>D5/10/100*10</f>
        <v>5</v>
      </c>
      <c r="E9" s="313">
        <f>1/12</f>
        <v>8.3333333333333329E-2</v>
      </c>
      <c r="F9" s="82">
        <f>400/E9</f>
        <v>4800</v>
      </c>
      <c r="G9" s="82">
        <f>D9*1/E9</f>
        <v>60</v>
      </c>
      <c r="H9" s="12">
        <f>G9*F9*E9</f>
        <v>24000</v>
      </c>
      <c r="I9" s="12">
        <v>22</v>
      </c>
      <c r="J9" s="71">
        <f>G9/I9</f>
        <v>2.7272727272727271</v>
      </c>
      <c r="K9" s="312">
        <f>J9*E9</f>
        <v>0.22727272727272724</v>
      </c>
      <c r="L9" s="68"/>
      <c r="O9" s="13">
        <f>O8-120</f>
        <v>320</v>
      </c>
    </row>
    <row r="10" spans="1:18" s="13" customFormat="1" ht="29.25" customHeight="1">
      <c r="A10" s="853" t="s">
        <v>168</v>
      </c>
      <c r="B10" s="853"/>
      <c r="C10" s="853"/>
      <c r="D10" s="73"/>
      <c r="E10" s="74"/>
      <c r="F10" s="74"/>
      <c r="G10" s="80">
        <f>SUM(G6:G9)</f>
        <v>10278.589743589744</v>
      </c>
      <c r="H10" s="80">
        <f>SUM(H6:H9)</f>
        <v>4111435.897435898</v>
      </c>
      <c r="I10" s="80"/>
      <c r="J10" s="80">
        <f>SUM(J6:J9)</f>
        <v>467.20862470862471</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357</v>
      </c>
      <c r="C13" s="1" t="s">
        <v>9</v>
      </c>
      <c r="D13" s="72">
        <f>D5*1666/100*40</f>
        <v>333200</v>
      </c>
      <c r="E13" s="82">
        <v>12</v>
      </c>
      <c r="F13" s="82">
        <f>400/E13</f>
        <v>33.333333333333336</v>
      </c>
      <c r="G13" s="82">
        <f>D13*1/E13</f>
        <v>27766.666666666668</v>
      </c>
      <c r="H13" s="70">
        <f>G13*F13*E13</f>
        <v>11106666.666666668</v>
      </c>
      <c r="I13" s="12">
        <v>66</v>
      </c>
      <c r="J13" s="71">
        <f>G13/I13</f>
        <v>420.70707070707073</v>
      </c>
      <c r="K13" s="12">
        <f>J13*E13</f>
        <v>5048.484848484849</v>
      </c>
      <c r="L13" s="15"/>
      <c r="M13" s="52"/>
      <c r="R13" s="7"/>
    </row>
    <row r="14" spans="1:18" ht="23.25" customHeight="1">
      <c r="A14" s="10">
        <v>2</v>
      </c>
      <c r="B14" s="281" t="s">
        <v>94</v>
      </c>
      <c r="C14" s="1" t="s">
        <v>105</v>
      </c>
      <c r="D14" s="72">
        <f>D5*2/100*40</f>
        <v>400</v>
      </c>
      <c r="E14" s="82">
        <v>0.5</v>
      </c>
      <c r="F14" s="82">
        <f>400/E14</f>
        <v>800</v>
      </c>
      <c r="G14" s="82">
        <f>D14*1/E14</f>
        <v>800</v>
      </c>
      <c r="H14" s="70">
        <f>G14*F14*E14</f>
        <v>320000</v>
      </c>
      <c r="I14" s="12">
        <v>66</v>
      </c>
      <c r="J14" s="71">
        <f>G14/I14</f>
        <v>12.121212121212121</v>
      </c>
      <c r="K14" s="12">
        <f>J14*E14</f>
        <v>6.0606060606060606</v>
      </c>
      <c r="L14" s="15"/>
      <c r="M14" s="52"/>
      <c r="R14" s="7"/>
    </row>
    <row r="15" spans="1:18" ht="23.25" customHeight="1">
      <c r="A15" s="10">
        <v>3</v>
      </c>
      <c r="B15" s="281" t="s">
        <v>95</v>
      </c>
      <c r="C15" s="1" t="s">
        <v>107</v>
      </c>
      <c r="D15" s="72">
        <f>D5*800/100*40</f>
        <v>160000</v>
      </c>
      <c r="E15" s="82">
        <v>13</v>
      </c>
      <c r="F15" s="82">
        <f>400/E15</f>
        <v>30.76923076923077</v>
      </c>
      <c r="G15" s="82">
        <f>D15*1/E15</f>
        <v>12307.692307692309</v>
      </c>
      <c r="H15" s="70">
        <f>G15*F15*E15</f>
        <v>4923076.923076923</v>
      </c>
      <c r="I15" s="12">
        <v>66</v>
      </c>
      <c r="J15" s="71">
        <f>G15/I15</f>
        <v>186.48018648018649</v>
      </c>
      <c r="K15" s="12">
        <f>J15*E15</f>
        <v>2424.2424242424245</v>
      </c>
      <c r="L15" s="15"/>
      <c r="M15" s="52"/>
      <c r="R15" s="7"/>
    </row>
    <row r="16" spans="1:18" s="13" customFormat="1" ht="23.25" customHeight="1">
      <c r="A16" s="10">
        <v>4</v>
      </c>
      <c r="B16" s="281" t="s">
        <v>164</v>
      </c>
      <c r="C16" s="70" t="s">
        <v>165</v>
      </c>
      <c r="D16" s="72">
        <f>D5/10/100*40</f>
        <v>20</v>
      </c>
      <c r="E16" s="313">
        <f>1/12</f>
        <v>8.3333333333333329E-2</v>
      </c>
      <c r="F16" s="82">
        <f>400/E16</f>
        <v>4800</v>
      </c>
      <c r="G16" s="82">
        <f>D16*1/E16</f>
        <v>240</v>
      </c>
      <c r="H16" s="12">
        <f>G16*F16*E16</f>
        <v>96000</v>
      </c>
      <c r="I16" s="12">
        <v>66</v>
      </c>
      <c r="J16" s="71">
        <f>G16/I16</f>
        <v>3.6363636363636362</v>
      </c>
      <c r="K16" s="312">
        <f>J16*E16</f>
        <v>0.30303030303030298</v>
      </c>
      <c r="L16" s="68"/>
    </row>
    <row r="17" spans="1:18" ht="30" customHeight="1">
      <c r="A17" s="846" t="s">
        <v>169</v>
      </c>
      <c r="B17" s="846"/>
      <c r="C17" s="76"/>
      <c r="D17" s="77"/>
      <c r="E17" s="78"/>
      <c r="F17" s="79"/>
      <c r="G17" s="80">
        <f>SUM(G13:G16)</f>
        <v>41114.358974358976</v>
      </c>
      <c r="H17" s="80">
        <f>SUM(H13:H16)</f>
        <v>16445743.589743592</v>
      </c>
      <c r="I17" s="80"/>
      <c r="J17" s="80">
        <f>SUM(J13:J16)</f>
        <v>622.94483294483291</v>
      </c>
      <c r="K17" s="861"/>
      <c r="L17" s="861"/>
      <c r="M17" s="52"/>
      <c r="R17" s="7"/>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357</v>
      </c>
      <c r="C20" s="1" t="s">
        <v>9</v>
      </c>
      <c r="D20" s="72">
        <f>D5*1666/100*40</f>
        <v>333200</v>
      </c>
      <c r="E20" s="82">
        <v>12</v>
      </c>
      <c r="F20" s="82">
        <f>400/E20</f>
        <v>33.333333333333336</v>
      </c>
      <c r="G20" s="82">
        <f>D20*1/E20</f>
        <v>27766.666666666668</v>
      </c>
      <c r="H20" s="70">
        <f>G20*F20*E20</f>
        <v>11106666.666666668</v>
      </c>
      <c r="I20" s="12">
        <v>66</v>
      </c>
      <c r="J20" s="71">
        <f>G20/I20</f>
        <v>420.70707070707073</v>
      </c>
      <c r="K20" s="12">
        <f>J20*E20</f>
        <v>5048.484848484849</v>
      </c>
      <c r="L20" s="15"/>
      <c r="M20" s="52"/>
      <c r="R20" s="7"/>
    </row>
    <row r="21" spans="1:18" ht="23.25" customHeight="1">
      <c r="A21" s="10">
        <v>2</v>
      </c>
      <c r="B21" s="281" t="s">
        <v>94</v>
      </c>
      <c r="C21" s="1" t="s">
        <v>105</v>
      </c>
      <c r="D21" s="72">
        <f>D5*2/100*40</f>
        <v>400</v>
      </c>
      <c r="E21" s="82">
        <v>0.5</v>
      </c>
      <c r="F21" s="82">
        <f>400/E21</f>
        <v>800</v>
      </c>
      <c r="G21" s="82">
        <f>D21*1/E21</f>
        <v>800</v>
      </c>
      <c r="H21" s="70">
        <f>G21*F21*E21</f>
        <v>320000</v>
      </c>
      <c r="I21" s="12">
        <v>66</v>
      </c>
      <c r="J21" s="71">
        <f>G21/I21</f>
        <v>12.121212121212121</v>
      </c>
      <c r="K21" s="12">
        <f>J21*E21</f>
        <v>6.0606060606060606</v>
      </c>
      <c r="L21" s="15"/>
      <c r="M21" s="52"/>
      <c r="R21" s="7"/>
    </row>
    <row r="22" spans="1:18" ht="23.25" customHeight="1">
      <c r="A22" s="10">
        <v>3</v>
      </c>
      <c r="B22" s="281" t="s">
        <v>95</v>
      </c>
      <c r="C22" s="1" t="s">
        <v>107</v>
      </c>
      <c r="D22" s="72">
        <f>D5*800/100*40</f>
        <v>160000</v>
      </c>
      <c r="E22" s="82">
        <v>13</v>
      </c>
      <c r="F22" s="82">
        <f>400/E22</f>
        <v>30.76923076923077</v>
      </c>
      <c r="G22" s="82">
        <f>D22*1/E22</f>
        <v>12307.692307692309</v>
      </c>
      <c r="H22" s="70">
        <f>G22*F22*E22</f>
        <v>4923076.923076923</v>
      </c>
      <c r="I22" s="12">
        <v>66</v>
      </c>
      <c r="J22" s="71">
        <f>G22/I22</f>
        <v>186.48018648018649</v>
      </c>
      <c r="K22" s="12">
        <f>J22*E22</f>
        <v>2424.2424242424245</v>
      </c>
      <c r="L22" s="15"/>
      <c r="M22" s="52"/>
      <c r="R22" s="7"/>
    </row>
    <row r="23" spans="1:18" s="13" customFormat="1" ht="23.25" customHeight="1">
      <c r="A23" s="10">
        <v>4</v>
      </c>
      <c r="B23" s="281" t="s">
        <v>164</v>
      </c>
      <c r="C23" s="70" t="s">
        <v>165</v>
      </c>
      <c r="D23" s="72">
        <f>D5/10/100*40</f>
        <v>20</v>
      </c>
      <c r="E23" s="313">
        <f>1/12</f>
        <v>8.3333333333333329E-2</v>
      </c>
      <c r="F23" s="82">
        <f>400/E23</f>
        <v>4800</v>
      </c>
      <c r="G23" s="82">
        <f>D23*1/E23</f>
        <v>240</v>
      </c>
      <c r="H23" s="12">
        <f>G23*F23*E23</f>
        <v>96000</v>
      </c>
      <c r="I23" s="12">
        <v>66</v>
      </c>
      <c r="J23" s="71">
        <f>G23/I23</f>
        <v>3.6363636363636362</v>
      </c>
      <c r="K23" s="312">
        <f>J23*E23</f>
        <v>0.30303030303030298</v>
      </c>
      <c r="L23" s="68"/>
    </row>
    <row r="24" spans="1:18" ht="33" customHeight="1">
      <c r="A24" s="846" t="s">
        <v>170</v>
      </c>
      <c r="B24" s="846"/>
      <c r="C24" s="76"/>
      <c r="D24" s="77"/>
      <c r="E24" s="78"/>
      <c r="F24" s="79"/>
      <c r="G24" s="83">
        <f>SUM(G20:G23)</f>
        <v>41114.358974358976</v>
      </c>
      <c r="H24" s="83">
        <f>SUM(H20:H23)</f>
        <v>16445743.589743592</v>
      </c>
      <c r="I24" s="83"/>
      <c r="J24" s="83">
        <f>SUM(J20:J23)</f>
        <v>622.94483294483291</v>
      </c>
      <c r="K24" s="861"/>
      <c r="L24" s="861"/>
      <c r="M24" s="52"/>
      <c r="R24" s="7"/>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f>D5*1666/100*10</f>
        <v>83300</v>
      </c>
      <c r="E27" s="82">
        <v>13</v>
      </c>
      <c r="F27" s="82">
        <f t="shared" ref="F27:F33" si="0">400/E27</f>
        <v>30.76923076923077</v>
      </c>
      <c r="G27" s="82">
        <f t="shared" ref="G27:G33" si="1">D27*1/E27</f>
        <v>6407.6923076923076</v>
      </c>
      <c r="H27" s="70">
        <f t="shared" ref="H27:H33" si="2">G27*F27*E27</f>
        <v>2563076.923076923</v>
      </c>
      <c r="I27" s="12">
        <v>66</v>
      </c>
      <c r="J27" s="71">
        <f t="shared" ref="J27:J33" si="3">G27/I27</f>
        <v>97.086247086247084</v>
      </c>
      <c r="K27" s="12">
        <f t="shared" ref="K27:K33" si="4">J27*E27</f>
        <v>1262.121212121212</v>
      </c>
      <c r="L27" s="15"/>
      <c r="M27" s="52"/>
      <c r="R27" s="7"/>
    </row>
    <row r="28" spans="1:18" ht="23.25" customHeight="1">
      <c r="A28" s="10">
        <v>2</v>
      </c>
      <c r="B28" s="281" t="s">
        <v>94</v>
      </c>
      <c r="C28" s="1" t="s">
        <v>105</v>
      </c>
      <c r="D28" s="72">
        <f>D5*2/100*10</f>
        <v>100</v>
      </c>
      <c r="E28" s="82">
        <v>0.5</v>
      </c>
      <c r="F28" s="82">
        <f t="shared" si="0"/>
        <v>800</v>
      </c>
      <c r="G28" s="82">
        <f t="shared" si="1"/>
        <v>200</v>
      </c>
      <c r="H28" s="70">
        <f t="shared" si="2"/>
        <v>80000</v>
      </c>
      <c r="I28" s="12">
        <v>66</v>
      </c>
      <c r="J28" s="71">
        <f t="shared" si="3"/>
        <v>3.0303030303030303</v>
      </c>
      <c r="K28" s="12">
        <f t="shared" si="4"/>
        <v>1.5151515151515151</v>
      </c>
      <c r="L28" s="15"/>
      <c r="M28" s="52"/>
      <c r="R28" s="7"/>
    </row>
    <row r="29" spans="1:18" ht="23.25" customHeight="1">
      <c r="A29" s="10">
        <v>3</v>
      </c>
      <c r="B29" s="281" t="s">
        <v>95</v>
      </c>
      <c r="C29" s="1" t="s">
        <v>107</v>
      </c>
      <c r="D29" s="72">
        <f>D5*800/100*10</f>
        <v>40000</v>
      </c>
      <c r="E29" s="82">
        <v>13</v>
      </c>
      <c r="F29" s="82">
        <f t="shared" si="0"/>
        <v>30.76923076923077</v>
      </c>
      <c r="G29" s="82">
        <f t="shared" si="1"/>
        <v>3076.9230769230771</v>
      </c>
      <c r="H29" s="70">
        <f t="shared" si="2"/>
        <v>1230769.2307692308</v>
      </c>
      <c r="I29" s="12">
        <v>66</v>
      </c>
      <c r="J29" s="71">
        <f t="shared" si="3"/>
        <v>46.620046620046622</v>
      </c>
      <c r="K29" s="12">
        <f t="shared" si="4"/>
        <v>606.06060606060612</v>
      </c>
      <c r="L29" s="15"/>
      <c r="M29" s="52"/>
      <c r="R29" s="7"/>
    </row>
    <row r="30" spans="1:18" s="13" customFormat="1" ht="23.25" customHeight="1">
      <c r="A30" s="10">
        <v>4</v>
      </c>
      <c r="B30" s="281" t="s">
        <v>164</v>
      </c>
      <c r="C30" s="70" t="s">
        <v>165</v>
      </c>
      <c r="D30" s="72">
        <f>D5/10/100*10</f>
        <v>5</v>
      </c>
      <c r="E30" s="70">
        <f>1/12</f>
        <v>8.3333333333333329E-2</v>
      </c>
      <c r="F30" s="82">
        <f t="shared" si="0"/>
        <v>4800</v>
      </c>
      <c r="G30" s="82">
        <f t="shared" si="1"/>
        <v>60</v>
      </c>
      <c r="H30" s="12">
        <f t="shared" si="2"/>
        <v>24000</v>
      </c>
      <c r="I30" s="12">
        <v>66</v>
      </c>
      <c r="J30" s="71">
        <f t="shared" si="3"/>
        <v>0.90909090909090906</v>
      </c>
      <c r="K30" s="312">
        <f t="shared" si="4"/>
        <v>7.5757575757575746E-2</v>
      </c>
      <c r="L30" s="68"/>
    </row>
    <row r="31" spans="1:18" ht="23.25" customHeight="1">
      <c r="A31" s="10">
        <v>5</v>
      </c>
      <c r="B31" s="281" t="s">
        <v>176</v>
      </c>
      <c r="C31" s="1" t="s">
        <v>12</v>
      </c>
      <c r="D31" s="86">
        <f>D5*600</f>
        <v>300000</v>
      </c>
      <c r="E31" s="82">
        <v>50</v>
      </c>
      <c r="F31" s="82">
        <f t="shared" si="0"/>
        <v>8</v>
      </c>
      <c r="G31" s="82">
        <f t="shared" si="1"/>
        <v>6000</v>
      </c>
      <c r="H31" s="82">
        <f t="shared" si="2"/>
        <v>2400000</v>
      </c>
      <c r="I31" s="82">
        <v>33</v>
      </c>
      <c r="J31" s="82">
        <f t="shared" si="3"/>
        <v>181.81818181818181</v>
      </c>
      <c r="K31" s="82">
        <f t="shared" si="4"/>
        <v>9090.9090909090901</v>
      </c>
      <c r="L31" s="15"/>
      <c r="M31" s="52"/>
      <c r="R31" s="7"/>
    </row>
    <row r="32" spans="1:18" ht="23.25" customHeight="1">
      <c r="A32" s="10">
        <v>6</v>
      </c>
      <c r="B32" s="281" t="s">
        <v>177</v>
      </c>
      <c r="C32" s="1" t="s">
        <v>107</v>
      </c>
      <c r="D32" s="86">
        <f>D5*200</f>
        <v>100000</v>
      </c>
      <c r="E32" s="82">
        <v>150</v>
      </c>
      <c r="F32" s="82">
        <f t="shared" si="0"/>
        <v>2.6666666666666665</v>
      </c>
      <c r="G32" s="82">
        <f t="shared" si="1"/>
        <v>666.66666666666663</v>
      </c>
      <c r="H32" s="82">
        <f t="shared" si="2"/>
        <v>266666.66666666663</v>
      </c>
      <c r="I32" s="82">
        <v>33</v>
      </c>
      <c r="J32" s="82">
        <f t="shared" si="3"/>
        <v>20.202020202020201</v>
      </c>
      <c r="K32" s="82">
        <f t="shared" si="4"/>
        <v>3030.30303030303</v>
      </c>
      <c r="L32" s="15"/>
      <c r="M32" s="52"/>
      <c r="R32" s="7"/>
    </row>
    <row r="33" spans="1:18" ht="23.25" customHeight="1">
      <c r="A33" s="10">
        <v>7</v>
      </c>
      <c r="B33" s="281" t="s">
        <v>108</v>
      </c>
      <c r="C33" s="1" t="s">
        <v>12</v>
      </c>
      <c r="D33" s="86">
        <f>D31</f>
        <v>300000</v>
      </c>
      <c r="E33" s="82">
        <v>150</v>
      </c>
      <c r="F33" s="82">
        <f t="shared" si="0"/>
        <v>2.6666666666666665</v>
      </c>
      <c r="G33" s="82">
        <f t="shared" si="1"/>
        <v>2000</v>
      </c>
      <c r="H33" s="82">
        <f t="shared" si="2"/>
        <v>800000</v>
      </c>
      <c r="I33" s="82">
        <v>33</v>
      </c>
      <c r="J33" s="82">
        <f t="shared" si="3"/>
        <v>60.606060606060609</v>
      </c>
      <c r="K33" s="82">
        <f t="shared" si="4"/>
        <v>9090.9090909090919</v>
      </c>
      <c r="L33" s="15"/>
      <c r="M33" s="52"/>
      <c r="R33" s="7"/>
    </row>
    <row r="34" spans="1:18" ht="35.25" customHeight="1">
      <c r="A34" s="846" t="s">
        <v>171</v>
      </c>
      <c r="B34" s="846"/>
      <c r="C34" s="81"/>
      <c r="D34" s="81"/>
      <c r="E34" s="81"/>
      <c r="F34" s="83"/>
      <c r="G34" s="83">
        <f>SUM(G27:G33)</f>
        <v>18411.282051282051</v>
      </c>
      <c r="H34" s="83">
        <f>SUM(H27:H33)</f>
        <v>7364512.820512821</v>
      </c>
      <c r="I34" s="83"/>
      <c r="J34" s="83">
        <f>SUM(J27:J33)</f>
        <v>410.27195027195029</v>
      </c>
      <c r="K34" s="846"/>
      <c r="L34" s="846"/>
      <c r="M34" s="52"/>
      <c r="R34" s="7"/>
    </row>
    <row r="35" spans="1:18" ht="28.5" customHeight="1">
      <c r="A35" s="847" t="s">
        <v>166</v>
      </c>
      <c r="B35" s="847"/>
      <c r="C35" s="17"/>
      <c r="D35" s="18"/>
      <c r="E35" s="18"/>
      <c r="F35" s="18"/>
      <c r="G35" s="19">
        <f>G10+G17+G24+G34</f>
        <v>110918.58974358974</v>
      </c>
      <c r="H35" s="19">
        <f>H10+H17+H24+H34</f>
        <v>44367435.897435904</v>
      </c>
      <c r="I35" s="19"/>
      <c r="J35" s="19"/>
      <c r="K35" s="100"/>
      <c r="L35" s="320"/>
    </row>
    <row r="36" spans="1:18" ht="24" customHeight="1">
      <c r="A36" s="848" t="s">
        <v>167</v>
      </c>
      <c r="B36" s="848"/>
      <c r="C36" s="95"/>
      <c r="D36" s="96"/>
      <c r="E36" s="96"/>
      <c r="F36" s="96"/>
      <c r="G36" s="97"/>
      <c r="H36" s="97">
        <f>H35/74.4</f>
        <v>596336.50399779435</v>
      </c>
      <c r="I36" s="97"/>
      <c r="J36" s="97"/>
      <c r="K36" s="98"/>
      <c r="L36" s="321"/>
    </row>
    <row r="37" spans="1:18" s="132" customFormat="1" ht="26.25" customHeight="1">
      <c r="A37" s="859" t="s">
        <v>428</v>
      </c>
      <c r="B37" s="859"/>
      <c r="C37" s="859"/>
      <c r="D37" s="16"/>
      <c r="E37" s="16"/>
      <c r="F37" s="94"/>
      <c r="G37" s="626" t="s">
        <v>431</v>
      </c>
      <c r="H37" s="16"/>
      <c r="J37" s="627"/>
      <c r="L37" s="136"/>
    </row>
    <row r="38" spans="1:18" s="132" customFormat="1" ht="40.5" customHeight="1">
      <c r="A38" s="849" t="s">
        <v>433</v>
      </c>
      <c r="B38" s="849"/>
      <c r="C38" s="627" t="s">
        <v>223</v>
      </c>
      <c r="D38" s="16"/>
      <c r="E38" s="16"/>
      <c r="F38" s="94"/>
      <c r="G38" s="67"/>
      <c r="H38" s="16"/>
      <c r="J38" s="627"/>
      <c r="L38" s="136"/>
    </row>
    <row r="39" spans="1:18" s="132" customFormat="1" ht="26.25" customHeight="1">
      <c r="A39" s="140" t="s">
        <v>429</v>
      </c>
      <c r="B39" s="141"/>
      <c r="C39" s="142" t="s">
        <v>430</v>
      </c>
      <c r="D39" s="143"/>
      <c r="E39" s="143"/>
      <c r="F39" s="142"/>
      <c r="G39" s="11" t="s">
        <v>21</v>
      </c>
      <c r="H39" s="164"/>
      <c r="I39" s="284"/>
      <c r="J39" s="164"/>
      <c r="K39" s="164"/>
      <c r="L39" s="322"/>
    </row>
    <row r="40" spans="1:18" ht="18.75">
      <c r="A40" s="144"/>
      <c r="B40" s="145"/>
      <c r="C40" s="132" t="s">
        <v>279</v>
      </c>
      <c r="D40" s="144"/>
      <c r="E40" s="144"/>
      <c r="F40" s="132"/>
      <c r="G40" s="144" t="s">
        <v>423</v>
      </c>
      <c r="H40" s="165"/>
      <c r="I40" s="144"/>
      <c r="J40" s="165"/>
      <c r="K40" s="283"/>
      <c r="L40" s="282" t="s">
        <v>44</v>
      </c>
    </row>
  </sheetData>
  <mergeCells count="18">
    <mergeCell ref="A25:L25"/>
    <mergeCell ref="A1:L1"/>
    <mergeCell ref="A2:L2"/>
    <mergeCell ref="A3:L3"/>
    <mergeCell ref="A10:C10"/>
    <mergeCell ref="K10:L10"/>
    <mergeCell ref="A11:L11"/>
    <mergeCell ref="A17:B17"/>
    <mergeCell ref="K17:L17"/>
    <mergeCell ref="A18:L18"/>
    <mergeCell ref="A24:B24"/>
    <mergeCell ref="K24:L24"/>
    <mergeCell ref="K34:L34"/>
    <mergeCell ref="A35:B35"/>
    <mergeCell ref="A36:B36"/>
    <mergeCell ref="A37:C37"/>
    <mergeCell ref="A38:B38"/>
    <mergeCell ref="A34:B34"/>
  </mergeCells>
  <printOptions horizontalCentered="1"/>
  <pageMargins left="0.25" right="0.25" top="0.32" bottom="0.28999999999999998" header="0.17" footer="0.18"/>
  <pageSetup paperSize="9" scale="4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6"/>
  <sheetViews>
    <sheetView rightToLeft="1" view="pageBreakPreview" topLeftCell="A19" zoomScale="60" workbookViewId="0">
      <selection activeCell="A28" sqref="A28"/>
    </sheetView>
  </sheetViews>
  <sheetFormatPr defaultColWidth="9.140625" defaultRowHeight="15"/>
  <cols>
    <col min="1" max="1" width="7" style="58" customWidth="1"/>
    <col min="2" max="2" width="48.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18.5703125" style="58" customWidth="1"/>
    <col min="9" max="10" width="13.140625" style="58" customWidth="1"/>
    <col min="11" max="11" width="19" style="58" customWidth="1"/>
    <col min="12" max="12" width="48.425781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230</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0</v>
      </c>
      <c r="E5" s="102"/>
      <c r="F5" s="102"/>
      <c r="G5" s="102"/>
      <c r="H5" s="102"/>
      <c r="I5" s="102"/>
      <c r="J5" s="102"/>
      <c r="K5" s="102"/>
      <c r="L5" s="102"/>
    </row>
    <row r="6" spans="1:18" s="13" customFormat="1" ht="23.25" customHeight="1">
      <c r="A6" s="6">
        <v>1</v>
      </c>
      <c r="B6" s="281" t="s">
        <v>93</v>
      </c>
      <c r="C6" s="70" t="s">
        <v>106</v>
      </c>
      <c r="D6" s="72">
        <f>D5*1666/100*10</f>
        <v>0</v>
      </c>
      <c r="E6" s="82">
        <v>14</v>
      </c>
      <c r="F6" s="82">
        <f>400/E6</f>
        <v>28.571428571428573</v>
      </c>
      <c r="G6" s="82">
        <f>D6*1/E6</f>
        <v>0</v>
      </c>
      <c r="H6" s="70">
        <f>G6*F6*E6</f>
        <v>0</v>
      </c>
      <c r="I6" s="12">
        <v>22</v>
      </c>
      <c r="J6" s="71">
        <f>G6/I6</f>
        <v>0</v>
      </c>
      <c r="K6" s="12">
        <f>J6*E6</f>
        <v>0</v>
      </c>
      <c r="L6" s="53"/>
    </row>
    <row r="7" spans="1:18" s="13" customFormat="1" ht="23.2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3.25" customHeight="1">
      <c r="A8" s="6">
        <v>3</v>
      </c>
      <c r="B8" s="281" t="s">
        <v>95</v>
      </c>
      <c r="C8" s="70" t="s">
        <v>107</v>
      </c>
      <c r="D8" s="72">
        <f>D5*800/100*10</f>
        <v>0</v>
      </c>
      <c r="E8" s="82">
        <v>14</v>
      </c>
      <c r="F8" s="82">
        <f>400/E8</f>
        <v>28.571428571428573</v>
      </c>
      <c r="G8" s="82">
        <f>D8*1/E8</f>
        <v>0</v>
      </c>
      <c r="H8" s="12">
        <f>G8*F8*E8</f>
        <v>0</v>
      </c>
      <c r="I8" s="12">
        <v>22</v>
      </c>
      <c r="J8" s="71">
        <f>G8/I8</f>
        <v>0</v>
      </c>
      <c r="K8" s="12">
        <f>J8*E8</f>
        <v>0</v>
      </c>
      <c r="L8" s="68"/>
    </row>
    <row r="9" spans="1:18" s="13" customFormat="1" ht="23.25" customHeight="1">
      <c r="A9" s="6">
        <v>4</v>
      </c>
      <c r="B9" s="281" t="s">
        <v>164</v>
      </c>
      <c r="C9" s="70" t="s">
        <v>165</v>
      </c>
      <c r="D9" s="72">
        <f>D5/10/100*10</f>
        <v>0</v>
      </c>
      <c r="E9" s="313">
        <f>1/12</f>
        <v>8.3333333333333329E-2</v>
      </c>
      <c r="F9" s="82">
        <f>400/E9</f>
        <v>4800</v>
      </c>
      <c r="G9" s="82">
        <f>D9*1/E9</f>
        <v>0</v>
      </c>
      <c r="H9" s="12">
        <f>G9*F9*E9</f>
        <v>0</v>
      </c>
      <c r="I9" s="12">
        <v>22</v>
      </c>
      <c r="J9" s="71">
        <f>G9/I9</f>
        <v>0</v>
      </c>
      <c r="K9" s="312">
        <f>J9*E9</f>
        <v>0</v>
      </c>
      <c r="L9" s="68">
        <f>12*400</f>
        <v>4800</v>
      </c>
    </row>
    <row r="10" spans="1:18" s="13" customFormat="1" ht="29.25" customHeight="1">
      <c r="A10" s="853" t="s">
        <v>168</v>
      </c>
      <c r="B10" s="853"/>
      <c r="C10" s="853"/>
      <c r="D10" s="73"/>
      <c r="E10" s="74"/>
      <c r="F10" s="74"/>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93</v>
      </c>
      <c r="C13" s="1" t="s">
        <v>9</v>
      </c>
      <c r="D13" s="72">
        <f>D5*1666/100*45</f>
        <v>0</v>
      </c>
      <c r="E13" s="82">
        <v>14</v>
      </c>
      <c r="F13" s="82">
        <f>400/E13</f>
        <v>28.571428571428573</v>
      </c>
      <c r="G13" s="82">
        <f>D13*1/E13</f>
        <v>0</v>
      </c>
      <c r="H13" s="70">
        <f>G13*F13*E13</f>
        <v>0</v>
      </c>
      <c r="I13" s="12">
        <v>66</v>
      </c>
      <c r="J13" s="71">
        <f>G13/I13</f>
        <v>0</v>
      </c>
      <c r="K13" s="12">
        <f>J13*E13</f>
        <v>0</v>
      </c>
      <c r="L13" s="15"/>
      <c r="M13" s="52"/>
      <c r="R13" s="7"/>
    </row>
    <row r="14" spans="1:18" ht="23.25" customHeight="1">
      <c r="A14" s="10">
        <v>2</v>
      </c>
      <c r="B14" s="281" t="s">
        <v>94</v>
      </c>
      <c r="C14" s="1" t="s">
        <v>105</v>
      </c>
      <c r="D14" s="72">
        <f>D5*2/100*45</f>
        <v>0</v>
      </c>
      <c r="E14" s="82">
        <v>0.5</v>
      </c>
      <c r="F14" s="82">
        <f>400/E14</f>
        <v>800</v>
      </c>
      <c r="G14" s="82">
        <f>D14*1/E14</f>
        <v>0</v>
      </c>
      <c r="H14" s="70">
        <f>G14*F14*E14</f>
        <v>0</v>
      </c>
      <c r="I14" s="12">
        <v>66</v>
      </c>
      <c r="J14" s="71">
        <f>G14/I14</f>
        <v>0</v>
      </c>
      <c r="K14" s="12">
        <f>J14*E14</f>
        <v>0</v>
      </c>
      <c r="L14" s="15"/>
      <c r="M14" s="52"/>
      <c r="R14" s="7"/>
    </row>
    <row r="15" spans="1:18" ht="23.25" customHeight="1">
      <c r="A15" s="10">
        <v>3</v>
      </c>
      <c r="B15" s="281" t="s">
        <v>95</v>
      </c>
      <c r="C15" s="1" t="s">
        <v>107</v>
      </c>
      <c r="D15" s="72">
        <f>D5*800/100*45</f>
        <v>0</v>
      </c>
      <c r="E15" s="82">
        <v>14</v>
      </c>
      <c r="F15" s="82">
        <f>400/E15</f>
        <v>28.571428571428573</v>
      </c>
      <c r="G15" s="82">
        <f>D15*1/E15</f>
        <v>0</v>
      </c>
      <c r="H15" s="70">
        <f>G15*F15*E15</f>
        <v>0</v>
      </c>
      <c r="I15" s="12">
        <v>66</v>
      </c>
      <c r="J15" s="71">
        <f>G15/I15</f>
        <v>0</v>
      </c>
      <c r="K15" s="12">
        <f>J15*E15</f>
        <v>0</v>
      </c>
      <c r="L15" s="15"/>
      <c r="M15" s="52"/>
      <c r="R15" s="7"/>
    </row>
    <row r="16" spans="1:18" s="13" customFormat="1" ht="23.25" customHeight="1">
      <c r="A16" s="10">
        <v>4</v>
      </c>
      <c r="B16" s="281" t="s">
        <v>164</v>
      </c>
      <c r="C16" s="70" t="s">
        <v>165</v>
      </c>
      <c r="D16" s="72">
        <f>D5/10/100*45</f>
        <v>0</v>
      </c>
      <c r="E16" s="313">
        <f>1/12</f>
        <v>8.3333333333333329E-2</v>
      </c>
      <c r="F16" s="82">
        <f>400/E16</f>
        <v>4800</v>
      </c>
      <c r="G16" s="82">
        <f>D16*1/E16</f>
        <v>0</v>
      </c>
      <c r="H16" s="12">
        <f>G16*F16*E16</f>
        <v>0</v>
      </c>
      <c r="I16" s="12">
        <v>66</v>
      </c>
      <c r="J16" s="71">
        <f>G16/I16</f>
        <v>0</v>
      </c>
      <c r="K16" s="312">
        <f>J16*E16</f>
        <v>0</v>
      </c>
      <c r="L16" s="68"/>
    </row>
    <row r="17" spans="1:18" s="329" customFormat="1" ht="30" customHeight="1">
      <c r="A17" s="846" t="s">
        <v>169</v>
      </c>
      <c r="B17" s="846"/>
      <c r="C17" s="323"/>
      <c r="D17" s="324"/>
      <c r="E17" s="80"/>
      <c r="F17" s="325"/>
      <c r="G17" s="80">
        <f>SUM(G13:G16)</f>
        <v>0</v>
      </c>
      <c r="H17" s="80">
        <f>SUM(H13:H16)</f>
        <v>0</v>
      </c>
      <c r="I17" s="80"/>
      <c r="J17" s="80">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93</v>
      </c>
      <c r="C20" s="1" t="s">
        <v>9</v>
      </c>
      <c r="D20" s="72">
        <f>D5*1666/100*45</f>
        <v>0</v>
      </c>
      <c r="E20" s="82">
        <v>14</v>
      </c>
      <c r="F20" s="82">
        <f>400/E20</f>
        <v>28.571428571428573</v>
      </c>
      <c r="G20" s="82">
        <f>D20*1/E20</f>
        <v>0</v>
      </c>
      <c r="H20" s="70">
        <f>G20*F20*E20</f>
        <v>0</v>
      </c>
      <c r="I20" s="12">
        <v>66</v>
      </c>
      <c r="J20" s="71">
        <f>G20/I20</f>
        <v>0</v>
      </c>
      <c r="K20" s="12">
        <f>J20*E20</f>
        <v>0</v>
      </c>
      <c r="L20" s="15"/>
      <c r="M20" s="52"/>
      <c r="R20" s="7"/>
    </row>
    <row r="21" spans="1:18" ht="23.25" customHeight="1">
      <c r="A21" s="10">
        <v>2</v>
      </c>
      <c r="B21" s="281" t="s">
        <v>94</v>
      </c>
      <c r="C21" s="1" t="s">
        <v>105</v>
      </c>
      <c r="D21" s="72">
        <f>D5*2/100*45</f>
        <v>0</v>
      </c>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f>D5*800/100*45</f>
        <v>0</v>
      </c>
      <c r="E22" s="82">
        <v>14</v>
      </c>
      <c r="F22" s="82">
        <f>400/E22</f>
        <v>28.571428571428573</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f>D5/10/100*45</f>
        <v>0</v>
      </c>
      <c r="E23" s="313">
        <f>1/12</f>
        <v>8.3333333333333329E-2</v>
      </c>
      <c r="F23" s="82">
        <f>400/E23</f>
        <v>4800</v>
      </c>
      <c r="G23" s="82">
        <f>D23*1/E23</f>
        <v>0</v>
      </c>
      <c r="H23" s="12">
        <f>G23*F23*E23</f>
        <v>0</v>
      </c>
      <c r="I23" s="12">
        <v>66</v>
      </c>
      <c r="J23" s="71">
        <f>G23/I23</f>
        <v>0</v>
      </c>
      <c r="K23" s="312">
        <f>J23*E23</f>
        <v>0</v>
      </c>
      <c r="L23" s="68"/>
    </row>
    <row r="24" spans="1:18" ht="33" customHeight="1">
      <c r="A24" s="846" t="s">
        <v>170</v>
      </c>
      <c r="B24" s="846"/>
      <c r="C24" s="76"/>
      <c r="D24" s="77"/>
      <c r="E24" s="78"/>
      <c r="F24" s="79"/>
      <c r="G24" s="80">
        <f>SUM(G20:G23)</f>
        <v>0</v>
      </c>
      <c r="H24" s="80">
        <f>SUM(H20:H23)</f>
        <v>0</v>
      </c>
      <c r="I24" s="80"/>
      <c r="J24" s="80">
        <f>SUM(J20:J23)</f>
        <v>0</v>
      </c>
      <c r="K24" s="861"/>
      <c r="L24" s="861"/>
      <c r="M24" s="52"/>
      <c r="R24" s="7"/>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176</v>
      </c>
      <c r="C27" s="1" t="s">
        <v>12</v>
      </c>
      <c r="D27" s="86">
        <f>D5*400</f>
        <v>0</v>
      </c>
      <c r="E27" s="82">
        <v>50</v>
      </c>
      <c r="F27" s="82">
        <f>400/E27</f>
        <v>8</v>
      </c>
      <c r="G27" s="82">
        <f>D27*1/E27</f>
        <v>0</v>
      </c>
      <c r="H27" s="82">
        <f>G27*F27*E27</f>
        <v>0</v>
      </c>
      <c r="I27" s="82">
        <v>33</v>
      </c>
      <c r="J27" s="82">
        <f>G27/I27</f>
        <v>0</v>
      </c>
      <c r="K27" s="82">
        <f>J27*E27</f>
        <v>0</v>
      </c>
      <c r="L27" s="15"/>
      <c r="M27" s="52"/>
      <c r="R27" s="7"/>
    </row>
    <row r="28" spans="1:18" ht="23.25" customHeight="1">
      <c r="A28" s="10">
        <v>2</v>
      </c>
      <c r="B28" s="281" t="s">
        <v>96</v>
      </c>
      <c r="C28" s="1" t="s">
        <v>104</v>
      </c>
      <c r="D28" s="86">
        <f>D5/100*30</f>
        <v>0</v>
      </c>
      <c r="E28" s="82">
        <v>1</v>
      </c>
      <c r="F28" s="82">
        <f>400/E28</f>
        <v>400</v>
      </c>
      <c r="G28" s="82">
        <f>D28*1/E28</f>
        <v>0</v>
      </c>
      <c r="H28" s="82">
        <f>G28*F28*E28</f>
        <v>0</v>
      </c>
      <c r="I28" s="82">
        <v>33</v>
      </c>
      <c r="J28" s="82">
        <f>G28/I28</f>
        <v>0</v>
      </c>
      <c r="K28" s="82">
        <f>J28*E28</f>
        <v>0</v>
      </c>
      <c r="L28" s="15"/>
      <c r="M28" s="52"/>
      <c r="R28" s="7"/>
    </row>
    <row r="29" spans="1:18" ht="23.25" customHeight="1">
      <c r="A29" s="10">
        <v>3</v>
      </c>
      <c r="B29" s="281" t="s">
        <v>177</v>
      </c>
      <c r="C29" s="1" t="s">
        <v>107</v>
      </c>
      <c r="D29" s="86">
        <f>D5*400</f>
        <v>0</v>
      </c>
      <c r="E29" s="82">
        <v>200</v>
      </c>
      <c r="F29" s="82">
        <f>400/E29</f>
        <v>2</v>
      </c>
      <c r="G29" s="82">
        <f>D29*1/E29</f>
        <v>0</v>
      </c>
      <c r="H29" s="82">
        <f>G29*F29*E29</f>
        <v>0</v>
      </c>
      <c r="I29" s="82">
        <v>33</v>
      </c>
      <c r="J29" s="82">
        <f>G29/I29</f>
        <v>0</v>
      </c>
      <c r="K29" s="82">
        <f>J29*E29</f>
        <v>0</v>
      </c>
      <c r="L29" s="15"/>
      <c r="M29" s="52"/>
      <c r="R29" s="7"/>
    </row>
    <row r="30" spans="1:18" ht="23.25" customHeight="1">
      <c r="A30" s="10">
        <v>4</v>
      </c>
      <c r="B30" s="281" t="s">
        <v>108</v>
      </c>
      <c r="C30" s="1" t="s">
        <v>12</v>
      </c>
      <c r="D30" s="86">
        <f>D27</f>
        <v>0</v>
      </c>
      <c r="E30" s="82">
        <v>200</v>
      </c>
      <c r="F30" s="82">
        <f>400/E30</f>
        <v>2</v>
      </c>
      <c r="G30" s="82">
        <f>D30*1/E30</f>
        <v>0</v>
      </c>
      <c r="H30" s="82">
        <f>G30*F30*E30</f>
        <v>0</v>
      </c>
      <c r="I30" s="82">
        <v>33</v>
      </c>
      <c r="J30" s="82">
        <f>G30/I30</f>
        <v>0</v>
      </c>
      <c r="K30" s="82">
        <f>J30*E30</f>
        <v>0</v>
      </c>
      <c r="L30" s="15"/>
      <c r="M30" s="52"/>
      <c r="R30" s="7"/>
    </row>
    <row r="31" spans="1:18" ht="35.25" customHeight="1">
      <c r="A31" s="846" t="s">
        <v>171</v>
      </c>
      <c r="B31" s="846"/>
      <c r="C31" s="81"/>
      <c r="D31" s="81"/>
      <c r="E31" s="81"/>
      <c r="F31" s="83"/>
      <c r="G31" s="83">
        <f>SUM(G27:G30)</f>
        <v>0</v>
      </c>
      <c r="H31" s="83">
        <f>SUM(H27:H30)</f>
        <v>0</v>
      </c>
      <c r="I31" s="84"/>
      <c r="J31" s="85">
        <f>SUM(J27:J30)</f>
        <v>0</v>
      </c>
      <c r="K31" s="846"/>
      <c r="L31" s="846"/>
      <c r="M31" s="52"/>
      <c r="R31" s="7"/>
    </row>
    <row r="32" spans="1:18" ht="28.5" customHeight="1">
      <c r="A32" s="847" t="s">
        <v>166</v>
      </c>
      <c r="B32" s="847"/>
      <c r="C32" s="17"/>
      <c r="D32" s="18"/>
      <c r="E32" s="18"/>
      <c r="F32" s="18"/>
      <c r="G32" s="19"/>
      <c r="H32" s="19">
        <f>H10+H17+H24+H31</f>
        <v>0</v>
      </c>
      <c r="I32" s="19"/>
      <c r="J32" s="19"/>
      <c r="K32" s="100"/>
      <c r="L32" s="320"/>
    </row>
    <row r="33" spans="1:12" ht="24" customHeight="1">
      <c r="A33" s="848" t="s">
        <v>167</v>
      </c>
      <c r="B33" s="848"/>
      <c r="C33" s="95"/>
      <c r="D33" s="96"/>
      <c r="E33" s="96"/>
      <c r="F33" s="96"/>
      <c r="G33" s="97"/>
      <c r="H33" s="97">
        <f>H32/73.4</f>
        <v>0</v>
      </c>
      <c r="I33" s="97"/>
      <c r="J33" s="97"/>
      <c r="K33" s="98"/>
      <c r="L33" s="321"/>
    </row>
    <row r="34" spans="1:12" s="132" customFormat="1" ht="26.25" customHeight="1">
      <c r="A34" s="849" t="s">
        <v>128</v>
      </c>
      <c r="B34" s="849"/>
      <c r="C34" s="849"/>
      <c r="D34" s="16"/>
      <c r="E34" s="16"/>
      <c r="F34" s="94"/>
      <c r="G34" s="67" t="s">
        <v>20</v>
      </c>
      <c r="H34" s="16" t="s">
        <v>103</v>
      </c>
      <c r="J34" s="135"/>
      <c r="L34" s="136"/>
    </row>
    <row r="35" spans="1:12" s="132" customFormat="1" ht="46.5" customHeight="1">
      <c r="A35" s="140" t="s">
        <v>126</v>
      </c>
      <c r="B35" s="141"/>
      <c r="C35" s="142" t="s">
        <v>21</v>
      </c>
      <c r="D35" s="143"/>
      <c r="E35" s="143"/>
      <c r="F35" s="142" t="s">
        <v>92</v>
      </c>
      <c r="G35" s="11"/>
      <c r="H35" s="164"/>
      <c r="I35" s="284" t="s">
        <v>127</v>
      </c>
      <c r="J35" s="164" t="s">
        <v>22</v>
      </c>
      <c r="K35" s="164"/>
      <c r="L35" s="322"/>
    </row>
    <row r="36" spans="1:12" s="132" customFormat="1" ht="26.25" customHeight="1">
      <c r="A36" s="144"/>
      <c r="B36" s="145"/>
      <c r="C36" s="144" t="s">
        <v>115</v>
      </c>
      <c r="D36" s="144"/>
      <c r="E36" s="144"/>
      <c r="F36" s="132" t="s">
        <v>23</v>
      </c>
      <c r="G36" s="144"/>
      <c r="H36" s="165"/>
      <c r="I36" s="144"/>
      <c r="J36" s="165" t="s">
        <v>24</v>
      </c>
      <c r="K36" s="283"/>
      <c r="L36" s="282" t="s">
        <v>44</v>
      </c>
    </row>
  </sheetData>
  <mergeCells count="17">
    <mergeCell ref="A31:B31"/>
    <mergeCell ref="K31:L31"/>
    <mergeCell ref="A32:B32"/>
    <mergeCell ref="A33:B33"/>
    <mergeCell ref="A34:C34"/>
    <mergeCell ref="A25:L25"/>
    <mergeCell ref="A1:L1"/>
    <mergeCell ref="A2:L2"/>
    <mergeCell ref="A3:L3"/>
    <mergeCell ref="A10:C10"/>
    <mergeCell ref="K10:L10"/>
    <mergeCell ref="A11:L11"/>
    <mergeCell ref="A17:B17"/>
    <mergeCell ref="K17:L17"/>
    <mergeCell ref="A18:L18"/>
    <mergeCell ref="A24:B24"/>
    <mergeCell ref="K24:L24"/>
  </mergeCells>
  <printOptions horizontalCentered="1"/>
  <pageMargins left="0.35" right="0.36" top="0.32" bottom="0.28999999999999998" header="0.17" footer="0.18"/>
  <pageSetup paperSize="9" scale="4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0"/>
  <sheetViews>
    <sheetView showGridLines="0" rightToLeft="1" view="pageBreakPreview" zoomScale="60" workbookViewId="0">
      <selection activeCell="A2" sqref="A2:L2"/>
    </sheetView>
  </sheetViews>
  <sheetFormatPr defaultColWidth="9.140625" defaultRowHeight="15"/>
  <cols>
    <col min="1" max="1" width="7" style="58" customWidth="1"/>
    <col min="2" max="2" width="55.425781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18.5703125" style="58" customWidth="1"/>
    <col min="9" max="10" width="13.140625" style="58" customWidth="1"/>
    <col min="11" max="11" width="19" style="58" customWidth="1"/>
    <col min="12" max="12" width="48.425781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231</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0</v>
      </c>
      <c r="E5" s="102"/>
      <c r="F5" s="102"/>
      <c r="G5" s="102"/>
      <c r="H5" s="102"/>
      <c r="I5" s="102"/>
      <c r="J5" s="102"/>
      <c r="K5" s="102"/>
      <c r="L5" s="102"/>
    </row>
    <row r="6" spans="1:18" s="13" customFormat="1" ht="23.25" customHeight="1">
      <c r="A6" s="6">
        <v>1</v>
      </c>
      <c r="B6" s="281" t="s">
        <v>357</v>
      </c>
      <c r="C6" s="70" t="s">
        <v>106</v>
      </c>
      <c r="D6" s="72">
        <f>D5*1666/100*10</f>
        <v>0</v>
      </c>
      <c r="E6" s="82">
        <v>13</v>
      </c>
      <c r="F6" s="82">
        <f>400/E6</f>
        <v>30.76923076923077</v>
      </c>
      <c r="G6" s="82">
        <f>D6*1/E6</f>
        <v>0</v>
      </c>
      <c r="H6" s="70">
        <f>G6*F6*E6</f>
        <v>0</v>
      </c>
      <c r="I6" s="12">
        <v>22</v>
      </c>
      <c r="J6" s="71">
        <f>G6/I6</f>
        <v>0</v>
      </c>
      <c r="K6" s="12">
        <f>J6*E6</f>
        <v>0</v>
      </c>
      <c r="L6" s="53"/>
    </row>
    <row r="7" spans="1:18" s="13" customFormat="1" ht="23.2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3.25" customHeight="1">
      <c r="A8" s="6">
        <v>3</v>
      </c>
      <c r="B8" s="281" t="s">
        <v>95</v>
      </c>
      <c r="C8" s="70" t="s">
        <v>107</v>
      </c>
      <c r="D8" s="72">
        <f>D5*800/100*10</f>
        <v>0</v>
      </c>
      <c r="E8" s="82">
        <v>13</v>
      </c>
      <c r="F8" s="82">
        <f>400/E8</f>
        <v>30.76923076923077</v>
      </c>
      <c r="G8" s="82">
        <f>D8*1/E8</f>
        <v>0</v>
      </c>
      <c r="H8" s="12">
        <f>G8*F8*E8</f>
        <v>0</v>
      </c>
      <c r="I8" s="12">
        <v>22</v>
      </c>
      <c r="J8" s="71">
        <f>G8/I8</f>
        <v>0</v>
      </c>
      <c r="K8" s="12">
        <f>J8*E8</f>
        <v>0</v>
      </c>
      <c r="L8" s="68"/>
    </row>
    <row r="9" spans="1:18" s="13" customFormat="1" ht="23.25" customHeight="1">
      <c r="A9" s="6">
        <v>4</v>
      </c>
      <c r="B9" s="281" t="s">
        <v>164</v>
      </c>
      <c r="C9" s="70" t="s">
        <v>165</v>
      </c>
      <c r="D9" s="72">
        <f>D5/10/100*10</f>
        <v>0</v>
      </c>
      <c r="E9" s="70">
        <f>1/12</f>
        <v>8.3333333333333329E-2</v>
      </c>
      <c r="F9" s="82">
        <f>400/E9</f>
        <v>4800</v>
      </c>
      <c r="G9" s="82">
        <f>D9*1/E9</f>
        <v>0</v>
      </c>
      <c r="H9" s="12">
        <f>G9*F9*E9</f>
        <v>0</v>
      </c>
      <c r="I9" s="12">
        <v>22</v>
      </c>
      <c r="J9" s="71">
        <f>G9/I9</f>
        <v>0</v>
      </c>
      <c r="K9" s="312">
        <f>J9*E9</f>
        <v>0</v>
      </c>
      <c r="L9" s="68"/>
    </row>
    <row r="10" spans="1:18" s="331" customFormat="1" ht="29.25" customHeight="1">
      <c r="A10" s="853" t="s">
        <v>168</v>
      </c>
      <c r="B10" s="853"/>
      <c r="C10" s="853"/>
      <c r="D10" s="279"/>
      <c r="E10" s="280"/>
      <c r="F10" s="280"/>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6">
        <v>1</v>
      </c>
      <c r="B13" s="281" t="s">
        <v>357</v>
      </c>
      <c r="C13" s="1" t="s">
        <v>9</v>
      </c>
      <c r="D13" s="72">
        <f>D5*1666/100*40</f>
        <v>0</v>
      </c>
      <c r="E13" s="82">
        <v>13</v>
      </c>
      <c r="F13" s="82">
        <f>400/E13</f>
        <v>30.76923076923077</v>
      </c>
      <c r="G13" s="82">
        <f>D13*1/E13</f>
        <v>0</v>
      </c>
      <c r="H13" s="70">
        <f>G13*F13*E13</f>
        <v>0</v>
      </c>
      <c r="I13" s="12">
        <v>66</v>
      </c>
      <c r="J13" s="71">
        <f>G13/I13</f>
        <v>0</v>
      </c>
      <c r="K13" s="12">
        <f>J13*E13</f>
        <v>0</v>
      </c>
      <c r="L13" s="15"/>
      <c r="M13" s="52"/>
      <c r="R13" s="7"/>
    </row>
    <row r="14" spans="1:18" ht="23.25" customHeight="1">
      <c r="A14" s="6">
        <v>2</v>
      </c>
      <c r="B14" s="281" t="s">
        <v>94</v>
      </c>
      <c r="C14" s="1" t="s">
        <v>105</v>
      </c>
      <c r="D14" s="72">
        <f>D5*2/100*40</f>
        <v>0</v>
      </c>
      <c r="E14" s="82">
        <v>0.5</v>
      </c>
      <c r="F14" s="82">
        <f>400/E14</f>
        <v>800</v>
      </c>
      <c r="G14" s="82">
        <f>D14*1/E14</f>
        <v>0</v>
      </c>
      <c r="H14" s="70">
        <f>G14*F14*E14</f>
        <v>0</v>
      </c>
      <c r="I14" s="12">
        <v>66</v>
      </c>
      <c r="J14" s="71">
        <f>G14/I14</f>
        <v>0</v>
      </c>
      <c r="K14" s="12">
        <f>J14*E14</f>
        <v>0</v>
      </c>
      <c r="L14" s="15"/>
      <c r="M14" s="52"/>
      <c r="R14" s="7"/>
    </row>
    <row r="15" spans="1:18" ht="23.25" customHeight="1">
      <c r="A15" s="6">
        <v>3</v>
      </c>
      <c r="B15" s="281" t="s">
        <v>95</v>
      </c>
      <c r="C15" s="1" t="s">
        <v>107</v>
      </c>
      <c r="D15" s="72">
        <f>D5*800/100*40</f>
        <v>0</v>
      </c>
      <c r="E15" s="82">
        <v>13</v>
      </c>
      <c r="F15" s="82">
        <f>400/E15</f>
        <v>30.76923076923077</v>
      </c>
      <c r="G15" s="82">
        <f>D15*1/E15</f>
        <v>0</v>
      </c>
      <c r="H15" s="70">
        <f>G15*F15*E15</f>
        <v>0</v>
      </c>
      <c r="I15" s="12">
        <v>66</v>
      </c>
      <c r="J15" s="71">
        <f>G15/I15</f>
        <v>0</v>
      </c>
      <c r="K15" s="12">
        <f>J15*E15</f>
        <v>0</v>
      </c>
      <c r="L15" s="15"/>
      <c r="M15" s="52"/>
      <c r="R15" s="7"/>
    </row>
    <row r="16" spans="1:18" s="13" customFormat="1" ht="23.25" customHeight="1">
      <c r="A16" s="6">
        <v>4</v>
      </c>
      <c r="B16" s="281" t="s">
        <v>164</v>
      </c>
      <c r="C16" s="70" t="s">
        <v>165</v>
      </c>
      <c r="D16" s="72">
        <f>D5/10/100*40</f>
        <v>0</v>
      </c>
      <c r="E16" s="70">
        <f>1/12</f>
        <v>8.3333333333333329E-2</v>
      </c>
      <c r="F16" s="82">
        <f>400/E16</f>
        <v>4800</v>
      </c>
      <c r="G16" s="82">
        <f>D16*1/E16</f>
        <v>0</v>
      </c>
      <c r="H16" s="12">
        <f>G16*F16*E16</f>
        <v>0</v>
      </c>
      <c r="I16" s="12">
        <v>66</v>
      </c>
      <c r="J16" s="71">
        <f>G16/I16</f>
        <v>0</v>
      </c>
      <c r="K16" s="312">
        <f>J16*E16</f>
        <v>0</v>
      </c>
      <c r="L16" s="68"/>
    </row>
    <row r="17" spans="1:18" s="329" customFormat="1" ht="30" customHeight="1">
      <c r="A17" s="846" t="s">
        <v>169</v>
      </c>
      <c r="B17" s="846"/>
      <c r="C17" s="323"/>
      <c r="D17" s="324"/>
      <c r="E17" s="80"/>
      <c r="F17" s="325"/>
      <c r="G17" s="80">
        <f>SUM(G13:G16)</f>
        <v>0</v>
      </c>
      <c r="H17" s="80">
        <f>SUM(H13:H16)</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357</v>
      </c>
      <c r="C20" s="1" t="s">
        <v>9</v>
      </c>
      <c r="D20" s="72">
        <f>D5*1666/100*40</f>
        <v>0</v>
      </c>
      <c r="E20" s="82">
        <v>13</v>
      </c>
      <c r="F20" s="82">
        <f>400/E20</f>
        <v>30.76923076923077</v>
      </c>
      <c r="G20" s="82">
        <f>D20*1/E20</f>
        <v>0</v>
      </c>
      <c r="H20" s="70">
        <f>G20*F20*E20</f>
        <v>0</v>
      </c>
      <c r="I20" s="12">
        <v>66</v>
      </c>
      <c r="J20" s="71">
        <f>G20/I20</f>
        <v>0</v>
      </c>
      <c r="K20" s="12">
        <f>J20*E20</f>
        <v>0</v>
      </c>
      <c r="L20" s="15"/>
      <c r="M20" s="52"/>
      <c r="R20" s="7"/>
    </row>
    <row r="21" spans="1:18" ht="23.25" customHeight="1">
      <c r="A21" s="10">
        <v>2</v>
      </c>
      <c r="B21" s="281" t="s">
        <v>94</v>
      </c>
      <c r="C21" s="1" t="s">
        <v>105</v>
      </c>
      <c r="D21" s="72">
        <f>D5*2/100*40</f>
        <v>0</v>
      </c>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f>D5*800/100*40</f>
        <v>0</v>
      </c>
      <c r="E22" s="82">
        <v>13</v>
      </c>
      <c r="F22" s="82">
        <f>400/E22</f>
        <v>30.76923076923077</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f>D5/10/100*40</f>
        <v>0</v>
      </c>
      <c r="E23" s="313">
        <f>1/12</f>
        <v>8.3333333333333329E-2</v>
      </c>
      <c r="F23" s="82">
        <f>400/E23</f>
        <v>4800</v>
      </c>
      <c r="G23" s="82">
        <f>D23*1/E23</f>
        <v>0</v>
      </c>
      <c r="H23" s="12">
        <f>G23*F23*E23</f>
        <v>0</v>
      </c>
      <c r="I23" s="12">
        <v>66</v>
      </c>
      <c r="J23" s="71">
        <f>G23/I23</f>
        <v>0</v>
      </c>
      <c r="K23" s="312">
        <f>J23*E23</f>
        <v>0</v>
      </c>
      <c r="L23" s="68"/>
    </row>
    <row r="24" spans="1:18" s="329" customFormat="1" ht="33" customHeight="1">
      <c r="A24" s="846" t="s">
        <v>170</v>
      </c>
      <c r="B24" s="846"/>
      <c r="C24" s="323"/>
      <c r="D24" s="324"/>
      <c r="E24" s="80"/>
      <c r="F24" s="325"/>
      <c r="G24" s="80">
        <f>SUM(G20:G23)</f>
        <v>0</v>
      </c>
      <c r="H24" s="80">
        <f>SUM(H20:H23)</f>
        <v>0</v>
      </c>
      <c r="I24" s="326"/>
      <c r="J24" s="327">
        <f>SUM(J20:J23)</f>
        <v>0</v>
      </c>
      <c r="K24" s="855"/>
      <c r="L24" s="855"/>
      <c r="M24" s="328"/>
      <c r="R24" s="330"/>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f>D5*1666/100*10</f>
        <v>0</v>
      </c>
      <c r="E27" s="82">
        <v>13</v>
      </c>
      <c r="F27" s="82">
        <f t="shared" ref="F27:F33" si="0">400/E27</f>
        <v>30.76923076923077</v>
      </c>
      <c r="G27" s="82">
        <f t="shared" ref="G27:G33" si="1">D27*1/E27</f>
        <v>0</v>
      </c>
      <c r="H27" s="70">
        <f t="shared" ref="H27:H33" si="2">G27*F27*E27</f>
        <v>0</v>
      </c>
      <c r="I27" s="12">
        <v>66</v>
      </c>
      <c r="J27" s="71">
        <f t="shared" ref="J27:J33" si="3">G27/I27</f>
        <v>0</v>
      </c>
      <c r="K27" s="12">
        <f t="shared" ref="K27:K33" si="4">J27*E27</f>
        <v>0</v>
      </c>
      <c r="L27" s="15"/>
      <c r="M27" s="52"/>
      <c r="R27" s="7"/>
    </row>
    <row r="28" spans="1:18" ht="23.25" customHeight="1">
      <c r="A28" s="10">
        <v>2</v>
      </c>
      <c r="B28" s="281" t="s">
        <v>94</v>
      </c>
      <c r="C28" s="1" t="s">
        <v>105</v>
      </c>
      <c r="D28" s="72">
        <f>D5*2/100*10</f>
        <v>0</v>
      </c>
      <c r="E28" s="82">
        <v>0.5</v>
      </c>
      <c r="F28" s="82">
        <f t="shared" si="0"/>
        <v>800</v>
      </c>
      <c r="G28" s="82">
        <f t="shared" si="1"/>
        <v>0</v>
      </c>
      <c r="H28" s="70">
        <f t="shared" si="2"/>
        <v>0</v>
      </c>
      <c r="I28" s="12">
        <v>66</v>
      </c>
      <c r="J28" s="71">
        <f t="shared" si="3"/>
        <v>0</v>
      </c>
      <c r="K28" s="12">
        <f t="shared" si="4"/>
        <v>0</v>
      </c>
      <c r="L28" s="15"/>
      <c r="M28" s="52"/>
      <c r="R28" s="7"/>
    </row>
    <row r="29" spans="1:18" ht="23.25" customHeight="1">
      <c r="A29" s="10">
        <v>3</v>
      </c>
      <c r="B29" s="281" t="s">
        <v>95</v>
      </c>
      <c r="C29" s="1" t="s">
        <v>107</v>
      </c>
      <c r="D29" s="72">
        <f>D5*800/100*10</f>
        <v>0</v>
      </c>
      <c r="E29" s="82">
        <v>13</v>
      </c>
      <c r="F29" s="82">
        <f t="shared" si="0"/>
        <v>30.76923076923077</v>
      </c>
      <c r="G29" s="82">
        <f t="shared" si="1"/>
        <v>0</v>
      </c>
      <c r="H29" s="70">
        <f t="shared" si="2"/>
        <v>0</v>
      </c>
      <c r="I29" s="12">
        <v>66</v>
      </c>
      <c r="J29" s="71">
        <f t="shared" si="3"/>
        <v>0</v>
      </c>
      <c r="K29" s="12">
        <f t="shared" si="4"/>
        <v>0</v>
      </c>
      <c r="L29" s="15"/>
      <c r="M29" s="52"/>
      <c r="R29" s="7"/>
    </row>
    <row r="30" spans="1:18" s="13" customFormat="1" ht="23.25" customHeight="1">
      <c r="A30" s="10">
        <v>4</v>
      </c>
      <c r="B30" s="281" t="s">
        <v>164</v>
      </c>
      <c r="C30" s="70" t="s">
        <v>165</v>
      </c>
      <c r="D30" s="72">
        <f>D5/10/100*10</f>
        <v>0</v>
      </c>
      <c r="E30" s="70">
        <f>1/12</f>
        <v>8.3333333333333329E-2</v>
      </c>
      <c r="F30" s="82">
        <f t="shared" si="0"/>
        <v>4800</v>
      </c>
      <c r="G30" s="82">
        <f t="shared" si="1"/>
        <v>0</v>
      </c>
      <c r="H30" s="12">
        <f t="shared" si="2"/>
        <v>0</v>
      </c>
      <c r="I30" s="12">
        <v>66</v>
      </c>
      <c r="J30" s="71">
        <f t="shared" si="3"/>
        <v>0</v>
      </c>
      <c r="K30" s="312">
        <f t="shared" si="4"/>
        <v>0</v>
      </c>
      <c r="L30" s="68"/>
    </row>
    <row r="31" spans="1:18" ht="23.25" customHeight="1">
      <c r="A31" s="10">
        <v>5</v>
      </c>
      <c r="B31" s="281" t="s">
        <v>176</v>
      </c>
      <c r="C31" s="1" t="s">
        <v>12</v>
      </c>
      <c r="D31" s="86">
        <f>D5*400</f>
        <v>0</v>
      </c>
      <c r="E31" s="82">
        <v>50</v>
      </c>
      <c r="F31" s="82">
        <f t="shared" si="0"/>
        <v>8</v>
      </c>
      <c r="G31" s="82">
        <f t="shared" si="1"/>
        <v>0</v>
      </c>
      <c r="H31" s="82">
        <f t="shared" si="2"/>
        <v>0</v>
      </c>
      <c r="I31" s="82">
        <v>33</v>
      </c>
      <c r="J31" s="82">
        <f t="shared" si="3"/>
        <v>0</v>
      </c>
      <c r="K31" s="82">
        <f t="shared" si="4"/>
        <v>0</v>
      </c>
      <c r="L31" s="15"/>
      <c r="M31" s="52"/>
      <c r="R31" s="7"/>
    </row>
    <row r="32" spans="1:18" ht="23.25" customHeight="1">
      <c r="A32" s="10">
        <v>6</v>
      </c>
      <c r="B32" s="281" t="s">
        <v>177</v>
      </c>
      <c r="C32" s="1" t="s">
        <v>107</v>
      </c>
      <c r="D32" s="86">
        <f>D5*400</f>
        <v>0</v>
      </c>
      <c r="E32" s="82">
        <v>150</v>
      </c>
      <c r="F32" s="82">
        <f t="shared" si="0"/>
        <v>2.6666666666666665</v>
      </c>
      <c r="G32" s="82">
        <f t="shared" si="1"/>
        <v>0</v>
      </c>
      <c r="H32" s="82">
        <f t="shared" si="2"/>
        <v>0</v>
      </c>
      <c r="I32" s="82">
        <v>33</v>
      </c>
      <c r="J32" s="82">
        <f t="shared" si="3"/>
        <v>0</v>
      </c>
      <c r="K32" s="82">
        <f t="shared" si="4"/>
        <v>0</v>
      </c>
      <c r="L32" s="15"/>
      <c r="M32" s="52"/>
      <c r="R32" s="7"/>
    </row>
    <row r="33" spans="1:18" ht="23.25" customHeight="1">
      <c r="A33" s="10">
        <v>7</v>
      </c>
      <c r="B33" s="281" t="s">
        <v>108</v>
      </c>
      <c r="C33" s="1" t="s">
        <v>12</v>
      </c>
      <c r="D33" s="86">
        <f>D31</f>
        <v>0</v>
      </c>
      <c r="E33" s="82">
        <v>150</v>
      </c>
      <c r="F33" s="82">
        <f t="shared" si="0"/>
        <v>2.6666666666666665</v>
      </c>
      <c r="G33" s="82">
        <f t="shared" si="1"/>
        <v>0</v>
      </c>
      <c r="H33" s="82">
        <f t="shared" si="2"/>
        <v>0</v>
      </c>
      <c r="I33" s="82">
        <v>33</v>
      </c>
      <c r="J33" s="82">
        <f t="shared" si="3"/>
        <v>0</v>
      </c>
      <c r="K33" s="82">
        <f t="shared" si="4"/>
        <v>0</v>
      </c>
      <c r="L33" s="15"/>
      <c r="M33" s="52"/>
      <c r="R33" s="7"/>
    </row>
    <row r="34" spans="1:18" ht="35.25" customHeight="1">
      <c r="A34" s="846" t="s">
        <v>171</v>
      </c>
      <c r="B34" s="846"/>
      <c r="C34" s="81"/>
      <c r="D34" s="81"/>
      <c r="E34" s="81"/>
      <c r="F34" s="83"/>
      <c r="G34" s="83">
        <f>SUM(G31:G33)</f>
        <v>0</v>
      </c>
      <c r="H34" s="83">
        <f>SUM(H27:H33)</f>
        <v>0</v>
      </c>
      <c r="I34" s="83"/>
      <c r="J34" s="83">
        <f>SUM(J31:J33)</f>
        <v>0</v>
      </c>
      <c r="K34" s="846"/>
      <c r="L34" s="846"/>
      <c r="M34" s="52"/>
      <c r="R34" s="7"/>
    </row>
    <row r="35" spans="1:18" ht="28.5" customHeight="1">
      <c r="A35" s="847" t="s">
        <v>166</v>
      </c>
      <c r="B35" s="847"/>
      <c r="C35" s="17"/>
      <c r="D35" s="18"/>
      <c r="E35" s="18"/>
      <c r="F35" s="18"/>
      <c r="G35" s="19">
        <f>G10+G17+G24+G34</f>
        <v>0</v>
      </c>
      <c r="H35" s="19">
        <f>H10+H17+H24+H34</f>
        <v>0</v>
      </c>
      <c r="I35" s="19"/>
      <c r="J35" s="19"/>
      <c r="K35" s="100"/>
      <c r="L35" s="320"/>
    </row>
    <row r="36" spans="1:18" ht="24" customHeight="1">
      <c r="A36" s="848" t="s">
        <v>167</v>
      </c>
      <c r="B36" s="848"/>
      <c r="C36" s="95"/>
      <c r="D36" s="96"/>
      <c r="E36" s="96"/>
      <c r="F36" s="96"/>
      <c r="G36" s="97"/>
      <c r="H36" s="97">
        <f>H35/74.4</f>
        <v>0</v>
      </c>
      <c r="I36" s="97"/>
      <c r="J36" s="97"/>
      <c r="K36" s="98"/>
      <c r="L36" s="321"/>
    </row>
    <row r="37" spans="1:18" s="132" customFormat="1" ht="26.25" customHeight="1">
      <c r="A37" s="859" t="s">
        <v>428</v>
      </c>
      <c r="B37" s="859"/>
      <c r="C37" s="859"/>
      <c r="D37" s="16"/>
      <c r="E37" s="16"/>
      <c r="F37" s="94"/>
      <c r="G37" s="626" t="s">
        <v>431</v>
      </c>
      <c r="H37" s="16"/>
      <c r="J37" s="627"/>
      <c r="L37" s="136"/>
    </row>
    <row r="38" spans="1:18" s="132" customFormat="1" ht="21" customHeight="1">
      <c r="A38" s="849" t="s">
        <v>432</v>
      </c>
      <c r="B38" s="849"/>
      <c r="C38" s="627" t="s">
        <v>223</v>
      </c>
      <c r="D38" s="16"/>
      <c r="E38" s="16"/>
      <c r="F38" s="94"/>
      <c r="G38" s="67"/>
      <c r="H38" s="16"/>
      <c r="J38" s="627"/>
      <c r="L38" s="136"/>
    </row>
    <row r="39" spans="1:18" s="132" customFormat="1" ht="33" customHeight="1">
      <c r="A39" s="140" t="s">
        <v>429</v>
      </c>
      <c r="B39" s="141"/>
      <c r="C39" s="142" t="s">
        <v>430</v>
      </c>
      <c r="D39" s="143"/>
      <c r="E39" s="143"/>
      <c r="F39" s="142"/>
      <c r="G39" s="11" t="s">
        <v>21</v>
      </c>
      <c r="H39" s="164"/>
      <c r="I39" s="284"/>
      <c r="J39" s="164"/>
      <c r="K39" s="164"/>
      <c r="L39" s="322"/>
    </row>
    <row r="40" spans="1:18" s="132" customFormat="1" ht="26.25" customHeight="1">
      <c r="A40" s="144"/>
      <c r="B40" s="145"/>
      <c r="C40" s="132" t="s">
        <v>279</v>
      </c>
      <c r="D40" s="144"/>
      <c r="E40" s="144"/>
      <c r="G40" s="144" t="s">
        <v>423</v>
      </c>
      <c r="H40" s="165"/>
      <c r="I40" s="144"/>
      <c r="J40" s="165"/>
      <c r="K40" s="283"/>
      <c r="L40" s="282" t="s">
        <v>44</v>
      </c>
    </row>
  </sheetData>
  <mergeCells count="18">
    <mergeCell ref="A1:L1"/>
    <mergeCell ref="A2:L2"/>
    <mergeCell ref="A3:L3"/>
    <mergeCell ref="A10:C10"/>
    <mergeCell ref="K10:L10"/>
    <mergeCell ref="A11:L11"/>
    <mergeCell ref="A17:B17"/>
    <mergeCell ref="K17:L17"/>
    <mergeCell ref="A18:L18"/>
    <mergeCell ref="A24:B24"/>
    <mergeCell ref="K24:L24"/>
    <mergeCell ref="A37:C37"/>
    <mergeCell ref="A38:B38"/>
    <mergeCell ref="A25:L25"/>
    <mergeCell ref="A34:B34"/>
    <mergeCell ref="K34:L34"/>
    <mergeCell ref="A35:B35"/>
    <mergeCell ref="A36:B36"/>
  </mergeCells>
  <printOptions horizontalCentered="1"/>
  <pageMargins left="0.35" right="0.36" top="0.32" bottom="0.28999999999999998" header="0.17" footer="0.18"/>
  <pageSetup paperSize="9" scale="4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0"/>
  <sheetViews>
    <sheetView showGridLines="0" rightToLeft="1" view="pageBreakPreview" zoomScale="60" workbookViewId="0">
      <selection activeCell="D5" sqref="D5"/>
    </sheetView>
  </sheetViews>
  <sheetFormatPr defaultColWidth="9.140625" defaultRowHeight="15"/>
  <cols>
    <col min="1" max="1" width="7" style="58" customWidth="1"/>
    <col min="2" max="2" width="51.85546875" style="58" customWidth="1"/>
    <col min="3" max="3" width="10" style="58" customWidth="1"/>
    <col min="4" max="4" width="17" style="58" bestFit="1" customWidth="1"/>
    <col min="5" max="5" width="13.28515625" style="58" customWidth="1"/>
    <col min="6" max="6" width="14.5703125" style="58" customWidth="1"/>
    <col min="7" max="7" width="16.5703125" style="58" customWidth="1"/>
    <col min="8" max="8" width="21.140625" style="58" customWidth="1"/>
    <col min="9" max="10" width="13.140625" style="58" customWidth="1"/>
    <col min="11" max="11" width="19" style="58" customWidth="1"/>
    <col min="12" max="12" width="7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360</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0</v>
      </c>
      <c r="E5" s="102"/>
      <c r="F5" s="102"/>
      <c r="G5" s="102"/>
      <c r="H5" s="102"/>
      <c r="I5" s="102"/>
      <c r="J5" s="102"/>
      <c r="K5" s="102"/>
      <c r="L5" s="102"/>
    </row>
    <row r="6" spans="1:18" s="13" customFormat="1" ht="25.5" customHeight="1">
      <c r="A6" s="6">
        <v>1</v>
      </c>
      <c r="B6" s="281" t="s">
        <v>357</v>
      </c>
      <c r="C6" s="70" t="s">
        <v>106</v>
      </c>
      <c r="D6" s="72">
        <f>D5*1666/100*10</f>
        <v>0</v>
      </c>
      <c r="E6" s="82">
        <v>13</v>
      </c>
      <c r="F6" s="82">
        <f>400/E6</f>
        <v>30.76923076923077</v>
      </c>
      <c r="G6" s="82">
        <f>D6*1/E6</f>
        <v>0</v>
      </c>
      <c r="H6" s="70">
        <f>G6*F6*E6</f>
        <v>0</v>
      </c>
      <c r="I6" s="12">
        <v>22</v>
      </c>
      <c r="J6" s="71">
        <f>G6/I6</f>
        <v>0</v>
      </c>
      <c r="K6" s="12">
        <f>J6*E6</f>
        <v>0</v>
      </c>
      <c r="L6" s="53"/>
    </row>
    <row r="7" spans="1:18" s="13" customFormat="1" ht="25.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5.5" customHeight="1">
      <c r="A8" s="6">
        <v>3</v>
      </c>
      <c r="B8" s="281" t="s">
        <v>95</v>
      </c>
      <c r="C8" s="70" t="s">
        <v>107</v>
      </c>
      <c r="D8" s="72">
        <f>D5*800/100*10</f>
        <v>0</v>
      </c>
      <c r="E8" s="82">
        <v>13</v>
      </c>
      <c r="F8" s="82">
        <f>400/E8</f>
        <v>30.76923076923077</v>
      </c>
      <c r="G8" s="82">
        <f>D8*1/E8</f>
        <v>0</v>
      </c>
      <c r="H8" s="12">
        <f>G8*F8*E8</f>
        <v>0</v>
      </c>
      <c r="I8" s="12">
        <v>22</v>
      </c>
      <c r="J8" s="71">
        <f>G8/I8</f>
        <v>0</v>
      </c>
      <c r="K8" s="12">
        <f>J8*E8</f>
        <v>0</v>
      </c>
      <c r="L8" s="68"/>
    </row>
    <row r="9" spans="1:18" s="13" customFormat="1" ht="25.5" customHeight="1">
      <c r="A9" s="6">
        <v>4</v>
      </c>
      <c r="B9" s="281" t="s">
        <v>164</v>
      </c>
      <c r="C9" s="70" t="s">
        <v>165</v>
      </c>
      <c r="D9" s="72">
        <f>D5/10/100*10</f>
        <v>0</v>
      </c>
      <c r="E9" s="313">
        <f>1/12</f>
        <v>8.3333333333333329E-2</v>
      </c>
      <c r="F9" s="82">
        <f>400/E9</f>
        <v>4800</v>
      </c>
      <c r="G9" s="82">
        <f>D9*1/E9</f>
        <v>0</v>
      </c>
      <c r="H9" s="12">
        <f>G9*F9*E9</f>
        <v>0</v>
      </c>
      <c r="I9" s="12">
        <v>22</v>
      </c>
      <c r="J9" s="71">
        <f>G9/I9</f>
        <v>0</v>
      </c>
      <c r="K9" s="312">
        <f>J9*E9</f>
        <v>0</v>
      </c>
      <c r="L9" s="68"/>
    </row>
    <row r="10" spans="1:18" s="13" customFormat="1" ht="29.25" customHeight="1">
      <c r="A10" s="860" t="s">
        <v>168</v>
      </c>
      <c r="B10" s="860"/>
      <c r="C10" s="860"/>
      <c r="D10" s="73"/>
      <c r="E10" s="74"/>
      <c r="F10" s="74"/>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357</v>
      </c>
      <c r="C13" s="1" t="s">
        <v>9</v>
      </c>
      <c r="D13" s="72">
        <f>D5*1666/100*40</f>
        <v>0</v>
      </c>
      <c r="E13" s="82">
        <v>13</v>
      </c>
      <c r="F13" s="82">
        <f>400/E13</f>
        <v>30.76923076923077</v>
      </c>
      <c r="G13" s="82">
        <f>D13*1/E13</f>
        <v>0</v>
      </c>
      <c r="H13" s="70">
        <f>G13*F13*E13</f>
        <v>0</v>
      </c>
      <c r="I13" s="12">
        <v>66</v>
      </c>
      <c r="J13" s="71">
        <f>G13/I13</f>
        <v>0</v>
      </c>
      <c r="K13" s="12">
        <f>J13*E13</f>
        <v>0</v>
      </c>
      <c r="L13" s="15"/>
      <c r="M13" s="52"/>
      <c r="R13" s="7"/>
    </row>
    <row r="14" spans="1:18" ht="23.25" customHeight="1">
      <c r="A14" s="10">
        <v>2</v>
      </c>
      <c r="B14" s="281" t="s">
        <v>94</v>
      </c>
      <c r="C14" s="1" t="s">
        <v>105</v>
      </c>
      <c r="D14" s="72">
        <f>D5*2/100*40</f>
        <v>0</v>
      </c>
      <c r="E14" s="82">
        <v>0.5</v>
      </c>
      <c r="F14" s="82">
        <f>400/E14</f>
        <v>800</v>
      </c>
      <c r="G14" s="82">
        <f>D14*1/E14</f>
        <v>0</v>
      </c>
      <c r="H14" s="70">
        <f>G14*F14*E14</f>
        <v>0</v>
      </c>
      <c r="I14" s="12">
        <v>66</v>
      </c>
      <c r="J14" s="71">
        <f>G14/I14</f>
        <v>0</v>
      </c>
      <c r="K14" s="12">
        <f>J14*E14</f>
        <v>0</v>
      </c>
      <c r="L14" s="15"/>
      <c r="M14" s="52"/>
      <c r="R14" s="7"/>
    </row>
    <row r="15" spans="1:18" ht="23.25" customHeight="1">
      <c r="A15" s="10">
        <v>3</v>
      </c>
      <c r="B15" s="281" t="s">
        <v>95</v>
      </c>
      <c r="C15" s="1" t="s">
        <v>107</v>
      </c>
      <c r="D15" s="72">
        <f>D5*800/100*40</f>
        <v>0</v>
      </c>
      <c r="E15" s="82">
        <v>13</v>
      </c>
      <c r="F15" s="82">
        <f>400/E15</f>
        <v>30.76923076923077</v>
      </c>
      <c r="G15" s="82">
        <f>D15*1/E15</f>
        <v>0</v>
      </c>
      <c r="H15" s="70">
        <f>G15*F15*E15</f>
        <v>0</v>
      </c>
      <c r="I15" s="12">
        <v>66</v>
      </c>
      <c r="J15" s="71">
        <f>G15/I15</f>
        <v>0</v>
      </c>
      <c r="K15" s="12">
        <f>J15*E15</f>
        <v>0</v>
      </c>
      <c r="L15" s="15"/>
      <c r="M15" s="52"/>
      <c r="R15" s="7"/>
    </row>
    <row r="16" spans="1:18" s="13" customFormat="1" ht="23.25" customHeight="1">
      <c r="A16" s="10">
        <v>4</v>
      </c>
      <c r="B16" s="281" t="s">
        <v>164</v>
      </c>
      <c r="C16" s="70" t="s">
        <v>165</v>
      </c>
      <c r="D16" s="72">
        <f>D5/10/100*40</f>
        <v>0</v>
      </c>
      <c r="E16" s="313">
        <f>1/12</f>
        <v>8.3333333333333329E-2</v>
      </c>
      <c r="F16" s="82">
        <f>400/E16</f>
        <v>4800</v>
      </c>
      <c r="G16" s="82">
        <f>D16*1/E16</f>
        <v>0</v>
      </c>
      <c r="H16" s="12">
        <f>G16*F16*E16</f>
        <v>0</v>
      </c>
      <c r="I16" s="12">
        <v>66</v>
      </c>
      <c r="J16" s="71">
        <f>G16/I16</f>
        <v>0</v>
      </c>
      <c r="K16" s="312">
        <f>J16*E16</f>
        <v>0</v>
      </c>
      <c r="L16" s="68"/>
    </row>
    <row r="17" spans="1:18" s="329" customFormat="1" ht="30" customHeight="1">
      <c r="A17" s="856" t="s">
        <v>169</v>
      </c>
      <c r="B17" s="856"/>
      <c r="C17" s="323"/>
      <c r="D17" s="324"/>
      <c r="E17" s="80"/>
      <c r="F17" s="325"/>
      <c r="G17" s="80">
        <f>SUM(G13:G16)</f>
        <v>0</v>
      </c>
      <c r="H17" s="80">
        <f>SUM(H13:H16)</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357</v>
      </c>
      <c r="C20" s="1" t="s">
        <v>9</v>
      </c>
      <c r="D20" s="72">
        <f>D5*1666/100*40</f>
        <v>0</v>
      </c>
      <c r="E20" s="82">
        <v>13</v>
      </c>
      <c r="F20" s="82">
        <f>400/E20</f>
        <v>30.76923076923077</v>
      </c>
      <c r="G20" s="82">
        <f>D20*1/E20</f>
        <v>0</v>
      </c>
      <c r="H20" s="70">
        <f>G20*F20*E20</f>
        <v>0</v>
      </c>
      <c r="I20" s="12">
        <v>66</v>
      </c>
      <c r="J20" s="71">
        <f>G20/I20</f>
        <v>0</v>
      </c>
      <c r="K20" s="12">
        <f>J20*E20</f>
        <v>0</v>
      </c>
      <c r="L20" s="15"/>
      <c r="M20" s="52"/>
      <c r="R20" s="7"/>
    </row>
    <row r="21" spans="1:18" ht="23.25" customHeight="1">
      <c r="A21" s="10">
        <v>2</v>
      </c>
      <c r="B21" s="281" t="s">
        <v>94</v>
      </c>
      <c r="C21" s="1" t="s">
        <v>105</v>
      </c>
      <c r="D21" s="72">
        <f>D5*2/100*40</f>
        <v>0</v>
      </c>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f>D5*800/100*40</f>
        <v>0</v>
      </c>
      <c r="E22" s="82">
        <v>13</v>
      </c>
      <c r="F22" s="82">
        <f>400/E22</f>
        <v>30.76923076923077</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f>D5/10/100*40</f>
        <v>0</v>
      </c>
      <c r="E23" s="313">
        <f>1/12</f>
        <v>8.3333333333333329E-2</v>
      </c>
      <c r="F23" s="82">
        <f>400/E23</f>
        <v>4800</v>
      </c>
      <c r="G23" s="82">
        <f>D23*1/E23</f>
        <v>0</v>
      </c>
      <c r="H23" s="12">
        <f>G23*F23*E23</f>
        <v>0</v>
      </c>
      <c r="I23" s="12">
        <v>66</v>
      </c>
      <c r="J23" s="71">
        <f>G23/I23</f>
        <v>0</v>
      </c>
      <c r="K23" s="312">
        <f>J23*E23</f>
        <v>0</v>
      </c>
      <c r="L23" s="68"/>
    </row>
    <row r="24" spans="1:18" s="202" customFormat="1" ht="33" customHeight="1">
      <c r="A24" s="857" t="s">
        <v>170</v>
      </c>
      <c r="B24" s="857"/>
      <c r="C24" s="333"/>
      <c r="D24" s="334"/>
      <c r="E24" s="332"/>
      <c r="F24" s="335"/>
      <c r="G24" s="332">
        <f>SUM(G20:G23)</f>
        <v>0</v>
      </c>
      <c r="H24" s="332">
        <f>SUM(H20:H23)</f>
        <v>0</v>
      </c>
      <c r="I24" s="332"/>
      <c r="J24" s="332">
        <f>SUM(J20:J23)</f>
        <v>0</v>
      </c>
      <c r="K24" s="858"/>
      <c r="L24" s="858"/>
      <c r="M24" s="336"/>
      <c r="R24" s="337"/>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f>D5*1666/100*10</f>
        <v>0</v>
      </c>
      <c r="E27" s="82">
        <v>13</v>
      </c>
      <c r="F27" s="82">
        <f t="shared" ref="F27:F33" si="0">400/E27</f>
        <v>30.76923076923077</v>
      </c>
      <c r="G27" s="82">
        <f t="shared" ref="G27:G33" si="1">D27*1/E27</f>
        <v>0</v>
      </c>
      <c r="H27" s="70">
        <f t="shared" ref="H27:H33" si="2">G27*F27*E27</f>
        <v>0</v>
      </c>
      <c r="I27" s="12">
        <v>66</v>
      </c>
      <c r="J27" s="71">
        <f t="shared" ref="J27:J33" si="3">G27/I27</f>
        <v>0</v>
      </c>
      <c r="K27" s="12">
        <f t="shared" ref="K27:K33" si="4">J27*E27</f>
        <v>0</v>
      </c>
      <c r="L27" s="15"/>
      <c r="M27" s="52"/>
      <c r="R27" s="7"/>
    </row>
    <row r="28" spans="1:18" ht="23.25" customHeight="1">
      <c r="A28" s="10">
        <v>2</v>
      </c>
      <c r="B28" s="281" t="s">
        <v>94</v>
      </c>
      <c r="C28" s="1" t="s">
        <v>105</v>
      </c>
      <c r="D28" s="72">
        <f>D5*2/100*10</f>
        <v>0</v>
      </c>
      <c r="E28" s="82">
        <v>0.5</v>
      </c>
      <c r="F28" s="82">
        <f t="shared" si="0"/>
        <v>800</v>
      </c>
      <c r="G28" s="82">
        <f t="shared" si="1"/>
        <v>0</v>
      </c>
      <c r="H28" s="70">
        <f t="shared" si="2"/>
        <v>0</v>
      </c>
      <c r="I28" s="12">
        <v>66</v>
      </c>
      <c r="J28" s="71">
        <f t="shared" si="3"/>
        <v>0</v>
      </c>
      <c r="K28" s="12">
        <f t="shared" si="4"/>
        <v>0</v>
      </c>
      <c r="L28" s="15"/>
      <c r="M28" s="52"/>
      <c r="R28" s="7"/>
    </row>
    <row r="29" spans="1:18" ht="23.25" customHeight="1">
      <c r="A29" s="10">
        <v>3</v>
      </c>
      <c r="B29" s="281" t="s">
        <v>95</v>
      </c>
      <c r="C29" s="1" t="s">
        <v>107</v>
      </c>
      <c r="D29" s="72">
        <f>D5*800/100*10</f>
        <v>0</v>
      </c>
      <c r="E29" s="82">
        <v>13</v>
      </c>
      <c r="F29" s="82">
        <f t="shared" si="0"/>
        <v>30.76923076923077</v>
      </c>
      <c r="G29" s="82">
        <f t="shared" si="1"/>
        <v>0</v>
      </c>
      <c r="H29" s="70">
        <f t="shared" si="2"/>
        <v>0</v>
      </c>
      <c r="I29" s="12">
        <v>66</v>
      </c>
      <c r="J29" s="71">
        <f t="shared" si="3"/>
        <v>0</v>
      </c>
      <c r="K29" s="12">
        <f t="shared" si="4"/>
        <v>0</v>
      </c>
      <c r="L29" s="15"/>
      <c r="M29" s="52"/>
      <c r="R29" s="7"/>
    </row>
    <row r="30" spans="1:18" s="13" customFormat="1" ht="23.25" customHeight="1">
      <c r="A30" s="10">
        <v>4</v>
      </c>
      <c r="B30" s="281" t="s">
        <v>164</v>
      </c>
      <c r="C30" s="70" t="s">
        <v>165</v>
      </c>
      <c r="D30" s="72">
        <f>D5/10/100*10</f>
        <v>0</v>
      </c>
      <c r="E30" s="70">
        <f>1/12</f>
        <v>8.3333333333333329E-2</v>
      </c>
      <c r="F30" s="82">
        <f t="shared" si="0"/>
        <v>4800</v>
      </c>
      <c r="G30" s="82">
        <f t="shared" si="1"/>
        <v>0</v>
      </c>
      <c r="H30" s="12">
        <f t="shared" si="2"/>
        <v>0</v>
      </c>
      <c r="I30" s="12">
        <v>66</v>
      </c>
      <c r="J30" s="71">
        <f t="shared" si="3"/>
        <v>0</v>
      </c>
      <c r="K30" s="312">
        <f t="shared" si="4"/>
        <v>0</v>
      </c>
      <c r="L30" s="68"/>
    </row>
    <row r="31" spans="1:18" ht="23.25" customHeight="1">
      <c r="A31" s="10">
        <v>5</v>
      </c>
      <c r="B31" s="281" t="s">
        <v>176</v>
      </c>
      <c r="C31" s="1" t="s">
        <v>12</v>
      </c>
      <c r="D31" s="86">
        <f>D5*600</f>
        <v>0</v>
      </c>
      <c r="E31" s="82">
        <v>50</v>
      </c>
      <c r="F31" s="82">
        <f t="shared" si="0"/>
        <v>8</v>
      </c>
      <c r="G31" s="82">
        <f t="shared" si="1"/>
        <v>0</v>
      </c>
      <c r="H31" s="82">
        <f t="shared" si="2"/>
        <v>0</v>
      </c>
      <c r="I31" s="82">
        <v>33</v>
      </c>
      <c r="J31" s="82">
        <f t="shared" si="3"/>
        <v>0</v>
      </c>
      <c r="K31" s="82">
        <f t="shared" si="4"/>
        <v>0</v>
      </c>
      <c r="L31" s="15"/>
      <c r="M31" s="52"/>
      <c r="R31" s="7"/>
    </row>
    <row r="32" spans="1:18" ht="23.25" customHeight="1">
      <c r="A32" s="10">
        <v>6</v>
      </c>
      <c r="B32" s="281" t="s">
        <v>177</v>
      </c>
      <c r="C32" s="1" t="s">
        <v>107</v>
      </c>
      <c r="D32" s="86">
        <f>D5*200</f>
        <v>0</v>
      </c>
      <c r="E32" s="82">
        <v>150</v>
      </c>
      <c r="F32" s="82">
        <f t="shared" si="0"/>
        <v>2.6666666666666665</v>
      </c>
      <c r="G32" s="82">
        <f t="shared" si="1"/>
        <v>0</v>
      </c>
      <c r="H32" s="82">
        <f t="shared" si="2"/>
        <v>0</v>
      </c>
      <c r="I32" s="82">
        <v>33</v>
      </c>
      <c r="J32" s="82">
        <f t="shared" si="3"/>
        <v>0</v>
      </c>
      <c r="K32" s="82">
        <f t="shared" si="4"/>
        <v>0</v>
      </c>
      <c r="L32" s="15"/>
      <c r="M32" s="52"/>
      <c r="R32" s="7"/>
    </row>
    <row r="33" spans="1:18" ht="23.25" customHeight="1">
      <c r="A33" s="10">
        <v>7</v>
      </c>
      <c r="B33" s="281" t="s">
        <v>108</v>
      </c>
      <c r="C33" s="1" t="s">
        <v>12</v>
      </c>
      <c r="D33" s="86">
        <f>D31</f>
        <v>0</v>
      </c>
      <c r="E33" s="82">
        <v>150</v>
      </c>
      <c r="F33" s="82">
        <f t="shared" si="0"/>
        <v>2.6666666666666665</v>
      </c>
      <c r="G33" s="82">
        <f t="shared" si="1"/>
        <v>0</v>
      </c>
      <c r="H33" s="82">
        <f t="shared" si="2"/>
        <v>0</v>
      </c>
      <c r="I33" s="82">
        <v>33</v>
      </c>
      <c r="J33" s="82">
        <f t="shared" si="3"/>
        <v>0</v>
      </c>
      <c r="K33" s="82">
        <f t="shared" si="4"/>
        <v>0</v>
      </c>
      <c r="L33" s="15"/>
      <c r="M33" s="52"/>
      <c r="R33" s="7"/>
    </row>
    <row r="34" spans="1:18" ht="35.25" customHeight="1">
      <c r="A34" s="846" t="s">
        <v>171</v>
      </c>
      <c r="B34" s="846"/>
      <c r="C34" s="81"/>
      <c r="D34" s="81"/>
      <c r="E34" s="81"/>
      <c r="F34" s="83"/>
      <c r="G34" s="83">
        <f>SUM(G31:G33)</f>
        <v>0</v>
      </c>
      <c r="H34" s="83">
        <f>SUM(H27:H33)</f>
        <v>0</v>
      </c>
      <c r="I34" s="83"/>
      <c r="J34" s="83">
        <f>SUM(J31:J33)</f>
        <v>0</v>
      </c>
      <c r="K34" s="846"/>
      <c r="L34" s="846"/>
      <c r="M34" s="52"/>
      <c r="R34" s="7"/>
    </row>
    <row r="35" spans="1:18" ht="28.5" customHeight="1">
      <c r="A35" s="847" t="s">
        <v>166</v>
      </c>
      <c r="B35" s="847"/>
      <c r="C35" s="17"/>
      <c r="D35" s="18"/>
      <c r="E35" s="18"/>
      <c r="F35" s="18"/>
      <c r="G35" s="19">
        <f>G10+G17+G24+G34</f>
        <v>0</v>
      </c>
      <c r="H35" s="19">
        <f>H10+H17+H24+H34</f>
        <v>0</v>
      </c>
      <c r="I35" s="19"/>
      <c r="J35" s="19"/>
      <c r="K35" s="100"/>
      <c r="L35" s="320"/>
    </row>
    <row r="36" spans="1:18" ht="24" customHeight="1">
      <c r="A36" s="848" t="s">
        <v>167</v>
      </c>
      <c r="B36" s="848"/>
      <c r="C36" s="95"/>
      <c r="D36" s="96"/>
      <c r="E36" s="96"/>
      <c r="F36" s="96"/>
      <c r="G36" s="97"/>
      <c r="H36" s="97">
        <f>H35/74.4</f>
        <v>0</v>
      </c>
      <c r="I36" s="97"/>
      <c r="J36" s="97"/>
      <c r="K36" s="98"/>
      <c r="L36" s="321"/>
    </row>
    <row r="37" spans="1:18" s="132" customFormat="1" ht="26.25" customHeight="1">
      <c r="A37" s="859" t="s">
        <v>428</v>
      </c>
      <c r="B37" s="859"/>
      <c r="C37" s="859"/>
      <c r="D37" s="16"/>
      <c r="E37" s="16"/>
      <c r="F37" s="94"/>
      <c r="G37" s="626" t="s">
        <v>431</v>
      </c>
      <c r="H37" s="16"/>
      <c r="J37" s="135"/>
      <c r="L37" s="136"/>
    </row>
    <row r="38" spans="1:18" s="132" customFormat="1" ht="21" customHeight="1">
      <c r="A38" s="849" t="s">
        <v>432</v>
      </c>
      <c r="B38" s="849"/>
      <c r="C38" s="627" t="s">
        <v>223</v>
      </c>
      <c r="D38" s="16"/>
      <c r="E38" s="16"/>
      <c r="F38" s="94"/>
      <c r="G38" s="67"/>
      <c r="H38" s="16"/>
      <c r="J38" s="627"/>
      <c r="L38" s="136"/>
    </row>
    <row r="39" spans="1:18" s="132" customFormat="1" ht="33" customHeight="1">
      <c r="A39" s="140" t="s">
        <v>429</v>
      </c>
      <c r="B39" s="141"/>
      <c r="C39" s="142" t="s">
        <v>430</v>
      </c>
      <c r="D39" s="143"/>
      <c r="E39" s="143"/>
      <c r="F39" s="142"/>
      <c r="G39" s="11" t="s">
        <v>21</v>
      </c>
      <c r="H39" s="164"/>
      <c r="I39" s="284"/>
      <c r="J39" s="164"/>
      <c r="K39" s="164"/>
      <c r="L39" s="322"/>
    </row>
    <row r="40" spans="1:18" s="132" customFormat="1" ht="26.25" customHeight="1">
      <c r="A40" s="144"/>
      <c r="B40" s="145"/>
      <c r="C40" s="132" t="s">
        <v>279</v>
      </c>
      <c r="D40" s="144"/>
      <c r="E40" s="144"/>
      <c r="G40" s="144" t="s">
        <v>423</v>
      </c>
      <c r="H40" s="165"/>
      <c r="I40" s="144"/>
      <c r="J40" s="165"/>
      <c r="K40" s="283"/>
      <c r="L40" s="282" t="s">
        <v>44</v>
      </c>
    </row>
  </sheetData>
  <mergeCells count="18">
    <mergeCell ref="A25:L25"/>
    <mergeCell ref="A1:L1"/>
    <mergeCell ref="A2:L2"/>
    <mergeCell ref="A3:L3"/>
    <mergeCell ref="A10:C10"/>
    <mergeCell ref="K10:L10"/>
    <mergeCell ref="A11:L11"/>
    <mergeCell ref="A17:B17"/>
    <mergeCell ref="K17:L17"/>
    <mergeCell ref="A18:L18"/>
    <mergeCell ref="A24:B24"/>
    <mergeCell ref="K24:L24"/>
    <mergeCell ref="K34:L34"/>
    <mergeCell ref="A35:B35"/>
    <mergeCell ref="A36:B36"/>
    <mergeCell ref="A37:C37"/>
    <mergeCell ref="A38:B38"/>
    <mergeCell ref="A34:B34"/>
  </mergeCells>
  <printOptions horizontalCentered="1"/>
  <pageMargins left="0.35" right="0.36" top="0.56000000000000005" bottom="0.28999999999999998" header="0.17" footer="0.18"/>
  <pageSetup paperSize="9" scale="46"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6"/>
  <sheetViews>
    <sheetView rightToLeft="1" view="pageBreakPreview" topLeftCell="A19" zoomScale="60" workbookViewId="0">
      <selection activeCell="D6" sqref="D6"/>
    </sheetView>
  </sheetViews>
  <sheetFormatPr defaultColWidth="9.140625" defaultRowHeight="15"/>
  <cols>
    <col min="1" max="1" width="7" style="58" customWidth="1"/>
    <col min="2" max="2" width="48.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18.5703125" style="58" customWidth="1"/>
    <col min="9" max="10" width="13.140625" style="58" customWidth="1"/>
    <col min="11" max="11" width="19" style="58" customWidth="1"/>
    <col min="12" max="12" width="48.425781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340</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109</v>
      </c>
      <c r="C5" s="104" t="s">
        <v>19</v>
      </c>
      <c r="D5" s="102">
        <v>0</v>
      </c>
      <c r="E5" s="102"/>
      <c r="F5" s="102"/>
      <c r="G5" s="102"/>
      <c r="H5" s="102"/>
      <c r="I5" s="102"/>
      <c r="J5" s="102"/>
      <c r="K5" s="102"/>
      <c r="L5" s="102"/>
    </row>
    <row r="6" spans="1:18" s="13" customFormat="1" ht="23.25" customHeight="1">
      <c r="A6" s="6">
        <v>1</v>
      </c>
      <c r="B6" s="281" t="s">
        <v>93</v>
      </c>
      <c r="C6" s="70" t="s">
        <v>106</v>
      </c>
      <c r="D6" s="72">
        <f>D5*1666/100*10</f>
        <v>0</v>
      </c>
      <c r="E6" s="82">
        <v>12</v>
      </c>
      <c r="F6" s="82">
        <f>400/E6</f>
        <v>33.333333333333336</v>
      </c>
      <c r="G6" s="82">
        <f>D6*1/E6</f>
        <v>0</v>
      </c>
      <c r="H6" s="70">
        <f>G6*F6*E6</f>
        <v>0</v>
      </c>
      <c r="I6" s="12">
        <v>22</v>
      </c>
      <c r="J6" s="71">
        <f>G6/I6</f>
        <v>0</v>
      </c>
      <c r="K6" s="12">
        <f>J6*E6</f>
        <v>0</v>
      </c>
      <c r="L6" s="53"/>
    </row>
    <row r="7" spans="1:18" s="13" customFormat="1" ht="23.2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3.25" customHeight="1">
      <c r="A8" s="6">
        <v>3</v>
      </c>
      <c r="B8" s="281" t="s">
        <v>95</v>
      </c>
      <c r="C8" s="70" t="s">
        <v>107</v>
      </c>
      <c r="D8" s="72">
        <f>D5*800/100*10</f>
        <v>0</v>
      </c>
      <c r="E8" s="82">
        <v>12</v>
      </c>
      <c r="F8" s="82">
        <f>400/E8</f>
        <v>33.333333333333336</v>
      </c>
      <c r="G8" s="82">
        <f>D8*1/E8</f>
        <v>0</v>
      </c>
      <c r="H8" s="12">
        <f>G8*F8*E8</f>
        <v>0</v>
      </c>
      <c r="I8" s="12">
        <v>22</v>
      </c>
      <c r="J8" s="71">
        <f>G8/I8</f>
        <v>0</v>
      </c>
      <c r="K8" s="12">
        <f>J8*E8</f>
        <v>0</v>
      </c>
      <c r="L8" s="68"/>
    </row>
    <row r="9" spans="1:18" s="13" customFormat="1" ht="23.25" customHeight="1">
      <c r="A9" s="6">
        <v>4</v>
      </c>
      <c r="B9" s="281" t="s">
        <v>164</v>
      </c>
      <c r="C9" s="70" t="s">
        <v>165</v>
      </c>
      <c r="D9" s="72">
        <f>D5/10/100*10</f>
        <v>0</v>
      </c>
      <c r="E9" s="313">
        <f>1/12</f>
        <v>8.3333333333333329E-2</v>
      </c>
      <c r="F9" s="82">
        <f>400/E9</f>
        <v>4800</v>
      </c>
      <c r="G9" s="82">
        <f>D9*1/E9</f>
        <v>0</v>
      </c>
      <c r="H9" s="12">
        <f>G9*F9*E9</f>
        <v>0</v>
      </c>
      <c r="I9" s="12">
        <v>22</v>
      </c>
      <c r="J9" s="71">
        <f>G9/I9</f>
        <v>0</v>
      </c>
      <c r="K9" s="312">
        <f>J9*E9</f>
        <v>0</v>
      </c>
      <c r="L9" s="68"/>
    </row>
    <row r="10" spans="1:18" s="13" customFormat="1" ht="29.25" customHeight="1">
      <c r="A10" s="853" t="s">
        <v>168</v>
      </c>
      <c r="B10" s="853"/>
      <c r="C10" s="853"/>
      <c r="D10" s="73"/>
      <c r="E10" s="74"/>
      <c r="F10" s="74"/>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23.25" customHeight="1">
      <c r="A13" s="10">
        <v>1</v>
      </c>
      <c r="B13" s="281" t="s">
        <v>93</v>
      </c>
      <c r="C13" s="1" t="s">
        <v>9</v>
      </c>
      <c r="D13" s="72">
        <f>D5*1666/100*45</f>
        <v>0</v>
      </c>
      <c r="E13" s="82">
        <v>12</v>
      </c>
      <c r="F13" s="82">
        <f>400/E13</f>
        <v>33.333333333333336</v>
      </c>
      <c r="G13" s="82">
        <f>D13*1/E13</f>
        <v>0</v>
      </c>
      <c r="H13" s="70">
        <f>G13*F13*E13</f>
        <v>0</v>
      </c>
      <c r="I13" s="12">
        <v>66</v>
      </c>
      <c r="J13" s="71">
        <f>G13/I13</f>
        <v>0</v>
      </c>
      <c r="K13" s="12">
        <f>J13*E13</f>
        <v>0</v>
      </c>
      <c r="L13" s="15"/>
      <c r="M13" s="52"/>
      <c r="R13" s="7"/>
    </row>
    <row r="14" spans="1:18" ht="23.25" customHeight="1">
      <c r="A14" s="10">
        <v>2</v>
      </c>
      <c r="B14" s="281" t="s">
        <v>94</v>
      </c>
      <c r="C14" s="1" t="s">
        <v>105</v>
      </c>
      <c r="D14" s="72">
        <f>D5*2/100*45</f>
        <v>0</v>
      </c>
      <c r="E14" s="82">
        <v>0.5</v>
      </c>
      <c r="F14" s="82">
        <f>400/E14</f>
        <v>800</v>
      </c>
      <c r="G14" s="82">
        <f>D14*1/E14</f>
        <v>0</v>
      </c>
      <c r="H14" s="70">
        <f>G14*F14*E14</f>
        <v>0</v>
      </c>
      <c r="I14" s="12">
        <v>66</v>
      </c>
      <c r="J14" s="71">
        <f>G14/I14</f>
        <v>0</v>
      </c>
      <c r="K14" s="12">
        <f>J14*E14</f>
        <v>0</v>
      </c>
      <c r="L14" s="15"/>
      <c r="M14" s="52"/>
      <c r="R14" s="7"/>
    </row>
    <row r="15" spans="1:18" ht="23.25" customHeight="1">
      <c r="A15" s="10">
        <v>3</v>
      </c>
      <c r="B15" s="281" t="s">
        <v>95</v>
      </c>
      <c r="C15" s="1" t="s">
        <v>107</v>
      </c>
      <c r="D15" s="72">
        <f>D5*800/100*45</f>
        <v>0</v>
      </c>
      <c r="E15" s="82">
        <v>12</v>
      </c>
      <c r="F15" s="82">
        <f>400/E15</f>
        <v>33.333333333333336</v>
      </c>
      <c r="G15" s="82">
        <f>D15*1/E15</f>
        <v>0</v>
      </c>
      <c r="H15" s="70">
        <f>G15*F15*E15</f>
        <v>0</v>
      </c>
      <c r="I15" s="12">
        <v>66</v>
      </c>
      <c r="J15" s="71">
        <f>G15/I15</f>
        <v>0</v>
      </c>
      <c r="K15" s="12">
        <f>J15*E15</f>
        <v>0</v>
      </c>
      <c r="L15" s="15"/>
      <c r="M15" s="52"/>
      <c r="R15" s="7"/>
    </row>
    <row r="16" spans="1:18" s="13" customFormat="1" ht="23.25" customHeight="1">
      <c r="A16" s="10">
        <v>4</v>
      </c>
      <c r="B16" s="281" t="s">
        <v>164</v>
      </c>
      <c r="C16" s="70" t="s">
        <v>165</v>
      </c>
      <c r="D16" s="72">
        <f>D5/10/100*45</f>
        <v>0</v>
      </c>
      <c r="E16" s="313">
        <f>1/12</f>
        <v>8.3333333333333329E-2</v>
      </c>
      <c r="F16" s="82">
        <f>400/E16</f>
        <v>4800</v>
      </c>
      <c r="G16" s="82">
        <f>D16*1/E16</f>
        <v>0</v>
      </c>
      <c r="H16" s="12">
        <f>G16*F16*E16</f>
        <v>0</v>
      </c>
      <c r="I16" s="12">
        <v>66</v>
      </c>
      <c r="J16" s="71">
        <f>G16/I16</f>
        <v>0</v>
      </c>
      <c r="K16" s="312">
        <f>J16*E16</f>
        <v>0</v>
      </c>
      <c r="L16" s="68"/>
    </row>
    <row r="17" spans="1:18" s="329" customFormat="1" ht="30" customHeight="1">
      <c r="A17" s="846" t="s">
        <v>169</v>
      </c>
      <c r="B17" s="846"/>
      <c r="C17" s="323"/>
      <c r="D17" s="324"/>
      <c r="E17" s="80"/>
      <c r="F17" s="325"/>
      <c r="G17" s="80">
        <f>SUM(G13:G15)</f>
        <v>0</v>
      </c>
      <c r="H17" s="80">
        <f>SUM(H13:H15)</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10">
        <v>1</v>
      </c>
      <c r="B20" s="281" t="s">
        <v>93</v>
      </c>
      <c r="C20" s="1" t="s">
        <v>9</v>
      </c>
      <c r="D20" s="72">
        <f>D5*1666/100*45</f>
        <v>0</v>
      </c>
      <c r="E20" s="82">
        <v>12</v>
      </c>
      <c r="F20" s="82">
        <f>400/E20</f>
        <v>33.333333333333336</v>
      </c>
      <c r="G20" s="82">
        <f>D20*1/E20</f>
        <v>0</v>
      </c>
      <c r="H20" s="70">
        <f>G20*F20*E20</f>
        <v>0</v>
      </c>
      <c r="I20" s="12">
        <v>66</v>
      </c>
      <c r="J20" s="71">
        <f>G20/I20</f>
        <v>0</v>
      </c>
      <c r="K20" s="12">
        <f>J20*E20</f>
        <v>0</v>
      </c>
      <c r="L20" s="15"/>
      <c r="M20" s="52"/>
      <c r="R20" s="7"/>
    </row>
    <row r="21" spans="1:18" ht="23.25" customHeight="1">
      <c r="A21" s="10">
        <v>2</v>
      </c>
      <c r="B21" s="281" t="s">
        <v>94</v>
      </c>
      <c r="C21" s="1" t="s">
        <v>105</v>
      </c>
      <c r="D21" s="72">
        <f>D5*2/100*45</f>
        <v>0</v>
      </c>
      <c r="E21" s="82">
        <v>0.5</v>
      </c>
      <c r="F21" s="82">
        <f>400/E21</f>
        <v>800</v>
      </c>
      <c r="G21" s="82">
        <f>D21*1/E21</f>
        <v>0</v>
      </c>
      <c r="H21" s="70">
        <f>G21*F21*E21</f>
        <v>0</v>
      </c>
      <c r="I21" s="12">
        <v>66</v>
      </c>
      <c r="J21" s="71">
        <f>G21/I21</f>
        <v>0</v>
      </c>
      <c r="K21" s="12">
        <f>J21*E21</f>
        <v>0</v>
      </c>
      <c r="L21" s="15"/>
      <c r="M21" s="52"/>
      <c r="R21" s="7"/>
    </row>
    <row r="22" spans="1:18" ht="23.25" customHeight="1">
      <c r="A22" s="10">
        <v>3</v>
      </c>
      <c r="B22" s="281" t="s">
        <v>95</v>
      </c>
      <c r="C22" s="1" t="s">
        <v>107</v>
      </c>
      <c r="D22" s="72">
        <f>D5*800/100*45</f>
        <v>0</v>
      </c>
      <c r="E22" s="82">
        <v>12</v>
      </c>
      <c r="F22" s="82">
        <f>400/E22</f>
        <v>33.333333333333336</v>
      </c>
      <c r="G22" s="82">
        <f>D22*1/E22</f>
        <v>0</v>
      </c>
      <c r="H22" s="70">
        <f>G22*F22*E22</f>
        <v>0</v>
      </c>
      <c r="I22" s="12">
        <v>66</v>
      </c>
      <c r="J22" s="71">
        <f>G22/I22</f>
        <v>0</v>
      </c>
      <c r="K22" s="12">
        <f>J22*E22</f>
        <v>0</v>
      </c>
      <c r="L22" s="15"/>
      <c r="M22" s="52"/>
      <c r="R22" s="7"/>
    </row>
    <row r="23" spans="1:18" s="13" customFormat="1" ht="23.25" customHeight="1">
      <c r="A23" s="10">
        <v>4</v>
      </c>
      <c r="B23" s="281" t="s">
        <v>164</v>
      </c>
      <c r="C23" s="70" t="s">
        <v>165</v>
      </c>
      <c r="D23" s="72">
        <f>D5/10/100*45</f>
        <v>0</v>
      </c>
      <c r="E23" s="313">
        <f>1/12</f>
        <v>8.3333333333333329E-2</v>
      </c>
      <c r="F23" s="82">
        <f>400/E23</f>
        <v>4800</v>
      </c>
      <c r="G23" s="82">
        <f>D23*1/E23</f>
        <v>0</v>
      </c>
      <c r="H23" s="12">
        <f>G23*F23*E23</f>
        <v>0</v>
      </c>
      <c r="I23" s="12">
        <v>66</v>
      </c>
      <c r="J23" s="71">
        <f>G23/I23</f>
        <v>0</v>
      </c>
      <c r="K23" s="312">
        <f>J23*E23</f>
        <v>0</v>
      </c>
      <c r="L23" s="68"/>
    </row>
    <row r="24" spans="1:18" s="329" customFormat="1" ht="33" customHeight="1">
      <c r="A24" s="846" t="s">
        <v>170</v>
      </c>
      <c r="B24" s="846"/>
      <c r="C24" s="323"/>
      <c r="D24" s="324"/>
      <c r="E24" s="80"/>
      <c r="F24" s="325"/>
      <c r="G24" s="80">
        <f>SUM(G20:G23)</f>
        <v>0</v>
      </c>
      <c r="H24" s="80">
        <f>SUM(H20:H23)</f>
        <v>0</v>
      </c>
      <c r="I24" s="80">
        <f>SUM(I20:I23)</f>
        <v>264</v>
      </c>
      <c r="J24" s="493">
        <f>SUM(J20:J23)</f>
        <v>0</v>
      </c>
      <c r="K24" s="855"/>
      <c r="L24" s="855"/>
      <c r="M24" s="328"/>
      <c r="R24" s="330"/>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176</v>
      </c>
      <c r="C27" s="1" t="s">
        <v>12</v>
      </c>
      <c r="D27" s="86">
        <f>D5*400</f>
        <v>0</v>
      </c>
      <c r="E27" s="82">
        <v>50</v>
      </c>
      <c r="F27" s="82">
        <f>400/E27</f>
        <v>8</v>
      </c>
      <c r="G27" s="82">
        <f>D27*1/E27</f>
        <v>0</v>
      </c>
      <c r="H27" s="82">
        <f>G27*F27*E27</f>
        <v>0</v>
      </c>
      <c r="I27" s="82">
        <v>33</v>
      </c>
      <c r="J27" s="82">
        <f>G27/I27</f>
        <v>0</v>
      </c>
      <c r="K27" s="82">
        <f>J27*E27</f>
        <v>0</v>
      </c>
      <c r="L27" s="15"/>
      <c r="M27" s="52"/>
      <c r="R27" s="7"/>
    </row>
    <row r="28" spans="1:18" ht="23.25" customHeight="1">
      <c r="A28" s="10">
        <v>2</v>
      </c>
      <c r="B28" s="281" t="s">
        <v>282</v>
      </c>
      <c r="C28" s="1" t="s">
        <v>19</v>
      </c>
      <c r="D28" s="86">
        <f>D5/100*30</f>
        <v>0</v>
      </c>
      <c r="E28" s="82">
        <v>1</v>
      </c>
      <c r="F28" s="82">
        <f>400/E28</f>
        <v>400</v>
      </c>
      <c r="G28" s="82">
        <f>D28*1/E28</f>
        <v>0</v>
      </c>
      <c r="H28" s="82">
        <f>G28*F28*E28</f>
        <v>0</v>
      </c>
      <c r="I28" s="82">
        <v>33</v>
      </c>
      <c r="J28" s="82">
        <f>G28/I28</f>
        <v>0</v>
      </c>
      <c r="K28" s="82">
        <f>J28*E28</f>
        <v>0</v>
      </c>
      <c r="L28" s="15" t="s">
        <v>283</v>
      </c>
      <c r="M28" s="52"/>
      <c r="R28" s="7"/>
    </row>
    <row r="29" spans="1:18" ht="23.25" customHeight="1">
      <c r="A29" s="10">
        <v>3</v>
      </c>
      <c r="B29" s="281" t="s">
        <v>177</v>
      </c>
      <c r="C29" s="1" t="s">
        <v>107</v>
      </c>
      <c r="D29" s="86">
        <f>D5*400</f>
        <v>0</v>
      </c>
      <c r="E29" s="82">
        <v>150</v>
      </c>
      <c r="F29" s="82">
        <f>400/E29</f>
        <v>2.6666666666666665</v>
      </c>
      <c r="G29" s="82">
        <f>D29*1/E29</f>
        <v>0</v>
      </c>
      <c r="H29" s="82">
        <f>G29*F29*E29</f>
        <v>0</v>
      </c>
      <c r="I29" s="82">
        <v>33</v>
      </c>
      <c r="J29" s="82">
        <f>G29/I29</f>
        <v>0</v>
      </c>
      <c r="K29" s="82">
        <f>J29*E29</f>
        <v>0</v>
      </c>
      <c r="L29" s="15"/>
      <c r="M29" s="52"/>
      <c r="R29" s="7"/>
    </row>
    <row r="30" spans="1:18" ht="23.25" customHeight="1">
      <c r="A30" s="10">
        <v>4</v>
      </c>
      <c r="B30" s="281" t="s">
        <v>108</v>
      </c>
      <c r="C30" s="1" t="s">
        <v>12</v>
      </c>
      <c r="D30" s="86">
        <f>D27</f>
        <v>0</v>
      </c>
      <c r="E30" s="82">
        <v>120</v>
      </c>
      <c r="F30" s="82">
        <f>400/E30</f>
        <v>3.3333333333333335</v>
      </c>
      <c r="G30" s="82">
        <f>D30*1/E30</f>
        <v>0</v>
      </c>
      <c r="H30" s="82">
        <f>G30*F30*E30</f>
        <v>0</v>
      </c>
      <c r="I30" s="82">
        <v>33</v>
      </c>
      <c r="J30" s="82">
        <f>G30/I30</f>
        <v>0</v>
      </c>
      <c r="K30" s="82">
        <f>J30*E30</f>
        <v>0</v>
      </c>
      <c r="L30" s="15"/>
      <c r="M30" s="52"/>
      <c r="R30" s="7"/>
    </row>
    <row r="31" spans="1:18" ht="35.25" customHeight="1">
      <c r="A31" s="846" t="s">
        <v>171</v>
      </c>
      <c r="B31" s="846"/>
      <c r="C31" s="81"/>
      <c r="D31" s="81"/>
      <c r="E31" s="81"/>
      <c r="F31" s="83"/>
      <c r="G31" s="83">
        <f>SUM(G27:G30)</f>
        <v>0</v>
      </c>
      <c r="H31" s="83">
        <f>SUM(H27:H30)</f>
        <v>0</v>
      </c>
      <c r="I31" s="84"/>
      <c r="J31" s="85">
        <f>SUM(J27:J30)</f>
        <v>0</v>
      </c>
      <c r="K31" s="846"/>
      <c r="L31" s="846"/>
      <c r="M31" s="52"/>
      <c r="R31" s="7"/>
    </row>
    <row r="32" spans="1:18" ht="28.5" customHeight="1">
      <c r="A32" s="847" t="s">
        <v>166</v>
      </c>
      <c r="B32" s="847"/>
      <c r="C32" s="17"/>
      <c r="D32" s="18"/>
      <c r="E32" s="18"/>
      <c r="F32" s="18"/>
      <c r="G32" s="19"/>
      <c r="H32" s="19">
        <f>H10+H17+H24+H31</f>
        <v>0</v>
      </c>
      <c r="I32" s="19"/>
      <c r="J32" s="19"/>
      <c r="K32" s="100"/>
      <c r="L32" s="320"/>
    </row>
    <row r="33" spans="1:12" ht="24" customHeight="1">
      <c r="A33" s="848" t="s">
        <v>167</v>
      </c>
      <c r="B33" s="848"/>
      <c r="C33" s="95"/>
      <c r="D33" s="96"/>
      <c r="E33" s="96"/>
      <c r="F33" s="96"/>
      <c r="G33" s="97"/>
      <c r="H33" s="97">
        <f>H32/73.4</f>
        <v>0</v>
      </c>
      <c r="I33" s="97"/>
      <c r="J33" s="97"/>
      <c r="K33" s="98"/>
      <c r="L33" s="321"/>
    </row>
    <row r="34" spans="1:12" s="132" customFormat="1" ht="26.25" customHeight="1">
      <c r="A34" s="849" t="s">
        <v>128</v>
      </c>
      <c r="B34" s="849"/>
      <c r="C34" s="849"/>
      <c r="D34" s="16"/>
      <c r="E34" s="16"/>
      <c r="F34" s="94"/>
      <c r="G34" s="67" t="s">
        <v>20</v>
      </c>
      <c r="H34" s="16" t="s">
        <v>273</v>
      </c>
      <c r="J34" s="135"/>
      <c r="L34" s="136"/>
    </row>
    <row r="35" spans="1:12" s="132" customFormat="1" ht="46.5" customHeight="1">
      <c r="A35" s="140" t="s">
        <v>126</v>
      </c>
      <c r="B35" s="141"/>
      <c r="C35" s="142" t="s">
        <v>21</v>
      </c>
      <c r="D35" s="143"/>
      <c r="E35" s="143"/>
      <c r="F35" s="299" t="s">
        <v>278</v>
      </c>
      <c r="G35" s="11"/>
      <c r="H35" s="164"/>
      <c r="I35" s="284" t="s">
        <v>127</v>
      </c>
      <c r="J35" s="164" t="s">
        <v>22</v>
      </c>
      <c r="K35" s="164"/>
      <c r="L35" s="322"/>
    </row>
    <row r="36" spans="1:12" s="132" customFormat="1" ht="26.25" customHeight="1">
      <c r="A36" s="144"/>
      <c r="B36" s="145"/>
      <c r="C36" s="144" t="s">
        <v>115</v>
      </c>
      <c r="D36" s="144"/>
      <c r="E36" s="144"/>
      <c r="F36" s="137" t="s">
        <v>279</v>
      </c>
      <c r="G36" s="144"/>
      <c r="H36" s="165"/>
      <c r="I36" s="144"/>
      <c r="J36" s="165" t="s">
        <v>24</v>
      </c>
      <c r="K36" s="283"/>
      <c r="L36" s="282" t="s">
        <v>44</v>
      </c>
    </row>
  </sheetData>
  <mergeCells count="17">
    <mergeCell ref="A31:B31"/>
    <mergeCell ref="K31:L31"/>
    <mergeCell ref="A32:B32"/>
    <mergeCell ref="A33:B33"/>
    <mergeCell ref="A34:C34"/>
    <mergeCell ref="A25:L25"/>
    <mergeCell ref="A1:L1"/>
    <mergeCell ref="A2:L2"/>
    <mergeCell ref="A3:L3"/>
    <mergeCell ref="A10:C10"/>
    <mergeCell ref="K10:L10"/>
    <mergeCell ref="A11:L11"/>
    <mergeCell ref="A17:B17"/>
    <mergeCell ref="K17:L17"/>
    <mergeCell ref="A18:L18"/>
    <mergeCell ref="A24:B24"/>
    <mergeCell ref="K24:L24"/>
  </mergeCells>
  <printOptions horizontalCentered="1"/>
  <pageMargins left="0.35" right="0.25" top="0.32" bottom="0.28999999999999998" header="0.17" footer="0.18"/>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80" zoomScaleSheetLayoutView="80" workbookViewId="0">
      <selection activeCell="D13" sqref="D13"/>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353</v>
      </c>
      <c r="B4" s="824"/>
      <c r="C4" s="824"/>
      <c r="D4" s="824"/>
      <c r="E4" s="824"/>
      <c r="F4" s="824"/>
      <c r="G4" s="824"/>
      <c r="H4" s="824"/>
      <c r="I4" s="824"/>
      <c r="J4" s="824"/>
      <c r="K4" s="824"/>
      <c r="L4" s="825"/>
    </row>
    <row r="5" spans="1:14" s="171" customFormat="1" ht="35.25" customHeight="1">
      <c r="A5" s="826" t="s">
        <v>1</v>
      </c>
      <c r="B5" s="827"/>
      <c r="C5" s="521" t="s">
        <v>2</v>
      </c>
      <c r="D5" s="524"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2</v>
      </c>
      <c r="E7" s="172"/>
      <c r="F7" s="55"/>
      <c r="G7" s="55"/>
      <c r="H7" s="55"/>
      <c r="I7" s="55"/>
      <c r="J7" s="55"/>
      <c r="K7" s="55"/>
      <c r="L7" s="173"/>
    </row>
    <row r="8" spans="1:14" s="170" customFormat="1" ht="20.100000000000001" customHeight="1">
      <c r="A8" s="522">
        <v>2</v>
      </c>
      <c r="B8" s="177" t="s">
        <v>341</v>
      </c>
      <c r="C8" s="175" t="s">
        <v>12</v>
      </c>
      <c r="D8" s="528"/>
      <c r="E8" s="528">
        <v>60</v>
      </c>
      <c r="F8" s="124">
        <f>400/E8</f>
        <v>6.666666666666667</v>
      </c>
      <c r="G8" s="55">
        <f>D8/E8</f>
        <v>0</v>
      </c>
      <c r="H8" s="55">
        <f>D8*F8</f>
        <v>0</v>
      </c>
      <c r="I8" s="55">
        <v>15</v>
      </c>
      <c r="J8" s="55">
        <f>G8/I8</f>
        <v>0</v>
      </c>
      <c r="K8" s="124">
        <f>J8*E8</f>
        <v>0</v>
      </c>
      <c r="L8" s="173"/>
    </row>
    <row r="9" spans="1:14" s="170" customFormat="1" ht="21.95" customHeight="1">
      <c r="A9" s="811" t="s">
        <v>119</v>
      </c>
      <c r="B9" s="811"/>
      <c r="C9" s="525"/>
      <c r="D9" s="494"/>
      <c r="E9" s="494"/>
      <c r="F9" s="494"/>
      <c r="G9" s="494"/>
      <c r="H9" s="525">
        <f>SUM(H7:H8)</f>
        <v>0</v>
      </c>
      <c r="I9" s="525"/>
      <c r="J9" s="527">
        <f>SUM(J7:J8)</f>
        <v>0</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2000</v>
      </c>
      <c r="E11" s="528">
        <v>80</v>
      </c>
      <c r="F11" s="124">
        <f>400/E11</f>
        <v>5</v>
      </c>
      <c r="G11" s="55">
        <f t="shared" ref="G11:G17" si="0">D11/E11</f>
        <v>25</v>
      </c>
      <c r="H11" s="55">
        <f t="shared" ref="H11:H17" si="1">(G11*F11*E11)</f>
        <v>10000</v>
      </c>
      <c r="I11" s="54">
        <v>66</v>
      </c>
      <c r="J11" s="124">
        <f>G11/I11</f>
        <v>0.37878787878787878</v>
      </c>
      <c r="K11" s="124">
        <f>J11*E11</f>
        <v>30.303030303030305</v>
      </c>
      <c r="L11" s="535"/>
      <c r="M11" s="535">
        <f>0.3*0.7</f>
        <v>0.21</v>
      </c>
    </row>
    <row r="12" spans="1:14" s="170" customFormat="1" ht="18" customHeight="1">
      <c r="A12" s="522">
        <v>2</v>
      </c>
      <c r="B12" s="178" t="s">
        <v>125</v>
      </c>
      <c r="C12" s="181" t="s">
        <v>116</v>
      </c>
      <c r="D12" s="528">
        <f>D7*2000*2</f>
        <v>8000</v>
      </c>
      <c r="E12" s="528">
        <v>80</v>
      </c>
      <c r="F12" s="124">
        <f t="shared" ref="F12:F17" si="2">400/E12</f>
        <v>5</v>
      </c>
      <c r="G12" s="55">
        <f t="shared" si="0"/>
        <v>100</v>
      </c>
      <c r="H12" s="55">
        <f t="shared" si="1"/>
        <v>40000</v>
      </c>
      <c r="I12" s="54">
        <v>66</v>
      </c>
      <c r="J12" s="124">
        <f t="shared" ref="J12:J17" si="3">G12/I12</f>
        <v>1.5151515151515151</v>
      </c>
      <c r="K12" s="124">
        <f t="shared" ref="K12:K17" si="4">J12*E12</f>
        <v>121.21212121212122</v>
      </c>
      <c r="L12" s="535"/>
      <c r="M12" s="535">
        <f>0.2*0.7</f>
        <v>0.13999999999999999</v>
      </c>
    </row>
    <row r="13" spans="1:14" s="170" customFormat="1" ht="18" customHeight="1">
      <c r="A13" s="522">
        <v>3</v>
      </c>
      <c r="B13" s="178" t="s">
        <v>343</v>
      </c>
      <c r="C13" s="181" t="s">
        <v>18</v>
      </c>
      <c r="D13" s="528">
        <f>D7*8000/2</f>
        <v>8000</v>
      </c>
      <c r="E13" s="528">
        <v>200</v>
      </c>
      <c r="F13" s="124">
        <f t="shared" si="2"/>
        <v>2</v>
      </c>
      <c r="G13" s="55">
        <f t="shared" si="0"/>
        <v>40</v>
      </c>
      <c r="H13" s="55">
        <f t="shared" si="1"/>
        <v>16000</v>
      </c>
      <c r="I13" s="54">
        <v>66</v>
      </c>
      <c r="J13" s="124">
        <f t="shared" si="3"/>
        <v>0.60606060606060608</v>
      </c>
      <c r="K13" s="124">
        <f t="shared" si="4"/>
        <v>121.21212121212122</v>
      </c>
      <c r="L13" s="531" t="s">
        <v>348</v>
      </c>
      <c r="M13" s="531"/>
    </row>
    <row r="14" spans="1:14" s="170" customFormat="1" ht="18" customHeight="1">
      <c r="A14" s="522">
        <v>4</v>
      </c>
      <c r="B14" s="178" t="s">
        <v>345</v>
      </c>
      <c r="C14" s="181" t="s">
        <v>130</v>
      </c>
      <c r="D14" s="528">
        <f>D7*12</f>
        <v>24</v>
      </c>
      <c r="E14" s="528">
        <v>4</v>
      </c>
      <c r="F14" s="124">
        <f t="shared" si="2"/>
        <v>100</v>
      </c>
      <c r="G14" s="55">
        <f t="shared" si="0"/>
        <v>6</v>
      </c>
      <c r="H14" s="55">
        <f t="shared" si="1"/>
        <v>2400</v>
      </c>
      <c r="I14" s="54">
        <v>66</v>
      </c>
      <c r="J14" s="124">
        <f t="shared" si="3"/>
        <v>9.0909090909090912E-2</v>
      </c>
      <c r="K14" s="124">
        <f>J14*E14</f>
        <v>0.36363636363636365</v>
      </c>
      <c r="L14" s="174"/>
      <c r="M14" s="174">
        <f>2000/M12</f>
        <v>14285.714285714288</v>
      </c>
      <c r="N14" s="170" t="s">
        <v>351</v>
      </c>
    </row>
    <row r="15" spans="1:14" s="170" customFormat="1" ht="18" customHeight="1">
      <c r="A15" s="522">
        <v>5</v>
      </c>
      <c r="B15" s="178" t="s">
        <v>346</v>
      </c>
      <c r="C15" s="181" t="s">
        <v>130</v>
      </c>
      <c r="D15" s="528">
        <f>D7*3</f>
        <v>6</v>
      </c>
      <c r="E15" s="528">
        <v>4</v>
      </c>
      <c r="F15" s="124">
        <f t="shared" si="2"/>
        <v>100</v>
      </c>
      <c r="G15" s="55">
        <f t="shared" si="0"/>
        <v>1.5</v>
      </c>
      <c r="H15" s="55">
        <f t="shared" si="1"/>
        <v>600</v>
      </c>
      <c r="I15" s="54">
        <v>66</v>
      </c>
      <c r="J15" s="124">
        <f t="shared" si="3"/>
        <v>2.2727272727272728E-2</v>
      </c>
      <c r="K15" s="124">
        <f t="shared" si="4"/>
        <v>9.0909090909090912E-2</v>
      </c>
      <c r="L15" s="174"/>
      <c r="M15" s="174">
        <f>2000/M11</f>
        <v>9523.8095238095248</v>
      </c>
      <c r="N15" s="170" t="s">
        <v>352</v>
      </c>
    </row>
    <row r="16" spans="1:14" s="170" customFormat="1" ht="18" customHeight="1">
      <c r="A16" s="522">
        <v>6</v>
      </c>
      <c r="B16" s="178" t="s">
        <v>342</v>
      </c>
      <c r="C16" s="181" t="s">
        <v>130</v>
      </c>
      <c r="D16" s="528">
        <f>D7*3</f>
        <v>6</v>
      </c>
      <c r="E16" s="528">
        <v>2</v>
      </c>
      <c r="F16" s="124">
        <f t="shared" si="2"/>
        <v>200</v>
      </c>
      <c r="G16" s="55">
        <f t="shared" si="0"/>
        <v>3</v>
      </c>
      <c r="H16" s="55">
        <f t="shared" si="1"/>
        <v>1200</v>
      </c>
      <c r="I16" s="54">
        <v>66</v>
      </c>
      <c r="J16" s="124">
        <f t="shared" si="3"/>
        <v>4.5454545454545456E-2</v>
      </c>
      <c r="K16" s="124">
        <f t="shared" si="4"/>
        <v>9.0909090909090912E-2</v>
      </c>
      <c r="L16" s="174"/>
    </row>
    <row r="17" spans="1:12" s="170" customFormat="1" ht="18" customHeight="1">
      <c r="A17" s="522">
        <v>7</v>
      </c>
      <c r="B17" s="178" t="s">
        <v>347</v>
      </c>
      <c r="C17" s="181" t="s">
        <v>10</v>
      </c>
      <c r="D17" s="528">
        <f>D7*1</f>
        <v>2</v>
      </c>
      <c r="E17" s="528">
        <v>1</v>
      </c>
      <c r="F17" s="124">
        <f t="shared" si="2"/>
        <v>400</v>
      </c>
      <c r="G17" s="55">
        <f t="shared" si="0"/>
        <v>2</v>
      </c>
      <c r="H17" s="55">
        <f t="shared" si="1"/>
        <v>800</v>
      </c>
      <c r="I17" s="54">
        <v>66</v>
      </c>
      <c r="J17" s="124">
        <f t="shared" si="3"/>
        <v>3.0303030303030304E-2</v>
      </c>
      <c r="K17" s="124">
        <f t="shared" si="4"/>
        <v>3.0303030303030304E-2</v>
      </c>
      <c r="L17" s="174"/>
    </row>
    <row r="18" spans="1:12" s="170" customFormat="1" ht="21.95" customHeight="1">
      <c r="A18" s="811" t="s">
        <v>119</v>
      </c>
      <c r="B18" s="811"/>
      <c r="C18" s="525"/>
      <c r="D18" s="494"/>
      <c r="E18" s="494"/>
      <c r="F18" s="494"/>
      <c r="G18" s="494">
        <f>SUM(G11:G17)</f>
        <v>177.5</v>
      </c>
      <c r="H18" s="525">
        <f>SUM(H11:H17)</f>
        <v>71000</v>
      </c>
      <c r="I18" s="525"/>
      <c r="J18" s="525">
        <f>SUM(J11:J17)</f>
        <v>2.6893939393939394</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12000</v>
      </c>
      <c r="E20" s="172">
        <v>80</v>
      </c>
      <c r="F20" s="55">
        <f>400/E20</f>
        <v>5</v>
      </c>
      <c r="G20" s="55">
        <f>D20/E20</f>
        <v>150</v>
      </c>
      <c r="H20" s="55">
        <f>(G20*F20*E20)</f>
        <v>60000</v>
      </c>
      <c r="I20" s="54">
        <v>66</v>
      </c>
      <c r="J20" s="124">
        <f>G20/I20</f>
        <v>2.2727272727272729</v>
      </c>
      <c r="K20" s="124">
        <f>J20*E20</f>
        <v>181.81818181818184</v>
      </c>
      <c r="L20" s="174"/>
    </row>
    <row r="21" spans="1:12" s="170" customFormat="1" ht="20.100000000000001" customHeight="1">
      <c r="A21" s="522">
        <v>2</v>
      </c>
      <c r="B21" s="178" t="s">
        <v>345</v>
      </c>
      <c r="C21" s="181" t="s">
        <v>130</v>
      </c>
      <c r="D21" s="528">
        <f>D7*12</f>
        <v>24</v>
      </c>
      <c r="E21" s="172">
        <v>4</v>
      </c>
      <c r="F21" s="55">
        <f>400/E21</f>
        <v>100</v>
      </c>
      <c r="G21" s="55">
        <f>D21/E21</f>
        <v>6</v>
      </c>
      <c r="H21" s="55">
        <f>(G21*F21*E21)</f>
        <v>2400</v>
      </c>
      <c r="I21" s="54">
        <v>66</v>
      </c>
      <c r="J21" s="124">
        <f>G21/I21</f>
        <v>9.0909090909090912E-2</v>
      </c>
      <c r="K21" s="124">
        <f>J21*E21</f>
        <v>0.36363636363636365</v>
      </c>
      <c r="L21" s="174"/>
    </row>
    <row r="22" spans="1:12" s="170" customFormat="1" ht="20.100000000000001" customHeight="1">
      <c r="A22" s="522">
        <v>3</v>
      </c>
      <c r="B22" s="178" t="s">
        <v>346</v>
      </c>
      <c r="C22" s="181" t="s">
        <v>130</v>
      </c>
      <c r="D22" s="528">
        <f>D7*3</f>
        <v>6</v>
      </c>
      <c r="E22" s="172">
        <v>4</v>
      </c>
      <c r="F22" s="55">
        <f>400/E22</f>
        <v>100</v>
      </c>
      <c r="G22" s="55">
        <f>D22/E22</f>
        <v>1.5</v>
      </c>
      <c r="H22" s="55">
        <f>(G22*F22*E22)</f>
        <v>600</v>
      </c>
      <c r="I22" s="54">
        <v>66</v>
      </c>
      <c r="J22" s="124">
        <f>G22/I22</f>
        <v>2.2727272727272728E-2</v>
      </c>
      <c r="K22" s="124">
        <f>J22*E22</f>
        <v>9.0909090909090912E-2</v>
      </c>
      <c r="L22" s="174"/>
    </row>
    <row r="23" spans="1:12" s="170" customFormat="1" ht="20.100000000000001" customHeight="1">
      <c r="A23" s="522">
        <v>4</v>
      </c>
      <c r="B23" s="178" t="s">
        <v>342</v>
      </c>
      <c r="C23" s="181" t="s">
        <v>130</v>
      </c>
      <c r="D23" s="528">
        <f>D7*3</f>
        <v>6</v>
      </c>
      <c r="E23" s="172">
        <v>2</v>
      </c>
      <c r="F23" s="55">
        <f>400/E23</f>
        <v>200</v>
      </c>
      <c r="G23" s="55">
        <f>D23/E23</f>
        <v>3</v>
      </c>
      <c r="H23" s="55">
        <f>(G23*F23*E23)</f>
        <v>1200</v>
      </c>
      <c r="I23" s="54">
        <v>66</v>
      </c>
      <c r="J23" s="124">
        <f>G23/I23</f>
        <v>4.5454545454545456E-2</v>
      </c>
      <c r="K23" s="124">
        <f>J23*E23</f>
        <v>9.0909090909090912E-2</v>
      </c>
      <c r="L23" s="174"/>
    </row>
    <row r="24" spans="1:12" s="170" customFormat="1" ht="20.100000000000001" customHeight="1">
      <c r="A24" s="522">
        <v>5</v>
      </c>
      <c r="B24" s="178" t="s">
        <v>347</v>
      </c>
      <c r="C24" s="181" t="s">
        <v>10</v>
      </c>
      <c r="D24" s="528">
        <f>D7*1</f>
        <v>2</v>
      </c>
      <c r="E24" s="172">
        <v>1</v>
      </c>
      <c r="F24" s="55">
        <f>400/E24</f>
        <v>400</v>
      </c>
      <c r="G24" s="55">
        <f>D24/E24</f>
        <v>2</v>
      </c>
      <c r="H24" s="55">
        <f>(G24*F24*E24)</f>
        <v>800</v>
      </c>
      <c r="I24" s="54">
        <v>66</v>
      </c>
      <c r="J24" s="124">
        <f>G24/I24</f>
        <v>3.0303030303030304E-2</v>
      </c>
      <c r="K24" s="124">
        <f>J24*E24</f>
        <v>3.0303030303030304E-2</v>
      </c>
      <c r="L24" s="174"/>
    </row>
    <row r="25" spans="1:12" s="170" customFormat="1" ht="21.95" customHeight="1">
      <c r="A25" s="811" t="s">
        <v>119</v>
      </c>
      <c r="B25" s="811"/>
      <c r="C25" s="525"/>
      <c r="D25" s="494"/>
      <c r="E25" s="494"/>
      <c r="F25" s="494"/>
      <c r="G25" s="494">
        <f>SUM(G20:G24)</f>
        <v>162.5</v>
      </c>
      <c r="H25" s="525">
        <f>SUM(H20:H24)</f>
        <v>65000</v>
      </c>
      <c r="I25" s="525"/>
      <c r="J25" s="527">
        <f>SUM(J20:J24)</f>
        <v>2.4621212121212124</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16500</v>
      </c>
      <c r="E27" s="530">
        <v>60</v>
      </c>
      <c r="F27" s="55">
        <f t="shared" ref="F27:F33" si="5">400/E27</f>
        <v>6.666666666666667</v>
      </c>
      <c r="G27" s="55">
        <f>D27/E27</f>
        <v>275</v>
      </c>
      <c r="H27" s="55">
        <f t="shared" ref="H27:H33" si="6">(G27*F27*E27)</f>
        <v>110000.00000000001</v>
      </c>
      <c r="I27" s="526">
        <v>33</v>
      </c>
      <c r="J27" s="124">
        <f>G27/I27</f>
        <v>8.3333333333333339</v>
      </c>
      <c r="K27" s="124">
        <f t="shared" ref="K27:K33" si="7">J27*E27</f>
        <v>500.00000000000006</v>
      </c>
      <c r="L27" s="176"/>
    </row>
    <row r="28" spans="1:12" s="170" customFormat="1" ht="18.75" customHeight="1">
      <c r="A28" s="522">
        <v>2</v>
      </c>
      <c r="B28" s="177" t="s">
        <v>124</v>
      </c>
      <c r="C28" s="180" t="s">
        <v>116</v>
      </c>
      <c r="D28" s="529">
        <f>D7*2000/2</f>
        <v>2000</v>
      </c>
      <c r="E28" s="530">
        <v>80</v>
      </c>
      <c r="F28" s="55">
        <f t="shared" si="5"/>
        <v>5</v>
      </c>
      <c r="G28" s="55">
        <f t="shared" ref="G28:G33" si="8">D28/E28</f>
        <v>25</v>
      </c>
      <c r="H28" s="55">
        <f t="shared" si="6"/>
        <v>10000</v>
      </c>
      <c r="I28" s="526">
        <v>66</v>
      </c>
      <c r="J28" s="124">
        <f t="shared" ref="J28:J33" si="9">G28/I28</f>
        <v>0.37878787878787878</v>
      </c>
      <c r="K28" s="124">
        <f t="shared" si="7"/>
        <v>30.303030303030305</v>
      </c>
      <c r="L28" s="174"/>
    </row>
    <row r="29" spans="1:12" s="170" customFormat="1" ht="18.75" customHeight="1">
      <c r="A29" s="522">
        <v>3</v>
      </c>
      <c r="B29" s="177" t="s">
        <v>350</v>
      </c>
      <c r="C29" s="180"/>
      <c r="D29" s="529">
        <f>D7*8000/2</f>
        <v>8000</v>
      </c>
      <c r="E29" s="530">
        <v>200</v>
      </c>
      <c r="F29" s="55">
        <f t="shared" si="5"/>
        <v>2</v>
      </c>
      <c r="G29" s="55">
        <f t="shared" si="8"/>
        <v>40</v>
      </c>
      <c r="H29" s="55">
        <f t="shared" si="6"/>
        <v>16000</v>
      </c>
      <c r="I29" s="526">
        <v>66</v>
      </c>
      <c r="J29" s="124">
        <f t="shared" si="9"/>
        <v>0.60606060606060608</v>
      </c>
      <c r="K29" s="124">
        <f t="shared" si="7"/>
        <v>121.21212121212122</v>
      </c>
      <c r="L29" s="174"/>
    </row>
    <row r="30" spans="1:12" s="170" customFormat="1" ht="32.25" customHeight="1">
      <c r="A30" s="522">
        <v>4</v>
      </c>
      <c r="B30" s="389" t="s">
        <v>185</v>
      </c>
      <c r="C30" s="182" t="s">
        <v>11</v>
      </c>
      <c r="D30" s="529">
        <f>D7*2000/2</f>
        <v>2000</v>
      </c>
      <c r="E30" s="530">
        <v>400</v>
      </c>
      <c r="F30" s="55">
        <f t="shared" si="5"/>
        <v>1</v>
      </c>
      <c r="G30" s="55">
        <f t="shared" si="8"/>
        <v>5</v>
      </c>
      <c r="H30" s="55">
        <f t="shared" si="6"/>
        <v>2000</v>
      </c>
      <c r="I30" s="526">
        <v>66</v>
      </c>
      <c r="J30" s="124">
        <f t="shared" si="9"/>
        <v>7.575757575757576E-2</v>
      </c>
      <c r="K30" s="124">
        <f t="shared" si="7"/>
        <v>30.303030303030305</v>
      </c>
      <c r="L30" s="176"/>
    </row>
    <row r="31" spans="1:12" s="170" customFormat="1" ht="17.25" customHeight="1">
      <c r="A31" s="522">
        <v>5</v>
      </c>
      <c r="B31" s="178" t="s">
        <v>125</v>
      </c>
      <c r="C31" s="181" t="s">
        <v>116</v>
      </c>
      <c r="D31" s="528">
        <f>D7*2000*1</f>
        <v>4000</v>
      </c>
      <c r="E31" s="530">
        <v>80</v>
      </c>
      <c r="F31" s="55">
        <f t="shared" si="5"/>
        <v>5</v>
      </c>
      <c r="G31" s="55">
        <f t="shared" si="8"/>
        <v>50</v>
      </c>
      <c r="H31" s="55">
        <f t="shared" si="6"/>
        <v>20000</v>
      </c>
      <c r="I31" s="526">
        <v>66</v>
      </c>
      <c r="J31" s="124">
        <f t="shared" si="9"/>
        <v>0.75757575757575757</v>
      </c>
      <c r="K31" s="124">
        <f t="shared" si="7"/>
        <v>60.606060606060609</v>
      </c>
      <c r="L31" s="176"/>
    </row>
    <row r="32" spans="1:12" s="170" customFormat="1" ht="17.25" customHeight="1">
      <c r="A32" s="522">
        <v>6</v>
      </c>
      <c r="B32" s="178" t="s">
        <v>345</v>
      </c>
      <c r="C32" s="181" t="s">
        <v>130</v>
      </c>
      <c r="D32" s="528">
        <f>D7*4</f>
        <v>8</v>
      </c>
      <c r="E32" s="528">
        <v>4</v>
      </c>
      <c r="F32" s="55">
        <f t="shared" si="5"/>
        <v>100</v>
      </c>
      <c r="G32" s="55">
        <f t="shared" si="8"/>
        <v>2</v>
      </c>
      <c r="H32" s="55">
        <f t="shared" si="6"/>
        <v>800</v>
      </c>
      <c r="I32" s="526">
        <v>66</v>
      </c>
      <c r="J32" s="124">
        <f t="shared" si="9"/>
        <v>3.0303030303030304E-2</v>
      </c>
      <c r="K32" s="124">
        <f t="shared" si="7"/>
        <v>0.12121212121212122</v>
      </c>
      <c r="L32" s="174"/>
    </row>
    <row r="33" spans="1:12" s="170" customFormat="1" ht="17.25" customHeight="1">
      <c r="A33" s="522">
        <v>7</v>
      </c>
      <c r="B33" s="178" t="s">
        <v>342</v>
      </c>
      <c r="C33" s="181" t="s">
        <v>130</v>
      </c>
      <c r="D33" s="528">
        <f>D7*1</f>
        <v>2</v>
      </c>
      <c r="E33" s="528">
        <v>2</v>
      </c>
      <c r="F33" s="55">
        <f t="shared" si="5"/>
        <v>200</v>
      </c>
      <c r="G33" s="55">
        <f t="shared" si="8"/>
        <v>1</v>
      </c>
      <c r="H33" s="55">
        <f t="shared" si="6"/>
        <v>400</v>
      </c>
      <c r="I33" s="526">
        <v>66</v>
      </c>
      <c r="J33" s="124">
        <f t="shared" si="9"/>
        <v>1.5151515151515152E-2</v>
      </c>
      <c r="K33" s="124">
        <f t="shared" si="7"/>
        <v>3.0303030303030304E-2</v>
      </c>
      <c r="L33" s="174"/>
    </row>
    <row r="34" spans="1:12" s="171" customFormat="1" ht="21.95" customHeight="1">
      <c r="A34" s="811" t="s">
        <v>119</v>
      </c>
      <c r="B34" s="811"/>
      <c r="C34" s="525"/>
      <c r="D34" s="494"/>
      <c r="E34" s="494"/>
      <c r="F34" s="494"/>
      <c r="G34" s="494">
        <f>SUM(G27:G33)</f>
        <v>398</v>
      </c>
      <c r="H34" s="525">
        <f>SUM(H27:H33)</f>
        <v>159200</v>
      </c>
      <c r="I34" s="525">
        <f>SUM(I27:I33)</f>
        <v>429</v>
      </c>
      <c r="J34" s="527">
        <f>SUM(J27:J33)</f>
        <v>10.196969696969699</v>
      </c>
      <c r="K34" s="494"/>
      <c r="L34" s="494"/>
    </row>
    <row r="35" spans="1:12" s="171" customFormat="1" ht="21.95" customHeight="1">
      <c r="A35" s="812" t="s">
        <v>118</v>
      </c>
      <c r="B35" s="812"/>
      <c r="C35" s="532"/>
      <c r="D35" s="533"/>
      <c r="E35" s="533"/>
      <c r="F35" s="533"/>
      <c r="G35" s="533"/>
      <c r="H35" s="532">
        <f>H34+H25+H18+H9</f>
        <v>295200</v>
      </c>
      <c r="I35" s="532"/>
      <c r="J35" s="534"/>
      <c r="K35" s="813"/>
      <c r="L35" s="814"/>
    </row>
    <row r="36" spans="1:12" s="137" customFormat="1" ht="31.5" customHeight="1">
      <c r="A36" s="298" t="s">
        <v>453</v>
      </c>
      <c r="B36" s="298"/>
      <c r="C36" s="298"/>
      <c r="D36" s="16"/>
      <c r="E36" s="16"/>
      <c r="F36" s="94"/>
      <c r="G36" s="628" t="s">
        <v>431</v>
      </c>
      <c r="H36" s="16"/>
      <c r="I36" s="132"/>
      <c r="J36" s="629"/>
      <c r="K36" s="132"/>
      <c r="L36" s="136"/>
    </row>
    <row r="37" spans="1:12" s="11" customFormat="1" ht="32.25" customHeight="1">
      <c r="A37" s="810" t="s">
        <v>454</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9"/>
  <sheetViews>
    <sheetView rightToLeft="1" view="pageBreakPreview" topLeftCell="A22" zoomScale="70" zoomScaleSheetLayoutView="70" workbookViewId="0">
      <selection activeCell="H34" sqref="H34"/>
    </sheetView>
  </sheetViews>
  <sheetFormatPr defaultColWidth="9.140625" defaultRowHeight="15"/>
  <cols>
    <col min="1" max="1" width="7" style="58" customWidth="1"/>
    <col min="2" max="2" width="48.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18.5703125" style="58" customWidth="1"/>
    <col min="9" max="10" width="13.140625" style="58" customWidth="1"/>
    <col min="11" max="11" width="19" style="58" customWidth="1"/>
    <col min="12" max="12" width="48.42578125" style="58" customWidth="1"/>
    <col min="13" max="13" width="10.7109375" style="58" bestFit="1" customWidth="1"/>
    <col min="14" max="14" width="17.5703125" style="58" customWidth="1"/>
    <col min="15" max="15" width="17" style="58" customWidth="1"/>
    <col min="16" max="16" width="24.140625" style="58" customWidth="1"/>
    <col min="17" max="17" width="9.140625" style="58"/>
    <col min="18" max="18" width="11.7109375" style="58" customWidth="1"/>
    <col min="19" max="19" width="9.140625" style="58"/>
    <col min="20" max="20" width="13.42578125" style="58" customWidth="1"/>
    <col min="21" max="16384" width="9.140625" style="58"/>
  </cols>
  <sheetData>
    <row r="1" spans="1:18" s="294" customFormat="1" ht="60.75" customHeight="1">
      <c r="A1" s="851" t="s">
        <v>359</v>
      </c>
      <c r="B1" s="851"/>
      <c r="C1" s="851"/>
      <c r="D1" s="851"/>
      <c r="E1" s="851"/>
      <c r="F1" s="851"/>
      <c r="G1" s="851"/>
      <c r="H1" s="851"/>
      <c r="I1" s="851"/>
      <c r="J1" s="851"/>
      <c r="K1" s="851"/>
      <c r="L1" s="851"/>
    </row>
    <row r="2" spans="1:18" ht="27.75" customHeight="1">
      <c r="A2" s="852" t="s">
        <v>102</v>
      </c>
      <c r="B2" s="852"/>
      <c r="C2" s="852"/>
      <c r="D2" s="852"/>
      <c r="E2" s="852"/>
      <c r="F2" s="852"/>
      <c r="G2" s="852"/>
      <c r="H2" s="852"/>
      <c r="I2" s="852"/>
      <c r="J2" s="852"/>
      <c r="K2" s="852"/>
      <c r="L2" s="852"/>
      <c r="N2" s="7"/>
    </row>
    <row r="3" spans="1:18" s="314" customFormat="1" ht="32.25" customHeight="1">
      <c r="A3" s="850" t="s">
        <v>172</v>
      </c>
      <c r="B3" s="850"/>
      <c r="C3" s="850"/>
      <c r="D3" s="850"/>
      <c r="E3" s="850"/>
      <c r="F3" s="850"/>
      <c r="G3" s="850"/>
      <c r="H3" s="850"/>
      <c r="I3" s="850"/>
      <c r="J3" s="850"/>
      <c r="K3" s="850"/>
      <c r="L3" s="850"/>
      <c r="M3" s="319"/>
      <c r="N3" s="319"/>
    </row>
    <row r="4" spans="1:18" s="318" customFormat="1" ht="43.5" customHeight="1">
      <c r="A4" s="315" t="s">
        <v>0</v>
      </c>
      <c r="B4" s="316" t="s">
        <v>41</v>
      </c>
      <c r="C4" s="316" t="s">
        <v>2</v>
      </c>
      <c r="D4" s="317" t="s">
        <v>3</v>
      </c>
      <c r="E4" s="317" t="s">
        <v>4</v>
      </c>
      <c r="F4" s="317" t="s">
        <v>5</v>
      </c>
      <c r="G4" s="317" t="s">
        <v>25</v>
      </c>
      <c r="H4" s="317" t="s">
        <v>6</v>
      </c>
      <c r="I4" s="317" t="s">
        <v>99</v>
      </c>
      <c r="J4" s="317" t="s">
        <v>100</v>
      </c>
      <c r="K4" s="317" t="s">
        <v>101</v>
      </c>
      <c r="L4" s="317" t="s">
        <v>8</v>
      </c>
    </row>
    <row r="5" spans="1:18" s="69" customFormat="1" ht="31.5" customHeight="1">
      <c r="A5" s="103"/>
      <c r="B5" s="104" t="s">
        <v>178</v>
      </c>
      <c r="C5" s="104" t="s">
        <v>19</v>
      </c>
      <c r="D5" s="102">
        <v>0</v>
      </c>
      <c r="E5" s="102"/>
      <c r="F5" s="102"/>
      <c r="G5" s="102"/>
      <c r="H5" s="102"/>
      <c r="I5" s="102"/>
      <c r="J5" s="102"/>
      <c r="K5" s="102"/>
      <c r="L5" s="102"/>
    </row>
    <row r="6" spans="1:18" s="13" customFormat="1" ht="36" customHeight="1">
      <c r="A6" s="6">
        <v>1</v>
      </c>
      <c r="B6" s="281" t="s">
        <v>357</v>
      </c>
      <c r="C6" s="70" t="s">
        <v>106</v>
      </c>
      <c r="D6" s="72">
        <f>D5*1666/100*10</f>
        <v>0</v>
      </c>
      <c r="E6" s="82">
        <v>12</v>
      </c>
      <c r="F6" s="82">
        <f>400/E6</f>
        <v>33.333333333333336</v>
      </c>
      <c r="G6" s="82">
        <f>D6*1/E6</f>
        <v>0</v>
      </c>
      <c r="H6" s="70">
        <f>G6*F6*E6</f>
        <v>0</v>
      </c>
      <c r="I6" s="12">
        <v>22</v>
      </c>
      <c r="J6" s="71">
        <f>G6/I6</f>
        <v>0</v>
      </c>
      <c r="K6" s="12">
        <f>J6*E6</f>
        <v>0</v>
      </c>
      <c r="L6" s="53"/>
    </row>
    <row r="7" spans="1:18" s="13" customFormat="1" ht="23.25" customHeight="1">
      <c r="A7" s="6">
        <v>2</v>
      </c>
      <c r="B7" s="281" t="s">
        <v>94</v>
      </c>
      <c r="C7" s="70" t="s">
        <v>105</v>
      </c>
      <c r="D7" s="72">
        <f>D5*2/100*10</f>
        <v>0</v>
      </c>
      <c r="E7" s="82">
        <v>0.5</v>
      </c>
      <c r="F7" s="82">
        <f>400/E7</f>
        <v>800</v>
      </c>
      <c r="G7" s="82">
        <f>D7*1/E7</f>
        <v>0</v>
      </c>
      <c r="H7" s="12">
        <f>G7*F7*E7</f>
        <v>0</v>
      </c>
      <c r="I7" s="12">
        <v>22</v>
      </c>
      <c r="J7" s="71">
        <f>G7/I7</f>
        <v>0</v>
      </c>
      <c r="K7" s="12">
        <f>J7*E7</f>
        <v>0</v>
      </c>
      <c r="L7" s="53"/>
    </row>
    <row r="8" spans="1:18" s="13" customFormat="1" ht="23.25" customHeight="1">
      <c r="A8" s="6">
        <v>3</v>
      </c>
      <c r="B8" s="281" t="s">
        <v>95</v>
      </c>
      <c r="C8" s="70" t="s">
        <v>107</v>
      </c>
      <c r="D8" s="72">
        <f>D5*800/100*10</f>
        <v>0</v>
      </c>
      <c r="E8" s="82">
        <v>12</v>
      </c>
      <c r="F8" s="82">
        <f>400/E8</f>
        <v>33.333333333333336</v>
      </c>
      <c r="G8" s="82">
        <f>D8*1/E8</f>
        <v>0</v>
      </c>
      <c r="H8" s="12">
        <f>G8*F8*E8</f>
        <v>0</v>
      </c>
      <c r="I8" s="12">
        <v>22</v>
      </c>
      <c r="J8" s="71">
        <f>G8/I8</f>
        <v>0</v>
      </c>
      <c r="K8" s="12">
        <f>J8*E8</f>
        <v>0</v>
      </c>
      <c r="L8" s="68"/>
    </row>
    <row r="9" spans="1:18" s="13" customFormat="1" ht="23.25" customHeight="1">
      <c r="A9" s="6">
        <v>4</v>
      </c>
      <c r="B9" s="281" t="s">
        <v>164</v>
      </c>
      <c r="C9" s="70" t="s">
        <v>165</v>
      </c>
      <c r="D9" s="72">
        <f>D5/10/100*10</f>
        <v>0</v>
      </c>
      <c r="E9" s="312">
        <f>1/12</f>
        <v>8.3333333333333329E-2</v>
      </c>
      <c r="F9" s="82">
        <f>400/E9</f>
        <v>4800</v>
      </c>
      <c r="G9" s="82">
        <f>D9*1/E9</f>
        <v>0</v>
      </c>
      <c r="H9" s="12">
        <f>G9*F9*E9</f>
        <v>0</v>
      </c>
      <c r="I9" s="12">
        <v>22</v>
      </c>
      <c r="J9" s="71">
        <f>G9/I9</f>
        <v>0</v>
      </c>
      <c r="K9" s="312">
        <f>J9*E9</f>
        <v>0</v>
      </c>
      <c r="L9" s="68"/>
    </row>
    <row r="10" spans="1:18" s="13" customFormat="1" ht="29.25" customHeight="1">
      <c r="A10" s="853" t="s">
        <v>168</v>
      </c>
      <c r="B10" s="853"/>
      <c r="C10" s="853"/>
      <c r="D10" s="73"/>
      <c r="E10" s="74"/>
      <c r="F10" s="74"/>
      <c r="G10" s="280">
        <f>SUM(G6:G9)</f>
        <v>0</v>
      </c>
      <c r="H10" s="280">
        <f>SUM(H6:H9)</f>
        <v>0</v>
      </c>
      <c r="I10" s="280"/>
      <c r="J10" s="75">
        <f>SUM(J6:J9)</f>
        <v>0</v>
      </c>
      <c r="K10" s="854"/>
      <c r="L10" s="854"/>
    </row>
    <row r="11" spans="1:18" s="314" customFormat="1" ht="32.25" customHeight="1">
      <c r="A11" s="850" t="s">
        <v>173</v>
      </c>
      <c r="B11" s="850"/>
      <c r="C11" s="850"/>
      <c r="D11" s="850"/>
      <c r="E11" s="850"/>
      <c r="F11" s="850"/>
      <c r="G11" s="850"/>
      <c r="H11" s="850"/>
      <c r="I11" s="850"/>
      <c r="J11" s="850"/>
      <c r="K11" s="850"/>
      <c r="L11" s="850"/>
      <c r="M11" s="319"/>
      <c r="N11" s="319"/>
    </row>
    <row r="12" spans="1:18" s="318" customFormat="1" ht="43.5" customHeight="1">
      <c r="A12" s="315" t="s">
        <v>0</v>
      </c>
      <c r="B12" s="316" t="s">
        <v>41</v>
      </c>
      <c r="C12" s="316" t="s">
        <v>2</v>
      </c>
      <c r="D12" s="317" t="s">
        <v>3</v>
      </c>
      <c r="E12" s="317" t="s">
        <v>4</v>
      </c>
      <c r="F12" s="317" t="s">
        <v>5</v>
      </c>
      <c r="G12" s="317" t="s">
        <v>25</v>
      </c>
      <c r="H12" s="317" t="s">
        <v>26</v>
      </c>
      <c r="I12" s="317" t="s">
        <v>7</v>
      </c>
      <c r="J12" s="317" t="s">
        <v>42</v>
      </c>
      <c r="K12" s="317" t="s">
        <v>45</v>
      </c>
      <c r="L12" s="317" t="s">
        <v>8</v>
      </c>
    </row>
    <row r="13" spans="1:18" ht="34.5" customHeight="1">
      <c r="A13" s="6">
        <v>1</v>
      </c>
      <c r="B13" s="281" t="s">
        <v>357</v>
      </c>
      <c r="C13" s="1" t="s">
        <v>9</v>
      </c>
      <c r="D13" s="72">
        <f>D5*1666/100*40</f>
        <v>0</v>
      </c>
      <c r="E13" s="82">
        <v>12</v>
      </c>
      <c r="F13" s="82">
        <f>400/E13</f>
        <v>33.333333333333336</v>
      </c>
      <c r="G13" s="82">
        <f>D13*1/E13</f>
        <v>0</v>
      </c>
      <c r="H13" s="70">
        <f>G13*F13*E13</f>
        <v>0</v>
      </c>
      <c r="I13" s="12">
        <v>66</v>
      </c>
      <c r="J13" s="71">
        <f>G13/I13</f>
        <v>0</v>
      </c>
      <c r="K13" s="12">
        <f>J13*E13</f>
        <v>0</v>
      </c>
      <c r="L13" s="15"/>
      <c r="M13" s="52"/>
      <c r="R13" s="7"/>
    </row>
    <row r="14" spans="1:18" ht="23.25" customHeight="1">
      <c r="A14" s="6">
        <v>2</v>
      </c>
      <c r="B14" s="281" t="s">
        <v>94</v>
      </c>
      <c r="C14" s="1" t="s">
        <v>105</v>
      </c>
      <c r="D14" s="72">
        <f>D5*2/100*40</f>
        <v>0</v>
      </c>
      <c r="E14" s="82">
        <v>0.5</v>
      </c>
      <c r="F14" s="82">
        <f>400/E14</f>
        <v>800</v>
      </c>
      <c r="G14" s="82">
        <f>D14*1/E14</f>
        <v>0</v>
      </c>
      <c r="H14" s="70">
        <f>G14*F14*E14</f>
        <v>0</v>
      </c>
      <c r="I14" s="12">
        <v>66</v>
      </c>
      <c r="J14" s="71">
        <f>G14/I14</f>
        <v>0</v>
      </c>
      <c r="K14" s="12">
        <f>J14*E14</f>
        <v>0</v>
      </c>
      <c r="L14" s="15"/>
      <c r="M14" s="52"/>
      <c r="R14" s="7"/>
    </row>
    <row r="15" spans="1:18" ht="23.25" customHeight="1">
      <c r="A15" s="6">
        <v>3</v>
      </c>
      <c r="B15" s="281" t="s">
        <v>95</v>
      </c>
      <c r="C15" s="1" t="s">
        <v>107</v>
      </c>
      <c r="D15" s="72">
        <f>D5*800/100*40</f>
        <v>0</v>
      </c>
      <c r="E15" s="82">
        <v>12</v>
      </c>
      <c r="F15" s="82">
        <f>400/E15</f>
        <v>33.333333333333336</v>
      </c>
      <c r="G15" s="82">
        <f>D15*1/E15</f>
        <v>0</v>
      </c>
      <c r="H15" s="70">
        <f>G15*F15*E15</f>
        <v>0</v>
      </c>
      <c r="I15" s="12">
        <v>66</v>
      </c>
      <c r="J15" s="71">
        <f>G15/I15</f>
        <v>0</v>
      </c>
      <c r="K15" s="12">
        <f>J15*E15</f>
        <v>0</v>
      </c>
      <c r="L15" s="15"/>
      <c r="M15" s="52"/>
      <c r="R15" s="7"/>
    </row>
    <row r="16" spans="1:18" s="13" customFormat="1" ht="23.25" customHeight="1">
      <c r="A16" s="6">
        <v>4</v>
      </c>
      <c r="B16" s="281" t="s">
        <v>164</v>
      </c>
      <c r="C16" s="70" t="s">
        <v>165</v>
      </c>
      <c r="D16" s="72">
        <f>D5/10/100*40</f>
        <v>0</v>
      </c>
      <c r="E16" s="313">
        <f>1/12</f>
        <v>8.3333333333333329E-2</v>
      </c>
      <c r="F16" s="82">
        <f>400/E16</f>
        <v>4800</v>
      </c>
      <c r="G16" s="82">
        <f>D16*1/E16</f>
        <v>0</v>
      </c>
      <c r="H16" s="12">
        <f>G16*F16*E16</f>
        <v>0</v>
      </c>
      <c r="I16" s="12">
        <v>66</v>
      </c>
      <c r="J16" s="71">
        <f>G16/I16</f>
        <v>0</v>
      </c>
      <c r="K16" s="312">
        <f>J16*E16</f>
        <v>0</v>
      </c>
      <c r="L16" s="68"/>
    </row>
    <row r="17" spans="1:18" s="329" customFormat="1" ht="30" customHeight="1">
      <c r="A17" s="846" t="s">
        <v>169</v>
      </c>
      <c r="B17" s="846"/>
      <c r="C17" s="323"/>
      <c r="D17" s="324"/>
      <c r="E17" s="80"/>
      <c r="F17" s="325"/>
      <c r="G17" s="80">
        <f>SUM(G13:G16)</f>
        <v>0</v>
      </c>
      <c r="H17" s="80">
        <f>SUM(H13:H16)</f>
        <v>0</v>
      </c>
      <c r="I17" s="326"/>
      <c r="J17" s="327">
        <f>SUM(J13:J16)</f>
        <v>0</v>
      </c>
      <c r="K17" s="855"/>
      <c r="L17" s="855"/>
      <c r="M17" s="328"/>
      <c r="R17" s="330"/>
    </row>
    <row r="18" spans="1:18" s="314" customFormat="1" ht="32.25" customHeight="1">
      <c r="A18" s="850" t="s">
        <v>174</v>
      </c>
      <c r="B18" s="850"/>
      <c r="C18" s="850"/>
      <c r="D18" s="850"/>
      <c r="E18" s="850"/>
      <c r="F18" s="850"/>
      <c r="G18" s="850"/>
      <c r="H18" s="850"/>
      <c r="I18" s="850"/>
      <c r="J18" s="850"/>
      <c r="K18" s="850"/>
      <c r="L18" s="850"/>
      <c r="M18" s="319"/>
      <c r="N18" s="319"/>
    </row>
    <row r="19" spans="1:18" s="318" customFormat="1" ht="43.5" customHeight="1">
      <c r="A19" s="315" t="s">
        <v>0</v>
      </c>
      <c r="B19" s="316" t="s">
        <v>41</v>
      </c>
      <c r="C19" s="316" t="s">
        <v>2</v>
      </c>
      <c r="D19" s="317" t="s">
        <v>3</v>
      </c>
      <c r="E19" s="317" t="s">
        <v>4</v>
      </c>
      <c r="F19" s="317" t="s">
        <v>5</v>
      </c>
      <c r="G19" s="317" t="s">
        <v>25</v>
      </c>
      <c r="H19" s="317" t="s">
        <v>26</v>
      </c>
      <c r="I19" s="317" t="s">
        <v>7</v>
      </c>
      <c r="J19" s="317" t="s">
        <v>42</v>
      </c>
      <c r="K19" s="317" t="s">
        <v>45</v>
      </c>
      <c r="L19" s="317" t="s">
        <v>8</v>
      </c>
    </row>
    <row r="20" spans="1:18" ht="23.25" customHeight="1">
      <c r="A20" s="6">
        <v>1</v>
      </c>
      <c r="B20" s="281" t="s">
        <v>357</v>
      </c>
      <c r="C20" s="1" t="s">
        <v>9</v>
      </c>
      <c r="D20" s="72">
        <f>D5*1666/100*40</f>
        <v>0</v>
      </c>
      <c r="E20" s="82">
        <v>12</v>
      </c>
      <c r="F20" s="82">
        <f>400/E20</f>
        <v>33.333333333333336</v>
      </c>
      <c r="G20" s="82">
        <f>D20*1/E20</f>
        <v>0</v>
      </c>
      <c r="H20" s="70">
        <f>G20*F20*E20</f>
        <v>0</v>
      </c>
      <c r="I20" s="12">
        <v>66</v>
      </c>
      <c r="J20" s="71">
        <f>G20/I20</f>
        <v>0</v>
      </c>
      <c r="K20" s="12">
        <f>J20*E20</f>
        <v>0</v>
      </c>
      <c r="L20" s="15"/>
      <c r="M20" s="52"/>
      <c r="R20" s="7"/>
    </row>
    <row r="21" spans="1:18" ht="23.25" customHeight="1">
      <c r="A21" s="6">
        <v>2</v>
      </c>
      <c r="B21" s="281" t="s">
        <v>94</v>
      </c>
      <c r="C21" s="1" t="s">
        <v>105</v>
      </c>
      <c r="D21" s="72">
        <f>D5*2/100*40</f>
        <v>0</v>
      </c>
      <c r="E21" s="82">
        <v>0.5</v>
      </c>
      <c r="F21" s="82">
        <f>400/E21</f>
        <v>800</v>
      </c>
      <c r="G21" s="82">
        <f>D21*1/E21</f>
        <v>0</v>
      </c>
      <c r="H21" s="70">
        <f>G21*F21*E21</f>
        <v>0</v>
      </c>
      <c r="I21" s="12">
        <v>66</v>
      </c>
      <c r="J21" s="71">
        <f>G21/I21</f>
        <v>0</v>
      </c>
      <c r="K21" s="12">
        <f>J21*E21</f>
        <v>0</v>
      </c>
      <c r="L21" s="15"/>
      <c r="M21" s="52"/>
      <c r="R21" s="7"/>
    </row>
    <row r="22" spans="1:18" ht="23.25" customHeight="1">
      <c r="A22" s="6">
        <v>3</v>
      </c>
      <c r="B22" s="281" t="s">
        <v>95</v>
      </c>
      <c r="C22" s="1" t="s">
        <v>107</v>
      </c>
      <c r="D22" s="72">
        <f>D5*800/100*40</f>
        <v>0</v>
      </c>
      <c r="E22" s="82">
        <v>12</v>
      </c>
      <c r="F22" s="82">
        <f>400/E22</f>
        <v>33.333333333333336</v>
      </c>
      <c r="G22" s="82">
        <f>D22*1/E22</f>
        <v>0</v>
      </c>
      <c r="H22" s="70">
        <f>G22*F22*E22</f>
        <v>0</v>
      </c>
      <c r="I22" s="12">
        <v>66</v>
      </c>
      <c r="J22" s="71">
        <f>G22/I22</f>
        <v>0</v>
      </c>
      <c r="K22" s="12">
        <f>J22*E22</f>
        <v>0</v>
      </c>
      <c r="L22" s="15"/>
      <c r="M22" s="52"/>
      <c r="R22" s="7"/>
    </row>
    <row r="23" spans="1:18" s="13" customFormat="1" ht="23.25" customHeight="1">
      <c r="A23" s="6">
        <v>4</v>
      </c>
      <c r="B23" s="281" t="s">
        <v>164</v>
      </c>
      <c r="C23" s="70" t="s">
        <v>165</v>
      </c>
      <c r="D23" s="72">
        <f>D5/10/100*40</f>
        <v>0</v>
      </c>
      <c r="E23" s="313">
        <f>1/12</f>
        <v>8.3333333333333329E-2</v>
      </c>
      <c r="F23" s="82">
        <f>400/E23</f>
        <v>4800</v>
      </c>
      <c r="G23" s="82">
        <f>D23*1/E23</f>
        <v>0</v>
      </c>
      <c r="H23" s="12">
        <f>G23*F23*E23</f>
        <v>0</v>
      </c>
      <c r="I23" s="12">
        <v>66</v>
      </c>
      <c r="J23" s="71">
        <f>G23/I23</f>
        <v>0</v>
      </c>
      <c r="K23" s="312">
        <f>J23*E23</f>
        <v>0</v>
      </c>
      <c r="L23" s="68"/>
    </row>
    <row r="24" spans="1:18" s="329" customFormat="1" ht="33" customHeight="1">
      <c r="A24" s="846" t="s">
        <v>170</v>
      </c>
      <c r="B24" s="846"/>
      <c r="C24" s="323"/>
      <c r="D24" s="324"/>
      <c r="E24" s="80"/>
      <c r="F24" s="325"/>
      <c r="G24" s="80">
        <f>SUM(G20:G23)</f>
        <v>0</v>
      </c>
      <c r="H24" s="80">
        <f>SUM(H20:H23)</f>
        <v>0</v>
      </c>
      <c r="I24" s="80"/>
      <c r="J24" s="80">
        <f>SUM(J20:J23)</f>
        <v>0</v>
      </c>
      <c r="K24" s="855"/>
      <c r="L24" s="855"/>
      <c r="M24" s="328"/>
      <c r="R24" s="330"/>
    </row>
    <row r="25" spans="1:18" s="314" customFormat="1" ht="32.25" customHeight="1">
      <c r="A25" s="850" t="s">
        <v>97</v>
      </c>
      <c r="B25" s="850"/>
      <c r="C25" s="850"/>
      <c r="D25" s="850"/>
      <c r="E25" s="850"/>
      <c r="F25" s="850"/>
      <c r="G25" s="850"/>
      <c r="H25" s="850"/>
      <c r="I25" s="850"/>
      <c r="J25" s="850"/>
      <c r="K25" s="850"/>
      <c r="L25" s="850"/>
      <c r="M25" s="319"/>
      <c r="N25" s="319"/>
    </row>
    <row r="26" spans="1:18" s="318" customFormat="1" ht="43.5" customHeight="1">
      <c r="A26" s="315" t="s">
        <v>0</v>
      </c>
      <c r="B26" s="316" t="s">
        <v>41</v>
      </c>
      <c r="C26" s="316" t="s">
        <v>2</v>
      </c>
      <c r="D26" s="317" t="s">
        <v>3</v>
      </c>
      <c r="E26" s="317" t="s">
        <v>4</v>
      </c>
      <c r="F26" s="317" t="s">
        <v>5</v>
      </c>
      <c r="G26" s="317" t="s">
        <v>25</v>
      </c>
      <c r="H26" s="317" t="s">
        <v>26</v>
      </c>
      <c r="I26" s="317" t="s">
        <v>7</v>
      </c>
      <c r="J26" s="317" t="s">
        <v>42</v>
      </c>
      <c r="K26" s="317" t="s">
        <v>45</v>
      </c>
      <c r="L26" s="317" t="s">
        <v>8</v>
      </c>
    </row>
    <row r="27" spans="1:18" ht="23.25" customHeight="1">
      <c r="A27" s="10">
        <v>1</v>
      </c>
      <c r="B27" s="281" t="s">
        <v>357</v>
      </c>
      <c r="C27" s="1" t="s">
        <v>9</v>
      </c>
      <c r="D27" s="72">
        <f>D5*1666/100*10</f>
        <v>0</v>
      </c>
      <c r="E27" s="82">
        <v>12</v>
      </c>
      <c r="F27" s="82">
        <f t="shared" ref="F27:F33" si="0">400/E27</f>
        <v>33.333333333333336</v>
      </c>
      <c r="G27" s="82">
        <f t="shared" ref="G27:G33" si="1">D27*1/E27</f>
        <v>0</v>
      </c>
      <c r="H27" s="70">
        <f t="shared" ref="H27:H33" si="2">G27*F27*E27</f>
        <v>0</v>
      </c>
      <c r="I27" s="12">
        <v>66</v>
      </c>
      <c r="J27" s="71">
        <f t="shared" ref="J27:J33" si="3">G27/I27</f>
        <v>0</v>
      </c>
      <c r="K27" s="12">
        <f t="shared" ref="K27:K33" si="4">J27*E27</f>
        <v>0</v>
      </c>
      <c r="L27" s="15"/>
      <c r="M27" s="52"/>
      <c r="R27" s="7"/>
    </row>
    <row r="28" spans="1:18" ht="23.25" customHeight="1">
      <c r="A28" s="10">
        <v>2</v>
      </c>
      <c r="B28" s="281" t="s">
        <v>94</v>
      </c>
      <c r="C28" s="1" t="s">
        <v>105</v>
      </c>
      <c r="D28" s="72">
        <f>D5*2/100*10</f>
        <v>0</v>
      </c>
      <c r="E28" s="82">
        <v>0.5</v>
      </c>
      <c r="F28" s="82">
        <f t="shared" si="0"/>
        <v>800</v>
      </c>
      <c r="G28" s="82">
        <f t="shared" si="1"/>
        <v>0</v>
      </c>
      <c r="H28" s="70">
        <f t="shared" si="2"/>
        <v>0</v>
      </c>
      <c r="I28" s="12">
        <v>66</v>
      </c>
      <c r="J28" s="71">
        <f t="shared" si="3"/>
        <v>0</v>
      </c>
      <c r="K28" s="12">
        <f t="shared" si="4"/>
        <v>0</v>
      </c>
      <c r="L28" s="15"/>
      <c r="M28" s="52"/>
      <c r="R28" s="7"/>
    </row>
    <row r="29" spans="1:18" ht="23.25" customHeight="1">
      <c r="A29" s="10">
        <v>3</v>
      </c>
      <c r="B29" s="281" t="s">
        <v>95</v>
      </c>
      <c r="C29" s="1" t="s">
        <v>107</v>
      </c>
      <c r="D29" s="72">
        <f>D5*800/100*10</f>
        <v>0</v>
      </c>
      <c r="E29" s="82">
        <v>12</v>
      </c>
      <c r="F29" s="82">
        <f t="shared" si="0"/>
        <v>33.333333333333336</v>
      </c>
      <c r="G29" s="82">
        <f t="shared" si="1"/>
        <v>0</v>
      </c>
      <c r="H29" s="70">
        <f t="shared" si="2"/>
        <v>0</v>
      </c>
      <c r="I29" s="12">
        <v>66</v>
      </c>
      <c r="J29" s="71">
        <f t="shared" si="3"/>
        <v>0</v>
      </c>
      <c r="K29" s="12">
        <f t="shared" si="4"/>
        <v>0</v>
      </c>
      <c r="L29" s="15"/>
      <c r="M29" s="52"/>
      <c r="R29" s="7"/>
    </row>
    <row r="30" spans="1:18" s="13" customFormat="1" ht="23.25" customHeight="1">
      <c r="A30" s="10">
        <v>4</v>
      </c>
      <c r="B30" s="281" t="s">
        <v>164</v>
      </c>
      <c r="C30" s="70" t="s">
        <v>165</v>
      </c>
      <c r="D30" s="72">
        <f>D5/10/100*10</f>
        <v>0</v>
      </c>
      <c r="E30" s="70">
        <f>1/12</f>
        <v>8.3333333333333329E-2</v>
      </c>
      <c r="F30" s="82">
        <f t="shared" si="0"/>
        <v>4800</v>
      </c>
      <c r="G30" s="82">
        <f t="shared" si="1"/>
        <v>0</v>
      </c>
      <c r="H30" s="12">
        <f t="shared" si="2"/>
        <v>0</v>
      </c>
      <c r="I30" s="12">
        <v>66</v>
      </c>
      <c r="J30" s="71">
        <f t="shared" si="3"/>
        <v>0</v>
      </c>
      <c r="K30" s="312">
        <f t="shared" si="4"/>
        <v>0</v>
      </c>
      <c r="L30" s="68"/>
    </row>
    <row r="31" spans="1:18" ht="23.25" customHeight="1">
      <c r="A31" s="10">
        <v>5</v>
      </c>
      <c r="B31" s="281" t="s">
        <v>176</v>
      </c>
      <c r="C31" s="1" t="s">
        <v>12</v>
      </c>
      <c r="D31" s="86">
        <f>D5*400</f>
        <v>0</v>
      </c>
      <c r="E31" s="82">
        <v>50</v>
      </c>
      <c r="F31" s="82">
        <f t="shared" si="0"/>
        <v>8</v>
      </c>
      <c r="G31" s="82">
        <f t="shared" si="1"/>
        <v>0</v>
      </c>
      <c r="H31" s="82">
        <f t="shared" si="2"/>
        <v>0</v>
      </c>
      <c r="I31" s="82">
        <v>33</v>
      </c>
      <c r="J31" s="82">
        <f t="shared" si="3"/>
        <v>0</v>
      </c>
      <c r="K31" s="82">
        <f t="shared" si="4"/>
        <v>0</v>
      </c>
      <c r="L31" s="537"/>
      <c r="M31" s="52"/>
      <c r="R31" s="7"/>
    </row>
    <row r="32" spans="1:18" ht="23.25" customHeight="1">
      <c r="A32" s="10">
        <v>6</v>
      </c>
      <c r="B32" s="281" t="s">
        <v>177</v>
      </c>
      <c r="C32" s="1" t="s">
        <v>107</v>
      </c>
      <c r="D32" s="86">
        <f>D5*400</f>
        <v>0</v>
      </c>
      <c r="E32" s="82">
        <v>150</v>
      </c>
      <c r="F32" s="82">
        <f t="shared" si="0"/>
        <v>2.6666666666666665</v>
      </c>
      <c r="G32" s="82">
        <f t="shared" si="1"/>
        <v>0</v>
      </c>
      <c r="H32" s="82">
        <f t="shared" si="2"/>
        <v>0</v>
      </c>
      <c r="I32" s="82">
        <v>33</v>
      </c>
      <c r="J32" s="82">
        <f t="shared" si="3"/>
        <v>0</v>
      </c>
      <c r="K32" s="82">
        <f t="shared" si="4"/>
        <v>0</v>
      </c>
      <c r="L32" s="15"/>
      <c r="M32" s="52"/>
      <c r="R32" s="7"/>
    </row>
    <row r="33" spans="1:18" ht="23.25" customHeight="1">
      <c r="A33" s="10">
        <v>7</v>
      </c>
      <c r="B33" s="281" t="s">
        <v>108</v>
      </c>
      <c r="C33" s="1" t="s">
        <v>12</v>
      </c>
      <c r="D33" s="86">
        <f>D31</f>
        <v>0</v>
      </c>
      <c r="E33" s="82">
        <v>120</v>
      </c>
      <c r="F33" s="82">
        <f t="shared" si="0"/>
        <v>3.3333333333333335</v>
      </c>
      <c r="G33" s="82">
        <f t="shared" si="1"/>
        <v>0</v>
      </c>
      <c r="H33" s="82">
        <f t="shared" si="2"/>
        <v>0</v>
      </c>
      <c r="I33" s="82">
        <v>33</v>
      </c>
      <c r="J33" s="82">
        <f t="shared" si="3"/>
        <v>0</v>
      </c>
      <c r="K33" s="82">
        <f t="shared" si="4"/>
        <v>0</v>
      </c>
      <c r="L33" s="15"/>
      <c r="M33" s="52"/>
      <c r="R33" s="7"/>
    </row>
    <row r="34" spans="1:18" ht="35.25" customHeight="1">
      <c r="A34" s="846" t="s">
        <v>171</v>
      </c>
      <c r="B34" s="846"/>
      <c r="C34" s="81"/>
      <c r="D34" s="81"/>
      <c r="E34" s="81"/>
      <c r="F34" s="83"/>
      <c r="G34" s="83">
        <f>SUM(G27:G33)</f>
        <v>0</v>
      </c>
      <c r="H34" s="83">
        <f>SUM(H27:H33)</f>
        <v>0</v>
      </c>
      <c r="I34" s="83"/>
      <c r="J34" s="83">
        <f>SUM(J27:J33)</f>
        <v>0</v>
      </c>
      <c r="K34" s="846"/>
      <c r="L34" s="846"/>
      <c r="M34" s="52"/>
      <c r="R34" s="7"/>
    </row>
    <row r="35" spans="1:18" ht="28.5" customHeight="1">
      <c r="A35" s="847" t="s">
        <v>166</v>
      </c>
      <c r="B35" s="847"/>
      <c r="C35" s="17"/>
      <c r="D35" s="18"/>
      <c r="E35" s="18"/>
      <c r="F35" s="18"/>
      <c r="G35" s="19">
        <f>G10+G17+G24+G34</f>
        <v>0</v>
      </c>
      <c r="H35" s="19">
        <f>H10+H17+H24+H34</f>
        <v>0</v>
      </c>
      <c r="I35" s="19"/>
      <c r="J35" s="19"/>
      <c r="K35" s="100"/>
      <c r="L35" s="320"/>
    </row>
    <row r="36" spans="1:18" ht="24" customHeight="1">
      <c r="A36" s="848" t="s">
        <v>167</v>
      </c>
      <c r="B36" s="848"/>
      <c r="C36" s="95"/>
      <c r="D36" s="96"/>
      <c r="E36" s="96"/>
      <c r="F36" s="96"/>
      <c r="G36" s="97"/>
      <c r="H36" s="97">
        <f>H35/74.4</f>
        <v>0</v>
      </c>
      <c r="I36" s="97"/>
      <c r="J36" s="97"/>
      <c r="K36" s="98"/>
      <c r="L36" s="321"/>
    </row>
    <row r="37" spans="1:18" s="132" customFormat="1" ht="26.25" customHeight="1">
      <c r="A37" s="849" t="s">
        <v>128</v>
      </c>
      <c r="B37" s="849"/>
      <c r="C37" s="849"/>
      <c r="D37" s="16"/>
      <c r="E37" s="16"/>
      <c r="F37" s="94"/>
      <c r="G37" s="67" t="s">
        <v>20</v>
      </c>
      <c r="H37" s="16" t="s">
        <v>103</v>
      </c>
      <c r="J37" s="135"/>
      <c r="L37" s="136"/>
    </row>
    <row r="38" spans="1:18" s="132" customFormat="1" ht="46.5" customHeight="1">
      <c r="A38" s="140" t="s">
        <v>126</v>
      </c>
      <c r="B38" s="141"/>
      <c r="C38" s="142" t="s">
        <v>21</v>
      </c>
      <c r="D38" s="143"/>
      <c r="E38" s="143"/>
      <c r="F38" s="142" t="s">
        <v>92</v>
      </c>
      <c r="G38" s="11"/>
      <c r="H38" s="164"/>
      <c r="I38" s="284" t="s">
        <v>127</v>
      </c>
      <c r="J38" s="164" t="s">
        <v>22</v>
      </c>
      <c r="K38" s="164"/>
      <c r="L38" s="322"/>
    </row>
    <row r="39" spans="1:18" s="132" customFormat="1" ht="26.25" customHeight="1">
      <c r="A39" s="144"/>
      <c r="B39" s="145"/>
      <c r="C39" s="144" t="s">
        <v>115</v>
      </c>
      <c r="D39" s="144"/>
      <c r="E39" s="144"/>
      <c r="F39" s="132" t="s">
        <v>23</v>
      </c>
      <c r="G39" s="144"/>
      <c r="H39" s="165"/>
      <c r="I39" s="144"/>
      <c r="J39" s="165" t="s">
        <v>24</v>
      </c>
      <c r="K39" s="283"/>
      <c r="L39" s="282" t="s">
        <v>44</v>
      </c>
    </row>
  </sheetData>
  <mergeCells count="17">
    <mergeCell ref="A34:B34"/>
    <mergeCell ref="K34:L34"/>
    <mergeCell ref="A35:B35"/>
    <mergeCell ref="A36:B36"/>
    <mergeCell ref="A37:C37"/>
    <mergeCell ref="A25:L25"/>
    <mergeCell ref="A1:L1"/>
    <mergeCell ref="A2:L2"/>
    <mergeCell ref="A3:L3"/>
    <mergeCell ref="A10:C10"/>
    <mergeCell ref="K10:L10"/>
    <mergeCell ref="A11:L11"/>
    <mergeCell ref="A17:B17"/>
    <mergeCell ref="K17:L17"/>
    <mergeCell ref="A18:L18"/>
    <mergeCell ref="A24:B24"/>
    <mergeCell ref="K24:L24"/>
  </mergeCells>
  <printOptions horizontalCentered="1"/>
  <pageMargins left="0.35" right="0.36" top="0.32" bottom="0.28999999999999998" header="0.17" footer="0.18"/>
  <pageSetup paperSize="9" scale="4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8"/>
  <sheetViews>
    <sheetView showGridLines="0" rightToLeft="1" view="pageBreakPreview" zoomScale="60" workbookViewId="0">
      <selection activeCell="H55" sqref="H55"/>
    </sheetView>
  </sheetViews>
  <sheetFormatPr defaultColWidth="9.140625" defaultRowHeight="15"/>
  <cols>
    <col min="1" max="1" width="10.85546875" style="58" customWidth="1"/>
    <col min="2" max="2" width="65.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21" style="58" customWidth="1"/>
    <col min="9" max="9" width="16.7109375" style="58" customWidth="1"/>
    <col min="10" max="10" width="17" style="58" customWidth="1"/>
    <col min="11" max="11" width="71.85546875" style="58" customWidth="1"/>
    <col min="12" max="12" width="10.7109375" style="58" bestFit="1" customWidth="1"/>
    <col min="13" max="13" width="17.5703125" style="58" customWidth="1"/>
    <col min="14" max="14" width="17" style="58" customWidth="1"/>
    <col min="15" max="15" width="24.140625" style="58" customWidth="1"/>
    <col min="16" max="16" width="9.140625" style="58"/>
    <col min="17" max="17" width="11.7109375" style="58" customWidth="1"/>
    <col min="18" max="18" width="9.140625" style="58"/>
    <col min="19" max="19" width="13.42578125" style="58" customWidth="1"/>
    <col min="20" max="16384" width="9.140625" style="58"/>
  </cols>
  <sheetData>
    <row r="1" spans="1:17" s="294" customFormat="1" ht="60.75" customHeight="1">
      <c r="A1" s="851" t="s">
        <v>648</v>
      </c>
      <c r="B1" s="851"/>
      <c r="C1" s="851"/>
      <c r="D1" s="851"/>
      <c r="E1" s="851"/>
      <c r="F1" s="851"/>
      <c r="G1" s="851"/>
      <c r="H1" s="851"/>
      <c r="I1" s="851"/>
      <c r="J1" s="851"/>
      <c r="K1" s="851"/>
    </row>
    <row r="2" spans="1:17" ht="27.75" customHeight="1">
      <c r="A2" s="852" t="s">
        <v>638</v>
      </c>
      <c r="B2" s="852"/>
      <c r="C2" s="852"/>
      <c r="D2" s="852"/>
      <c r="E2" s="852"/>
      <c r="F2" s="852"/>
      <c r="G2" s="852"/>
      <c r="H2" s="852"/>
      <c r="I2" s="852"/>
      <c r="J2" s="852"/>
      <c r="K2" s="852"/>
      <c r="M2" s="7"/>
    </row>
    <row r="3" spans="1:17" s="314" customFormat="1" ht="32.25" customHeight="1">
      <c r="A3" s="850" t="s">
        <v>172</v>
      </c>
      <c r="B3" s="850"/>
      <c r="C3" s="850"/>
      <c r="D3" s="850"/>
      <c r="E3" s="850"/>
      <c r="F3" s="850"/>
      <c r="G3" s="850"/>
      <c r="H3" s="850"/>
      <c r="I3" s="850"/>
      <c r="J3" s="850"/>
      <c r="K3" s="850"/>
      <c r="L3" s="319"/>
      <c r="M3" s="319"/>
    </row>
    <row r="4" spans="1:17" s="401" customFormat="1" ht="32.25" customHeight="1">
      <c r="A4" s="802" t="s">
        <v>639</v>
      </c>
      <c r="B4" s="867"/>
      <c r="C4" s="867"/>
      <c r="D4" s="867"/>
      <c r="E4" s="867"/>
      <c r="F4" s="867"/>
      <c r="G4" s="867"/>
      <c r="H4" s="867"/>
      <c r="I4" s="867"/>
      <c r="J4" s="867"/>
      <c r="K4" s="867"/>
    </row>
    <row r="5" spans="1:17" s="318" customFormat="1" ht="43.5" customHeight="1">
      <c r="A5" s="315" t="s">
        <v>0</v>
      </c>
      <c r="B5" s="316" t="s">
        <v>41</v>
      </c>
      <c r="C5" s="316" t="s">
        <v>2</v>
      </c>
      <c r="D5" s="317" t="s">
        <v>3</v>
      </c>
      <c r="E5" s="317" t="s">
        <v>4</v>
      </c>
      <c r="F5" s="317" t="s">
        <v>5</v>
      </c>
      <c r="G5" s="317" t="s">
        <v>25</v>
      </c>
      <c r="H5" s="317" t="s">
        <v>6</v>
      </c>
      <c r="I5" s="317" t="s">
        <v>99</v>
      </c>
      <c r="J5" s="317" t="s">
        <v>100</v>
      </c>
      <c r="K5" s="317" t="s">
        <v>8</v>
      </c>
    </row>
    <row r="6" spans="1:17" s="69" customFormat="1" ht="31.5" customHeight="1">
      <c r="A6" s="103"/>
      <c r="B6" s="104" t="s">
        <v>109</v>
      </c>
      <c r="C6" s="104" t="s">
        <v>19</v>
      </c>
      <c r="D6" s="102">
        <v>250</v>
      </c>
      <c r="E6" s="102"/>
      <c r="F6" s="102"/>
      <c r="G6" s="102"/>
      <c r="H6" s="102"/>
      <c r="I6" s="102"/>
      <c r="J6" s="102"/>
      <c r="K6" s="102"/>
    </row>
    <row r="7" spans="1:17" s="13" customFormat="1" ht="23.25" customHeight="1">
      <c r="A7" s="6">
        <v>1</v>
      </c>
      <c r="B7" s="281" t="s">
        <v>357</v>
      </c>
      <c r="C7" s="70" t="s">
        <v>106</v>
      </c>
      <c r="D7" s="72"/>
      <c r="E7" s="82">
        <v>12</v>
      </c>
      <c r="F7" s="82">
        <f>400/E7</f>
        <v>33.333333333333336</v>
      </c>
      <c r="G7" s="82">
        <f>D7*1/E7</f>
        <v>0</v>
      </c>
      <c r="H7" s="70">
        <f>G7*F7*E7</f>
        <v>0</v>
      </c>
      <c r="I7" s="12">
        <v>22</v>
      </c>
      <c r="J7" s="71">
        <f>G7/I7</f>
        <v>0</v>
      </c>
      <c r="K7" s="53"/>
    </row>
    <row r="8" spans="1:17" s="13" customFormat="1" ht="23.25" customHeight="1">
      <c r="A8" s="6">
        <v>2</v>
      </c>
      <c r="B8" s="281" t="s">
        <v>94</v>
      </c>
      <c r="C8" s="70" t="s">
        <v>105</v>
      </c>
      <c r="D8" s="72"/>
      <c r="E8" s="82">
        <v>0.5</v>
      </c>
      <c r="F8" s="82">
        <f>400/E8</f>
        <v>800</v>
      </c>
      <c r="G8" s="82">
        <f>D8*1/E8</f>
        <v>0</v>
      </c>
      <c r="H8" s="12">
        <f>G8*F8*E8</f>
        <v>0</v>
      </c>
      <c r="I8" s="12">
        <v>22</v>
      </c>
      <c r="J8" s="71">
        <f>G8/I8</f>
        <v>0</v>
      </c>
      <c r="K8" s="53"/>
    </row>
    <row r="9" spans="1:17" s="13" customFormat="1" ht="23.25" customHeight="1">
      <c r="A9" s="6">
        <v>3</v>
      </c>
      <c r="B9" s="281" t="s">
        <v>95</v>
      </c>
      <c r="C9" s="70" t="s">
        <v>107</v>
      </c>
      <c r="D9" s="72"/>
      <c r="E9" s="82">
        <v>13</v>
      </c>
      <c r="F9" s="82">
        <f>400/E9</f>
        <v>30.76923076923077</v>
      </c>
      <c r="G9" s="82">
        <f>D9*1/E9</f>
        <v>0</v>
      </c>
      <c r="H9" s="12">
        <f>G9*F9*E9</f>
        <v>0</v>
      </c>
      <c r="I9" s="12">
        <v>22</v>
      </c>
      <c r="J9" s="71">
        <f>G9/I9</f>
        <v>0</v>
      </c>
      <c r="K9" s="68"/>
      <c r="N9" s="13">
        <f>260+180</f>
        <v>440</v>
      </c>
    </row>
    <row r="10" spans="1:17" s="13" customFormat="1" ht="23.25" customHeight="1">
      <c r="A10" s="6">
        <v>4</v>
      </c>
      <c r="B10" s="281" t="s">
        <v>164</v>
      </c>
      <c r="C10" s="70" t="s">
        <v>165</v>
      </c>
      <c r="D10" s="72"/>
      <c r="E10" s="313">
        <f>1/12</f>
        <v>8.3333333333333329E-2</v>
      </c>
      <c r="F10" s="82">
        <f>400/E10</f>
        <v>4800</v>
      </c>
      <c r="G10" s="82">
        <f>D10*1/E10</f>
        <v>0</v>
      </c>
      <c r="H10" s="12">
        <f>G10*F10*E10</f>
        <v>0</v>
      </c>
      <c r="I10" s="12">
        <v>22</v>
      </c>
      <c r="J10" s="71">
        <f>G10/I10</f>
        <v>0</v>
      </c>
      <c r="K10" s="68"/>
      <c r="N10" s="13">
        <f>N9-120</f>
        <v>320</v>
      </c>
    </row>
    <row r="11" spans="1:17" s="13" customFormat="1" ht="29.25" customHeight="1">
      <c r="A11" s="853" t="s">
        <v>168</v>
      </c>
      <c r="B11" s="853"/>
      <c r="C11" s="853"/>
      <c r="D11" s="73"/>
      <c r="E11" s="74"/>
      <c r="F11" s="74"/>
      <c r="G11" s="80">
        <f>SUM(G7:G10)</f>
        <v>0</v>
      </c>
      <c r="H11" s="80">
        <f>SUM(H7:H10)</f>
        <v>0</v>
      </c>
      <c r="I11" s="80"/>
      <c r="J11" s="80">
        <f>SUM(J7:J10)</f>
        <v>0</v>
      </c>
      <c r="K11" s="780"/>
    </row>
    <row r="12" spans="1:17" s="314" customFormat="1" ht="32.25" customHeight="1">
      <c r="A12" s="850" t="s">
        <v>173</v>
      </c>
      <c r="B12" s="850"/>
      <c r="C12" s="850"/>
      <c r="D12" s="850"/>
      <c r="E12" s="850"/>
      <c r="F12" s="850"/>
      <c r="G12" s="850"/>
      <c r="H12" s="850"/>
      <c r="I12" s="850"/>
      <c r="J12" s="850"/>
      <c r="K12" s="850"/>
      <c r="L12" s="319"/>
      <c r="M12" s="319"/>
    </row>
    <row r="13" spans="1:17" s="318" customFormat="1" ht="43.5" customHeight="1">
      <c r="A13" s="315" t="s">
        <v>0</v>
      </c>
      <c r="B13" s="316" t="s">
        <v>41</v>
      </c>
      <c r="C13" s="316" t="s">
        <v>2</v>
      </c>
      <c r="D13" s="317" t="s">
        <v>3</v>
      </c>
      <c r="E13" s="317" t="s">
        <v>4</v>
      </c>
      <c r="F13" s="317" t="s">
        <v>5</v>
      </c>
      <c r="G13" s="317" t="s">
        <v>25</v>
      </c>
      <c r="H13" s="317" t="s">
        <v>26</v>
      </c>
      <c r="I13" s="317" t="s">
        <v>7</v>
      </c>
      <c r="J13" s="317" t="s">
        <v>42</v>
      </c>
      <c r="K13" s="317" t="s">
        <v>8</v>
      </c>
    </row>
    <row r="14" spans="1:17" ht="23.25" customHeight="1">
      <c r="A14" s="10">
        <v>1</v>
      </c>
      <c r="B14" s="281" t="s">
        <v>357</v>
      </c>
      <c r="C14" s="1" t="s">
        <v>9</v>
      </c>
      <c r="D14" s="72">
        <f>D6*1666/100*50</f>
        <v>208250</v>
      </c>
      <c r="E14" s="82">
        <v>12</v>
      </c>
      <c r="F14" s="82">
        <f>400/E14</f>
        <v>33.333333333333336</v>
      </c>
      <c r="G14" s="82">
        <f>D14*1/E14</f>
        <v>17354.166666666668</v>
      </c>
      <c r="H14" s="70">
        <f>G14*F14*E14</f>
        <v>6941666.666666667</v>
      </c>
      <c r="I14" s="12">
        <v>66</v>
      </c>
      <c r="J14" s="71">
        <f>G14/I14</f>
        <v>262.94191919191923</v>
      </c>
      <c r="K14" s="15"/>
      <c r="L14" s="52"/>
      <c r="Q14" s="7"/>
    </row>
    <row r="15" spans="1:17" ht="23.25" customHeight="1">
      <c r="A15" s="10">
        <v>2</v>
      </c>
      <c r="B15" s="281" t="s">
        <v>94</v>
      </c>
      <c r="C15" s="1" t="s">
        <v>105</v>
      </c>
      <c r="D15" s="72">
        <f>D6*2/100*50</f>
        <v>250</v>
      </c>
      <c r="E15" s="82">
        <v>0.5</v>
      </c>
      <c r="F15" s="82">
        <f>400/E15</f>
        <v>800</v>
      </c>
      <c r="G15" s="82">
        <f>D15*1/E15</f>
        <v>500</v>
      </c>
      <c r="H15" s="70">
        <f>G15*F15*E15</f>
        <v>200000</v>
      </c>
      <c r="I15" s="12">
        <v>66</v>
      </c>
      <c r="J15" s="71">
        <f>G15/I15</f>
        <v>7.5757575757575761</v>
      </c>
      <c r="K15" s="15"/>
      <c r="L15" s="52"/>
      <c r="Q15" s="7"/>
    </row>
    <row r="16" spans="1:17" ht="23.25" customHeight="1">
      <c r="A16" s="10">
        <v>3</v>
      </c>
      <c r="B16" s="281" t="s">
        <v>95</v>
      </c>
      <c r="C16" s="1" t="s">
        <v>107</v>
      </c>
      <c r="D16" s="72">
        <f>D6*800/100*50</f>
        <v>100000</v>
      </c>
      <c r="E16" s="82">
        <v>13</v>
      </c>
      <c r="F16" s="82">
        <f>400/E16</f>
        <v>30.76923076923077</v>
      </c>
      <c r="G16" s="82">
        <f>D16*1/E16</f>
        <v>7692.3076923076924</v>
      </c>
      <c r="H16" s="70">
        <f>G16*F16*E16</f>
        <v>3076923.076923077</v>
      </c>
      <c r="I16" s="12">
        <v>66</v>
      </c>
      <c r="J16" s="71">
        <f>G16/I16</f>
        <v>116.55011655011656</v>
      </c>
      <c r="K16" s="15"/>
      <c r="L16" s="52"/>
      <c r="Q16" s="7"/>
    </row>
    <row r="17" spans="1:17" s="13" customFormat="1" ht="23.25" customHeight="1">
      <c r="A17" s="10">
        <v>4</v>
      </c>
      <c r="B17" s="281" t="s">
        <v>164</v>
      </c>
      <c r="C17" s="70" t="s">
        <v>165</v>
      </c>
      <c r="D17" s="72">
        <f>D6/10/100*50</f>
        <v>12.5</v>
      </c>
      <c r="E17" s="313">
        <f>1/12</f>
        <v>8.3333333333333329E-2</v>
      </c>
      <c r="F17" s="82">
        <f>400/E17</f>
        <v>4800</v>
      </c>
      <c r="G17" s="82">
        <f>D17*1/E17</f>
        <v>150</v>
      </c>
      <c r="H17" s="12">
        <f>G17*F17*E17</f>
        <v>60000</v>
      </c>
      <c r="I17" s="12">
        <v>66</v>
      </c>
      <c r="J17" s="71">
        <f>G17/I17</f>
        <v>2.2727272727272729</v>
      </c>
      <c r="K17" s="68"/>
    </row>
    <row r="18" spans="1:17" ht="30" customHeight="1">
      <c r="A18" s="846" t="s">
        <v>169</v>
      </c>
      <c r="B18" s="846"/>
      <c r="C18" s="76"/>
      <c r="D18" s="77"/>
      <c r="E18" s="78"/>
      <c r="F18" s="79"/>
      <c r="G18" s="80">
        <f>SUM(G14:G17)</f>
        <v>25696.474358974359</v>
      </c>
      <c r="H18" s="80">
        <f>SUM(H14:H17)</f>
        <v>10278589.743589744</v>
      </c>
      <c r="I18" s="80"/>
      <c r="J18" s="80">
        <f>SUM(J14:J17)</f>
        <v>389.34052059052061</v>
      </c>
      <c r="K18" s="781"/>
      <c r="L18" s="52"/>
      <c r="Q18" s="7"/>
    </row>
    <row r="19" spans="1:17" s="314" customFormat="1" ht="32.25" customHeight="1">
      <c r="A19" s="850" t="s">
        <v>174</v>
      </c>
      <c r="B19" s="850"/>
      <c r="C19" s="850"/>
      <c r="D19" s="850"/>
      <c r="E19" s="850"/>
      <c r="F19" s="850"/>
      <c r="G19" s="850"/>
      <c r="H19" s="850"/>
      <c r="I19" s="850"/>
      <c r="J19" s="850"/>
      <c r="K19" s="850"/>
      <c r="L19" s="319"/>
      <c r="M19" s="319"/>
    </row>
    <row r="20" spans="1:17" s="318" customFormat="1" ht="43.5" customHeight="1">
      <c r="A20" s="315" t="s">
        <v>0</v>
      </c>
      <c r="B20" s="316" t="s">
        <v>41</v>
      </c>
      <c r="C20" s="316" t="s">
        <v>2</v>
      </c>
      <c r="D20" s="317" t="s">
        <v>3</v>
      </c>
      <c r="E20" s="317" t="s">
        <v>4</v>
      </c>
      <c r="F20" s="317" t="s">
        <v>5</v>
      </c>
      <c r="G20" s="317" t="s">
        <v>25</v>
      </c>
      <c r="H20" s="317" t="s">
        <v>26</v>
      </c>
      <c r="I20" s="317" t="s">
        <v>7</v>
      </c>
      <c r="J20" s="317" t="s">
        <v>42</v>
      </c>
      <c r="K20" s="317" t="s">
        <v>8</v>
      </c>
    </row>
    <row r="21" spans="1:17" ht="23.25" customHeight="1">
      <c r="A21" s="10">
        <v>1</v>
      </c>
      <c r="B21" s="281" t="s">
        <v>357</v>
      </c>
      <c r="C21" s="1" t="s">
        <v>9</v>
      </c>
      <c r="D21" s="72">
        <f>D6*1666/100*40</f>
        <v>166600</v>
      </c>
      <c r="E21" s="82">
        <v>12</v>
      </c>
      <c r="F21" s="82">
        <f>400/E21</f>
        <v>33.333333333333336</v>
      </c>
      <c r="G21" s="82">
        <f>D21*1/E21</f>
        <v>13883.333333333334</v>
      </c>
      <c r="H21" s="70">
        <f>G21*F21*E21</f>
        <v>5553333.333333334</v>
      </c>
      <c r="I21" s="12">
        <v>66</v>
      </c>
      <c r="J21" s="71">
        <f>G21/I21</f>
        <v>210.35353535353536</v>
      </c>
      <c r="K21" s="15"/>
      <c r="L21" s="52"/>
      <c r="Q21" s="7"/>
    </row>
    <row r="22" spans="1:17" ht="23.25" customHeight="1">
      <c r="A22" s="10">
        <v>2</v>
      </c>
      <c r="B22" s="281" t="s">
        <v>94</v>
      </c>
      <c r="C22" s="1" t="s">
        <v>105</v>
      </c>
      <c r="D22" s="72">
        <f>D6*2/100*40</f>
        <v>200</v>
      </c>
      <c r="E22" s="82">
        <v>0.5</v>
      </c>
      <c r="F22" s="82">
        <f>400/E22</f>
        <v>800</v>
      </c>
      <c r="G22" s="82">
        <f>D22*1/E22</f>
        <v>400</v>
      </c>
      <c r="H22" s="70">
        <f>G22*F22*E22</f>
        <v>160000</v>
      </c>
      <c r="I22" s="12">
        <v>66</v>
      </c>
      <c r="J22" s="71">
        <f>G22/I22</f>
        <v>6.0606060606060606</v>
      </c>
      <c r="K22" s="15"/>
      <c r="L22" s="52"/>
      <c r="Q22" s="7"/>
    </row>
    <row r="23" spans="1:17" ht="23.25" customHeight="1">
      <c r="A23" s="10">
        <v>3</v>
      </c>
      <c r="B23" s="281" t="s">
        <v>95</v>
      </c>
      <c r="C23" s="1" t="s">
        <v>107</v>
      </c>
      <c r="D23" s="72">
        <f>D6*800/100*40</f>
        <v>80000</v>
      </c>
      <c r="E23" s="82">
        <v>13</v>
      </c>
      <c r="F23" s="82">
        <f>400/E23</f>
        <v>30.76923076923077</v>
      </c>
      <c r="G23" s="82">
        <f>D23*1/E23</f>
        <v>6153.8461538461543</v>
      </c>
      <c r="H23" s="70">
        <f>G23*F23*E23</f>
        <v>2461538.4615384615</v>
      </c>
      <c r="I23" s="12">
        <v>66</v>
      </c>
      <c r="J23" s="71">
        <f>G23/I23</f>
        <v>93.240093240093245</v>
      </c>
      <c r="K23" s="15"/>
      <c r="L23" s="52"/>
      <c r="Q23" s="7"/>
    </row>
    <row r="24" spans="1:17" s="13" customFormat="1" ht="23.25" customHeight="1">
      <c r="A24" s="10">
        <v>4</v>
      </c>
      <c r="B24" s="281" t="s">
        <v>164</v>
      </c>
      <c r="C24" s="70" t="s">
        <v>165</v>
      </c>
      <c r="D24" s="72">
        <f>D6/10/100*40</f>
        <v>10</v>
      </c>
      <c r="E24" s="313">
        <f>1/12</f>
        <v>8.3333333333333329E-2</v>
      </c>
      <c r="F24" s="82">
        <f>400/E24</f>
        <v>4800</v>
      </c>
      <c r="G24" s="82">
        <f>D24*1/E24</f>
        <v>120</v>
      </c>
      <c r="H24" s="12">
        <f>G24*F24*E24</f>
        <v>48000</v>
      </c>
      <c r="I24" s="12">
        <v>66</v>
      </c>
      <c r="J24" s="71">
        <f>G24/I24</f>
        <v>1.8181818181818181</v>
      </c>
      <c r="K24" s="68"/>
    </row>
    <row r="25" spans="1:17" ht="33" customHeight="1">
      <c r="A25" s="846" t="s">
        <v>170</v>
      </c>
      <c r="B25" s="846"/>
      <c r="C25" s="76"/>
      <c r="D25" s="77"/>
      <c r="E25" s="78"/>
      <c r="F25" s="79"/>
      <c r="G25" s="83">
        <f>SUM(G21:G24)</f>
        <v>20557.179487179488</v>
      </c>
      <c r="H25" s="83">
        <f>SUM(H21:H24)</f>
        <v>8222871.7948717959</v>
      </c>
      <c r="I25" s="83"/>
      <c r="J25" s="83">
        <f>SUM(J21:J24)</f>
        <v>311.47241647241646</v>
      </c>
      <c r="K25" s="781"/>
      <c r="L25" s="52"/>
      <c r="Q25" s="7"/>
    </row>
    <row r="26" spans="1:17" s="314" customFormat="1" ht="32.25" customHeight="1">
      <c r="A26" s="850" t="s">
        <v>97</v>
      </c>
      <c r="B26" s="850"/>
      <c r="C26" s="850"/>
      <c r="D26" s="850"/>
      <c r="E26" s="850"/>
      <c r="F26" s="850"/>
      <c r="G26" s="850"/>
      <c r="H26" s="850"/>
      <c r="I26" s="850"/>
      <c r="J26" s="850"/>
      <c r="K26" s="850"/>
      <c r="L26" s="319"/>
      <c r="M26" s="319"/>
    </row>
    <row r="27" spans="1:17" s="318" customFormat="1" ht="43.5" customHeight="1">
      <c r="A27" s="315" t="s">
        <v>0</v>
      </c>
      <c r="B27" s="316" t="s">
        <v>41</v>
      </c>
      <c r="C27" s="316" t="s">
        <v>2</v>
      </c>
      <c r="D27" s="317" t="s">
        <v>3</v>
      </c>
      <c r="E27" s="317" t="s">
        <v>4</v>
      </c>
      <c r="F27" s="317" t="s">
        <v>5</v>
      </c>
      <c r="G27" s="317" t="s">
        <v>25</v>
      </c>
      <c r="H27" s="317" t="s">
        <v>26</v>
      </c>
      <c r="I27" s="317" t="s">
        <v>7</v>
      </c>
      <c r="J27" s="317" t="s">
        <v>42</v>
      </c>
      <c r="K27" s="317" t="s">
        <v>8</v>
      </c>
    </row>
    <row r="28" spans="1:17" ht="23.25" customHeight="1">
      <c r="A28" s="10">
        <v>1</v>
      </c>
      <c r="B28" s="281" t="s">
        <v>357</v>
      </c>
      <c r="C28" s="1" t="s">
        <v>9</v>
      </c>
      <c r="D28" s="72">
        <f>D6*1666/100*10</f>
        <v>41650</v>
      </c>
      <c r="E28" s="82">
        <v>12</v>
      </c>
      <c r="F28" s="82">
        <f t="shared" ref="F28:F34" si="0">400/E28</f>
        <v>33.333333333333336</v>
      </c>
      <c r="G28" s="82">
        <f t="shared" ref="G28:G34" si="1">D28*1/E28</f>
        <v>3470.8333333333335</v>
      </c>
      <c r="H28" s="70">
        <f t="shared" ref="H28:H34" si="2">G28*F28*E28</f>
        <v>1388333.3333333335</v>
      </c>
      <c r="I28" s="12">
        <v>66</v>
      </c>
      <c r="J28" s="71">
        <f t="shared" ref="J28:J34" si="3">G28/I28</f>
        <v>52.588383838383841</v>
      </c>
      <c r="K28" s="15"/>
      <c r="L28" s="52"/>
      <c r="Q28" s="7"/>
    </row>
    <row r="29" spans="1:17" ht="23.25" customHeight="1">
      <c r="A29" s="10">
        <v>2</v>
      </c>
      <c r="B29" s="281" t="s">
        <v>94</v>
      </c>
      <c r="C29" s="1" t="s">
        <v>105</v>
      </c>
      <c r="D29" s="72">
        <f>D6*2/100*10</f>
        <v>50</v>
      </c>
      <c r="E29" s="82">
        <v>0.5</v>
      </c>
      <c r="F29" s="82">
        <f t="shared" si="0"/>
        <v>800</v>
      </c>
      <c r="G29" s="82">
        <f t="shared" si="1"/>
        <v>100</v>
      </c>
      <c r="H29" s="70">
        <f t="shared" si="2"/>
        <v>40000</v>
      </c>
      <c r="I29" s="12">
        <v>66</v>
      </c>
      <c r="J29" s="71">
        <f t="shared" si="3"/>
        <v>1.5151515151515151</v>
      </c>
      <c r="K29" s="15"/>
      <c r="L29" s="52"/>
      <c r="Q29" s="7"/>
    </row>
    <row r="30" spans="1:17" ht="23.25" customHeight="1">
      <c r="A30" s="10">
        <v>3</v>
      </c>
      <c r="B30" s="281" t="s">
        <v>95</v>
      </c>
      <c r="C30" s="1" t="s">
        <v>107</v>
      </c>
      <c r="D30" s="72">
        <f>D6*800/100*10</f>
        <v>20000</v>
      </c>
      <c r="E30" s="82">
        <v>13</v>
      </c>
      <c r="F30" s="82">
        <f t="shared" si="0"/>
        <v>30.76923076923077</v>
      </c>
      <c r="G30" s="82">
        <f t="shared" si="1"/>
        <v>1538.4615384615386</v>
      </c>
      <c r="H30" s="70">
        <f t="shared" si="2"/>
        <v>615384.61538461538</v>
      </c>
      <c r="I30" s="12">
        <v>66</v>
      </c>
      <c r="J30" s="71">
        <f t="shared" si="3"/>
        <v>23.310023310023311</v>
      </c>
      <c r="K30" s="15"/>
      <c r="L30" s="52"/>
      <c r="Q30" s="7"/>
    </row>
    <row r="31" spans="1:17" s="13" customFormat="1" ht="23.25" customHeight="1">
      <c r="A31" s="10">
        <v>4</v>
      </c>
      <c r="B31" s="281" t="s">
        <v>164</v>
      </c>
      <c r="C31" s="70" t="s">
        <v>165</v>
      </c>
      <c r="D31" s="72">
        <f>D6/10/100*10</f>
        <v>2.5</v>
      </c>
      <c r="E31" s="70">
        <f>1/12</f>
        <v>8.3333333333333329E-2</v>
      </c>
      <c r="F31" s="82">
        <f t="shared" si="0"/>
        <v>4800</v>
      </c>
      <c r="G31" s="82">
        <f t="shared" si="1"/>
        <v>30</v>
      </c>
      <c r="H31" s="12">
        <f t="shared" si="2"/>
        <v>12000</v>
      </c>
      <c r="I31" s="12">
        <v>66</v>
      </c>
      <c r="J31" s="71">
        <f t="shared" si="3"/>
        <v>0.45454545454545453</v>
      </c>
      <c r="K31" s="68"/>
    </row>
    <row r="32" spans="1:17" ht="23.25" customHeight="1">
      <c r="A32" s="10">
        <v>5</v>
      </c>
      <c r="B32" s="281" t="s">
        <v>176</v>
      </c>
      <c r="C32" s="1" t="s">
        <v>12</v>
      </c>
      <c r="D32" s="86"/>
      <c r="E32" s="82">
        <v>50</v>
      </c>
      <c r="F32" s="82">
        <f t="shared" si="0"/>
        <v>8</v>
      </c>
      <c r="G32" s="82">
        <f t="shared" si="1"/>
        <v>0</v>
      </c>
      <c r="H32" s="82">
        <f t="shared" si="2"/>
        <v>0</v>
      </c>
      <c r="I32" s="82">
        <v>33</v>
      </c>
      <c r="J32" s="82">
        <f t="shared" si="3"/>
        <v>0</v>
      </c>
      <c r="K32" s="15"/>
      <c r="L32" s="52"/>
      <c r="Q32" s="7"/>
    </row>
    <row r="33" spans="1:17" ht="23.25" customHeight="1">
      <c r="A33" s="10">
        <v>6</v>
      </c>
      <c r="B33" s="281" t="s">
        <v>177</v>
      </c>
      <c r="C33" s="1" t="s">
        <v>107</v>
      </c>
      <c r="D33" s="86"/>
      <c r="E33" s="82">
        <v>150</v>
      </c>
      <c r="F33" s="82">
        <f t="shared" si="0"/>
        <v>2.6666666666666665</v>
      </c>
      <c r="G33" s="82">
        <f t="shared" si="1"/>
        <v>0</v>
      </c>
      <c r="H33" s="82">
        <f t="shared" si="2"/>
        <v>0</v>
      </c>
      <c r="I33" s="82">
        <v>33</v>
      </c>
      <c r="J33" s="82">
        <f t="shared" si="3"/>
        <v>0</v>
      </c>
      <c r="K33" s="15"/>
      <c r="L33" s="52"/>
      <c r="Q33" s="7"/>
    </row>
    <row r="34" spans="1:17" ht="23.25" customHeight="1">
      <c r="A34" s="10">
        <v>7</v>
      </c>
      <c r="B34" s="281" t="s">
        <v>108</v>
      </c>
      <c r="C34" s="1" t="s">
        <v>12</v>
      </c>
      <c r="D34" s="86"/>
      <c r="E34" s="82">
        <v>150</v>
      </c>
      <c r="F34" s="82">
        <f t="shared" si="0"/>
        <v>2.6666666666666665</v>
      </c>
      <c r="G34" s="82">
        <f t="shared" si="1"/>
        <v>0</v>
      </c>
      <c r="H34" s="82">
        <f t="shared" si="2"/>
        <v>0</v>
      </c>
      <c r="I34" s="82">
        <v>33</v>
      </c>
      <c r="J34" s="82">
        <f t="shared" si="3"/>
        <v>0</v>
      </c>
      <c r="K34" s="15"/>
      <c r="L34" s="52"/>
      <c r="Q34" s="7"/>
    </row>
    <row r="35" spans="1:17" ht="35.25" customHeight="1">
      <c r="A35" s="846" t="s">
        <v>171</v>
      </c>
      <c r="B35" s="846"/>
      <c r="C35" s="773"/>
      <c r="D35" s="773"/>
      <c r="E35" s="773"/>
      <c r="F35" s="83"/>
      <c r="G35" s="83">
        <f>SUM(G28:G34)</f>
        <v>5139.2948717948721</v>
      </c>
      <c r="H35" s="83">
        <f>SUM(H28:H34)</f>
        <v>2055717.948717949</v>
      </c>
      <c r="I35" s="83"/>
      <c r="J35" s="83">
        <f>SUM(J28:J34)</f>
        <v>77.868104118104114</v>
      </c>
      <c r="K35" s="772"/>
      <c r="L35" s="52"/>
      <c r="Q35" s="7"/>
    </row>
    <row r="36" spans="1:17" s="401" customFormat="1" ht="24.75" customHeight="1">
      <c r="A36" s="804" t="s">
        <v>667</v>
      </c>
      <c r="B36" s="804"/>
      <c r="C36" s="804"/>
      <c r="D36" s="804"/>
      <c r="E36" s="804"/>
      <c r="F36" s="804"/>
      <c r="G36" s="804"/>
      <c r="H36" s="804"/>
      <c r="I36" s="804"/>
      <c r="J36" s="804"/>
      <c r="K36" s="804"/>
    </row>
    <row r="37" spans="1:17" s="426" customFormat="1" ht="33.75" customHeight="1">
      <c r="A37" s="394" t="s">
        <v>0</v>
      </c>
      <c r="B37" s="394" t="s">
        <v>41</v>
      </c>
      <c r="C37" s="424" t="s">
        <v>2</v>
      </c>
      <c r="D37" s="395" t="s">
        <v>3</v>
      </c>
      <c r="E37" s="395" t="s">
        <v>193</v>
      </c>
      <c r="F37" s="395" t="s">
        <v>155</v>
      </c>
      <c r="G37" s="395" t="s">
        <v>15</v>
      </c>
      <c r="H37" s="395" t="s">
        <v>194</v>
      </c>
      <c r="I37" s="395" t="s">
        <v>157</v>
      </c>
      <c r="J37" s="862" t="s">
        <v>8</v>
      </c>
      <c r="K37" s="862"/>
    </row>
    <row r="38" spans="1:17" s="392" customFormat="1" ht="18" customHeight="1">
      <c r="A38" s="396">
        <v>1</v>
      </c>
      <c r="B38" s="735" t="s">
        <v>382</v>
      </c>
      <c r="C38" s="409" t="s">
        <v>209</v>
      </c>
      <c r="D38" s="399">
        <v>9</v>
      </c>
      <c r="E38" s="399">
        <v>1</v>
      </c>
      <c r="F38" s="410">
        <v>83111</v>
      </c>
      <c r="G38" s="399">
        <f t="shared" ref="G38:G43" si="4">E38*D38*26</f>
        <v>234</v>
      </c>
      <c r="H38" s="411">
        <f t="shared" ref="H38:H43" si="5">F38*E38*D38</f>
        <v>747999</v>
      </c>
      <c r="I38" s="419">
        <f t="shared" ref="I38:I43" si="6">H38/74.4</f>
        <v>10053.75</v>
      </c>
      <c r="J38" s="400"/>
      <c r="K38" s="782"/>
    </row>
    <row r="39" spans="1:17" s="392" customFormat="1" ht="18" customHeight="1">
      <c r="A39" s="396">
        <v>2</v>
      </c>
      <c r="B39" s="735" t="s">
        <v>375</v>
      </c>
      <c r="C39" s="409" t="s">
        <v>209</v>
      </c>
      <c r="D39" s="399">
        <v>9</v>
      </c>
      <c r="E39" s="399">
        <v>1</v>
      </c>
      <c r="F39" s="411">
        <v>18000</v>
      </c>
      <c r="G39" s="399">
        <f t="shared" si="4"/>
        <v>234</v>
      </c>
      <c r="H39" s="411">
        <f t="shared" si="5"/>
        <v>162000</v>
      </c>
      <c r="I39" s="419">
        <f t="shared" si="6"/>
        <v>2177.4193548387093</v>
      </c>
      <c r="J39" s="451"/>
      <c r="K39" s="782"/>
    </row>
    <row r="40" spans="1:17" s="392" customFormat="1" ht="18" customHeight="1">
      <c r="A40" s="396">
        <v>3</v>
      </c>
      <c r="B40" s="735" t="s">
        <v>640</v>
      </c>
      <c r="C40" s="409" t="s">
        <v>209</v>
      </c>
      <c r="D40" s="399">
        <v>9</v>
      </c>
      <c r="E40" s="399">
        <v>2</v>
      </c>
      <c r="F40" s="411">
        <v>12444</v>
      </c>
      <c r="G40" s="399">
        <f t="shared" si="4"/>
        <v>468</v>
      </c>
      <c r="H40" s="411">
        <f t="shared" si="5"/>
        <v>223992</v>
      </c>
      <c r="I40" s="419">
        <f t="shared" si="6"/>
        <v>3010.6451612903224</v>
      </c>
      <c r="J40" s="400"/>
      <c r="K40" s="782"/>
    </row>
    <row r="41" spans="1:17" s="392" customFormat="1" ht="18" customHeight="1">
      <c r="A41" s="396">
        <v>4</v>
      </c>
      <c r="B41" s="735" t="s">
        <v>641</v>
      </c>
      <c r="C41" s="409" t="s">
        <v>209</v>
      </c>
      <c r="D41" s="399">
        <v>9</v>
      </c>
      <c r="E41" s="399">
        <v>1</v>
      </c>
      <c r="F41" s="411">
        <v>43654</v>
      </c>
      <c r="G41" s="399">
        <f t="shared" si="4"/>
        <v>234</v>
      </c>
      <c r="H41" s="411">
        <f t="shared" si="5"/>
        <v>392886</v>
      </c>
      <c r="I41" s="419">
        <f t="shared" si="6"/>
        <v>5280.7258064516127</v>
      </c>
      <c r="J41" s="451"/>
      <c r="K41" s="782"/>
    </row>
    <row r="42" spans="1:17" s="392" customFormat="1" ht="18" customHeight="1">
      <c r="A42" s="396">
        <v>5</v>
      </c>
      <c r="B42" s="735" t="s">
        <v>206</v>
      </c>
      <c r="C42" s="409" t="s">
        <v>209</v>
      </c>
      <c r="D42" s="399">
        <v>9</v>
      </c>
      <c r="E42" s="399">
        <v>1</v>
      </c>
      <c r="F42" s="411">
        <v>76000</v>
      </c>
      <c r="G42" s="399">
        <f t="shared" si="4"/>
        <v>234</v>
      </c>
      <c r="H42" s="411">
        <f t="shared" si="5"/>
        <v>684000</v>
      </c>
      <c r="I42" s="419">
        <f t="shared" si="6"/>
        <v>9193.5483870967728</v>
      </c>
      <c r="J42" s="400"/>
      <c r="K42" s="782"/>
    </row>
    <row r="43" spans="1:17" s="392" customFormat="1" ht="18" customHeight="1">
      <c r="A43" s="396">
        <v>6</v>
      </c>
      <c r="B43" s="735" t="s">
        <v>208</v>
      </c>
      <c r="C43" s="409" t="s">
        <v>209</v>
      </c>
      <c r="D43" s="399">
        <v>9</v>
      </c>
      <c r="E43" s="399">
        <v>1</v>
      </c>
      <c r="F43" s="411">
        <v>55000</v>
      </c>
      <c r="G43" s="399">
        <f t="shared" si="4"/>
        <v>234</v>
      </c>
      <c r="H43" s="411">
        <f t="shared" si="5"/>
        <v>495000</v>
      </c>
      <c r="I43" s="419">
        <f t="shared" si="6"/>
        <v>6653.2258064516127</v>
      </c>
      <c r="J43" s="400"/>
      <c r="K43" s="782"/>
    </row>
    <row r="44" spans="1:17" s="401" customFormat="1" ht="27.75" customHeight="1">
      <c r="A44" s="801" t="s">
        <v>415</v>
      </c>
      <c r="B44" s="801"/>
      <c r="C44" s="427"/>
      <c r="D44" s="428"/>
      <c r="E44" s="428"/>
      <c r="F44" s="428"/>
      <c r="G44" s="428">
        <f>SUM(G38:G43)</f>
        <v>1638</v>
      </c>
      <c r="H44" s="428">
        <f>SUM(H38:H43)</f>
        <v>2705877</v>
      </c>
      <c r="I44" s="428">
        <f>SUM(I38:I43)</f>
        <v>36369.31451612903</v>
      </c>
      <c r="J44" s="866"/>
      <c r="K44" s="866"/>
    </row>
    <row r="45" spans="1:17" s="401" customFormat="1" ht="24.75" customHeight="1">
      <c r="A45" s="804" t="s">
        <v>666</v>
      </c>
      <c r="B45" s="804"/>
      <c r="C45" s="804"/>
      <c r="D45" s="804"/>
      <c r="E45" s="804"/>
      <c r="F45" s="804"/>
      <c r="G45" s="804"/>
      <c r="H45" s="804"/>
      <c r="I45" s="804"/>
      <c r="J45" s="804"/>
      <c r="K45" s="783"/>
    </row>
    <row r="46" spans="1:17" s="426" customFormat="1" ht="33.75" customHeight="1">
      <c r="A46" s="394" t="s">
        <v>0</v>
      </c>
      <c r="B46" s="394" t="s">
        <v>41</v>
      </c>
      <c r="C46" s="424" t="s">
        <v>2</v>
      </c>
      <c r="D46" s="395" t="s">
        <v>3</v>
      </c>
      <c r="E46" s="395" t="s">
        <v>193</v>
      </c>
      <c r="F46" s="395" t="s">
        <v>155</v>
      </c>
      <c r="G46" s="395" t="s">
        <v>15</v>
      </c>
      <c r="H46" s="395" t="s">
        <v>194</v>
      </c>
      <c r="I46" s="395" t="s">
        <v>157</v>
      </c>
      <c r="J46" s="862" t="s">
        <v>8</v>
      </c>
      <c r="K46" s="862"/>
    </row>
    <row r="47" spans="1:17" s="392" customFormat="1" ht="38.25" customHeight="1">
      <c r="A47" s="397">
        <v>1</v>
      </c>
      <c r="B47" s="489" t="s">
        <v>383</v>
      </c>
      <c r="C47" s="409" t="s">
        <v>220</v>
      </c>
      <c r="D47" s="413">
        <v>1000</v>
      </c>
      <c r="E47" s="411"/>
      <c r="F47" s="411">
        <v>50</v>
      </c>
      <c r="G47" s="499">
        <f>H47/100*10/400</f>
        <v>12.5</v>
      </c>
      <c r="H47" s="499">
        <f>F47*D47</f>
        <v>50000</v>
      </c>
      <c r="I47" s="500">
        <f>H47/74.4</f>
        <v>672.04301075268813</v>
      </c>
      <c r="J47" s="634"/>
      <c r="K47" s="782"/>
    </row>
    <row r="48" spans="1:17" s="392" customFormat="1" ht="21.75" customHeight="1">
      <c r="A48" s="397">
        <v>2</v>
      </c>
      <c r="B48" s="409" t="s">
        <v>379</v>
      </c>
      <c r="C48" s="409" t="s">
        <v>384</v>
      </c>
      <c r="D48" s="413">
        <v>5</v>
      </c>
      <c r="E48" s="411"/>
      <c r="F48" s="411">
        <v>65000</v>
      </c>
      <c r="G48" s="499">
        <f>H48/100*10/400</f>
        <v>81.25</v>
      </c>
      <c r="H48" s="499">
        <f>F48*D48</f>
        <v>325000</v>
      </c>
      <c r="I48" s="500">
        <f>H48/74.4</f>
        <v>4368.2795698924729</v>
      </c>
      <c r="J48" s="501"/>
      <c r="K48" s="782"/>
    </row>
    <row r="49" spans="1:11" s="392" customFormat="1" ht="34.5" customHeight="1">
      <c r="A49" s="397">
        <v>3</v>
      </c>
      <c r="B49" s="490" t="s">
        <v>381</v>
      </c>
      <c r="C49" s="409" t="s">
        <v>380</v>
      </c>
      <c r="D49" s="413">
        <v>2</v>
      </c>
      <c r="E49" s="411"/>
      <c r="F49" s="411">
        <v>540000</v>
      </c>
      <c r="G49" s="499">
        <f>H49/100*10/400</f>
        <v>270</v>
      </c>
      <c r="H49" s="499">
        <f>F49*D49</f>
        <v>1080000</v>
      </c>
      <c r="I49" s="500">
        <f>H49/74.4</f>
        <v>14516.129032258063</v>
      </c>
      <c r="J49" s="501"/>
      <c r="K49" s="782"/>
    </row>
    <row r="50" spans="1:11" s="392" customFormat="1" ht="21.75" customHeight="1">
      <c r="A50" s="397">
        <v>4</v>
      </c>
      <c r="B50" s="489" t="s">
        <v>215</v>
      </c>
      <c r="C50" s="409" t="s">
        <v>274</v>
      </c>
      <c r="D50" s="413">
        <v>5</v>
      </c>
      <c r="E50" s="411"/>
      <c r="F50" s="411">
        <v>40000</v>
      </c>
      <c r="G50" s="499">
        <f>H50/100*10/400</f>
        <v>50</v>
      </c>
      <c r="H50" s="499">
        <f>F50*D50</f>
        <v>200000</v>
      </c>
      <c r="I50" s="500">
        <f>H50/74.4</f>
        <v>2688.1720430107525</v>
      </c>
      <c r="J50" s="501"/>
      <c r="K50" s="782"/>
    </row>
    <row r="51" spans="1:11" s="392" customFormat="1" ht="21.75" customHeight="1">
      <c r="A51" s="397">
        <v>5</v>
      </c>
      <c r="B51" s="490" t="s">
        <v>389</v>
      </c>
      <c r="C51" s="409" t="s">
        <v>275</v>
      </c>
      <c r="D51" s="413">
        <v>5</v>
      </c>
      <c r="E51" s="411"/>
      <c r="F51" s="411">
        <v>100000</v>
      </c>
      <c r="G51" s="499">
        <f>H51/100*10/400</f>
        <v>125</v>
      </c>
      <c r="H51" s="499">
        <f>F51*D51</f>
        <v>500000</v>
      </c>
      <c r="I51" s="500">
        <f>H51/74.4</f>
        <v>6720.4301075268813</v>
      </c>
      <c r="J51" s="501"/>
      <c r="K51" s="782"/>
    </row>
    <row r="52" spans="1:11" s="401" customFormat="1" ht="27.75" customHeight="1">
      <c r="A52" s="863" t="s">
        <v>415</v>
      </c>
      <c r="B52" s="863"/>
      <c r="C52" s="784"/>
      <c r="D52" s="785"/>
      <c r="E52" s="785"/>
      <c r="F52" s="785"/>
      <c r="G52" s="785">
        <f>SUM(G47:G51)</f>
        <v>538.75</v>
      </c>
      <c r="H52" s="785">
        <f>SUM(H47:H51)</f>
        <v>2155000</v>
      </c>
      <c r="I52" s="785">
        <f>SUM(I47:I51)</f>
        <v>28965.053763440857</v>
      </c>
      <c r="J52" s="864"/>
      <c r="K52" s="865"/>
    </row>
    <row r="53" spans="1:11" ht="28.5" customHeight="1">
      <c r="A53" s="847" t="s">
        <v>166</v>
      </c>
      <c r="B53" s="847"/>
      <c r="C53" s="17"/>
      <c r="D53" s="18"/>
      <c r="E53" s="18"/>
      <c r="F53" s="18"/>
      <c r="G53" s="19">
        <f>G11+G18+G25+G35+G52+G44</f>
        <v>53569.698717948719</v>
      </c>
      <c r="H53" s="19">
        <f>H11+H18+H25+H35+H52+H44</f>
        <v>25418056.487179488</v>
      </c>
      <c r="I53" s="19"/>
      <c r="J53" s="19"/>
      <c r="K53" s="320"/>
    </row>
    <row r="54" spans="1:11" ht="24" customHeight="1">
      <c r="A54" s="848" t="s">
        <v>167</v>
      </c>
      <c r="B54" s="848"/>
      <c r="C54" s="95"/>
      <c r="D54" s="96"/>
      <c r="E54" s="96"/>
      <c r="F54" s="96"/>
      <c r="G54" s="97"/>
      <c r="H54" s="97">
        <f>H53/74.4</f>
        <v>341640.54418251995</v>
      </c>
      <c r="I54" s="97"/>
      <c r="J54" s="97"/>
      <c r="K54" s="321"/>
    </row>
    <row r="55" spans="1:11" s="132" customFormat="1" ht="26.25" customHeight="1">
      <c r="A55" s="859" t="s">
        <v>428</v>
      </c>
      <c r="B55" s="859"/>
      <c r="C55" s="859"/>
      <c r="D55" s="16"/>
      <c r="E55" s="16"/>
      <c r="F55" s="94"/>
      <c r="G55" s="775" t="s">
        <v>431</v>
      </c>
      <c r="H55" s="16"/>
      <c r="J55" s="774"/>
      <c r="K55" s="136"/>
    </row>
    <row r="56" spans="1:11" s="132" customFormat="1" ht="20.25" customHeight="1">
      <c r="A56" s="849"/>
      <c r="B56" s="849"/>
      <c r="C56" s="774" t="s">
        <v>223</v>
      </c>
      <c r="D56" s="16"/>
      <c r="E56" s="16"/>
      <c r="F56" s="94"/>
      <c r="G56" s="67"/>
      <c r="H56" s="16"/>
      <c r="J56" s="774"/>
      <c r="K56" s="136"/>
    </row>
    <row r="57" spans="1:11" s="132" customFormat="1" ht="21" customHeight="1">
      <c r="A57" s="771" t="s">
        <v>429</v>
      </c>
      <c r="B57" s="141"/>
      <c r="C57" s="142" t="s">
        <v>430</v>
      </c>
      <c r="D57" s="143"/>
      <c r="E57" s="143"/>
      <c r="F57" s="142"/>
      <c r="G57" s="11" t="s">
        <v>21</v>
      </c>
      <c r="H57" s="164"/>
      <c r="I57" s="284"/>
      <c r="J57" s="164"/>
      <c r="K57" s="322"/>
    </row>
    <row r="58" spans="1:11" ht="28.5" customHeight="1">
      <c r="A58" s="144"/>
      <c r="B58" s="145"/>
      <c r="C58" s="132" t="s">
        <v>279</v>
      </c>
      <c r="D58" s="144"/>
      <c r="E58" s="144"/>
      <c r="F58" s="132"/>
      <c r="G58" s="144" t="s">
        <v>423</v>
      </c>
      <c r="H58" s="165"/>
      <c r="I58" s="144"/>
      <c r="J58" s="165"/>
      <c r="K58" s="282" t="s">
        <v>44</v>
      </c>
    </row>
  </sheetData>
  <mergeCells count="23">
    <mergeCell ref="A12:K12"/>
    <mergeCell ref="A1:K1"/>
    <mergeCell ref="A2:K2"/>
    <mergeCell ref="A3:K3"/>
    <mergeCell ref="A4:K4"/>
    <mergeCell ref="A11:C11"/>
    <mergeCell ref="J37:K37"/>
    <mergeCell ref="A44:B44"/>
    <mergeCell ref="J44:K44"/>
    <mergeCell ref="A18:B18"/>
    <mergeCell ref="A19:K19"/>
    <mergeCell ref="A25:B25"/>
    <mergeCell ref="A26:K26"/>
    <mergeCell ref="A35:B35"/>
    <mergeCell ref="A36:K36"/>
    <mergeCell ref="A55:C55"/>
    <mergeCell ref="A56:B56"/>
    <mergeCell ref="A45:J45"/>
    <mergeCell ref="J46:K46"/>
    <mergeCell ref="A52:B52"/>
    <mergeCell ref="J52:K52"/>
    <mergeCell ref="A53:B53"/>
    <mergeCell ref="A54:B54"/>
  </mergeCells>
  <printOptions horizontalCentered="1"/>
  <pageMargins left="0.25" right="0.25" top="0.32" bottom="0.28999999999999998" header="0.17" footer="0.18"/>
  <pageSetup paperSize="9" scale="45" orientation="landscape" r:id="rId1"/>
  <rowBreaks count="1" manualBreakCount="1">
    <brk id="44"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8"/>
  <sheetViews>
    <sheetView showGridLines="0" rightToLeft="1" view="pageBreakPreview" topLeftCell="A35" zoomScale="60" workbookViewId="0">
      <selection activeCell="H53" sqref="G53:H53"/>
    </sheetView>
  </sheetViews>
  <sheetFormatPr defaultColWidth="9.140625" defaultRowHeight="15"/>
  <cols>
    <col min="1" max="1" width="10.85546875" style="58" customWidth="1"/>
    <col min="2" max="2" width="65.28515625" style="58" customWidth="1"/>
    <col min="3" max="3" width="10" style="58" customWidth="1"/>
    <col min="4" max="4" width="17" style="58" bestFit="1" customWidth="1"/>
    <col min="5" max="5" width="13.28515625" style="58" customWidth="1"/>
    <col min="6" max="6" width="14.5703125" style="58" customWidth="1"/>
    <col min="7" max="7" width="14.7109375" style="58" customWidth="1"/>
    <col min="8" max="8" width="21" style="58" customWidth="1"/>
    <col min="9" max="9" width="16.7109375" style="58" customWidth="1"/>
    <col min="10" max="10" width="17" style="58" customWidth="1"/>
    <col min="11" max="11" width="71.85546875" style="58" customWidth="1"/>
    <col min="12" max="12" width="10.7109375" style="58" bestFit="1" customWidth="1"/>
    <col min="13" max="13" width="17.5703125" style="58" customWidth="1"/>
    <col min="14" max="14" width="17" style="58" customWidth="1"/>
    <col min="15" max="15" width="24.140625" style="58" customWidth="1"/>
    <col min="16" max="16" width="9.140625" style="58"/>
    <col min="17" max="17" width="11.7109375" style="58" customWidth="1"/>
    <col min="18" max="18" width="9.140625" style="58"/>
    <col min="19" max="19" width="13.42578125" style="58" customWidth="1"/>
    <col min="20" max="16384" width="9.140625" style="58"/>
  </cols>
  <sheetData>
    <row r="1" spans="1:17" s="294" customFormat="1" ht="60.75" customHeight="1">
      <c r="A1" s="851" t="s">
        <v>647</v>
      </c>
      <c r="B1" s="851"/>
      <c r="C1" s="851"/>
      <c r="D1" s="851"/>
      <c r="E1" s="851"/>
      <c r="F1" s="851"/>
      <c r="G1" s="851"/>
      <c r="H1" s="851"/>
      <c r="I1" s="851"/>
      <c r="J1" s="851"/>
      <c r="K1" s="851"/>
    </row>
    <row r="2" spans="1:17" ht="27.75" customHeight="1">
      <c r="A2" s="852" t="s">
        <v>638</v>
      </c>
      <c r="B2" s="852"/>
      <c r="C2" s="852"/>
      <c r="D2" s="852"/>
      <c r="E2" s="852"/>
      <c r="F2" s="852"/>
      <c r="G2" s="852"/>
      <c r="H2" s="852"/>
      <c r="I2" s="852"/>
      <c r="J2" s="852"/>
      <c r="K2" s="852"/>
      <c r="M2" s="7"/>
    </row>
    <row r="3" spans="1:17" s="314" customFormat="1" ht="32.25" customHeight="1">
      <c r="A3" s="850" t="s">
        <v>172</v>
      </c>
      <c r="B3" s="850"/>
      <c r="C3" s="850"/>
      <c r="D3" s="850"/>
      <c r="E3" s="850"/>
      <c r="F3" s="850"/>
      <c r="G3" s="850"/>
      <c r="H3" s="850"/>
      <c r="I3" s="850"/>
      <c r="J3" s="850"/>
      <c r="K3" s="850"/>
      <c r="L3" s="319"/>
      <c r="M3" s="319"/>
    </row>
    <row r="4" spans="1:17" s="401" customFormat="1" ht="32.25" customHeight="1">
      <c r="A4" s="802" t="s">
        <v>639</v>
      </c>
      <c r="B4" s="867"/>
      <c r="C4" s="867"/>
      <c r="D4" s="867"/>
      <c r="E4" s="867"/>
      <c r="F4" s="867"/>
      <c r="G4" s="867"/>
      <c r="H4" s="867"/>
      <c r="I4" s="867"/>
      <c r="J4" s="867"/>
      <c r="K4" s="867"/>
    </row>
    <row r="5" spans="1:17" s="318" customFormat="1" ht="43.5" customHeight="1">
      <c r="A5" s="315" t="s">
        <v>0</v>
      </c>
      <c r="B5" s="316" t="s">
        <v>41</v>
      </c>
      <c r="C5" s="316" t="s">
        <v>2</v>
      </c>
      <c r="D5" s="317" t="s">
        <v>3</v>
      </c>
      <c r="E5" s="317" t="s">
        <v>4</v>
      </c>
      <c r="F5" s="317" t="s">
        <v>5</v>
      </c>
      <c r="G5" s="317" t="s">
        <v>25</v>
      </c>
      <c r="H5" s="317" t="s">
        <v>6</v>
      </c>
      <c r="I5" s="317" t="s">
        <v>99</v>
      </c>
      <c r="J5" s="317" t="s">
        <v>100</v>
      </c>
      <c r="K5" s="317" t="s">
        <v>8</v>
      </c>
    </row>
    <row r="6" spans="1:17" s="69" customFormat="1" ht="31.5" customHeight="1">
      <c r="A6" s="103"/>
      <c r="B6" s="104" t="s">
        <v>109</v>
      </c>
      <c r="C6" s="104" t="s">
        <v>19</v>
      </c>
      <c r="D6" s="102">
        <v>250</v>
      </c>
      <c r="E6" s="102"/>
      <c r="F6" s="102"/>
      <c r="G6" s="102"/>
      <c r="H6" s="102"/>
      <c r="I6" s="102"/>
      <c r="J6" s="102"/>
      <c r="K6" s="102"/>
    </row>
    <row r="7" spans="1:17" s="13" customFormat="1" ht="23.25" customHeight="1">
      <c r="A7" s="6">
        <v>1</v>
      </c>
      <c r="B7" s="281" t="s">
        <v>357</v>
      </c>
      <c r="C7" s="70" t="s">
        <v>106</v>
      </c>
      <c r="D7" s="72"/>
      <c r="E7" s="82">
        <v>12</v>
      </c>
      <c r="F7" s="82">
        <f>400/E7</f>
        <v>33.333333333333336</v>
      </c>
      <c r="G7" s="82">
        <f>D7*1/E7</f>
        <v>0</v>
      </c>
      <c r="H7" s="70">
        <f>G7*F7*E7</f>
        <v>0</v>
      </c>
      <c r="I7" s="12">
        <v>22</v>
      </c>
      <c r="J7" s="71">
        <f>G7/I7</f>
        <v>0</v>
      </c>
      <c r="K7" s="53"/>
    </row>
    <row r="8" spans="1:17" s="13" customFormat="1" ht="23.25" customHeight="1">
      <c r="A8" s="6">
        <v>2</v>
      </c>
      <c r="B8" s="281" t="s">
        <v>94</v>
      </c>
      <c r="C8" s="70" t="s">
        <v>105</v>
      </c>
      <c r="D8" s="72"/>
      <c r="E8" s="82">
        <v>0.5</v>
      </c>
      <c r="F8" s="82">
        <f>400/E8</f>
        <v>800</v>
      </c>
      <c r="G8" s="82">
        <f>D8*1/E8</f>
        <v>0</v>
      </c>
      <c r="H8" s="12">
        <f>G8*F8*E8</f>
        <v>0</v>
      </c>
      <c r="I8" s="12">
        <v>22</v>
      </c>
      <c r="J8" s="71">
        <f>G8/I8</f>
        <v>0</v>
      </c>
      <c r="K8" s="53"/>
    </row>
    <row r="9" spans="1:17" s="13" customFormat="1" ht="23.25" customHeight="1">
      <c r="A9" s="6">
        <v>3</v>
      </c>
      <c r="B9" s="281" t="s">
        <v>95</v>
      </c>
      <c r="C9" s="70" t="s">
        <v>107</v>
      </c>
      <c r="D9" s="72"/>
      <c r="E9" s="82">
        <v>13</v>
      </c>
      <c r="F9" s="82">
        <f>400/E9</f>
        <v>30.76923076923077</v>
      </c>
      <c r="G9" s="82">
        <f>D9*1/E9</f>
        <v>0</v>
      </c>
      <c r="H9" s="12">
        <f>G9*F9*E9</f>
        <v>0</v>
      </c>
      <c r="I9" s="12">
        <v>22</v>
      </c>
      <c r="J9" s="71">
        <f>G9/I9</f>
        <v>0</v>
      </c>
      <c r="K9" s="68"/>
      <c r="N9" s="13">
        <f>260+180</f>
        <v>440</v>
      </c>
    </row>
    <row r="10" spans="1:17" s="13" customFormat="1" ht="23.25" customHeight="1">
      <c r="A10" s="6">
        <v>4</v>
      </c>
      <c r="B10" s="281" t="s">
        <v>164</v>
      </c>
      <c r="C10" s="70" t="s">
        <v>165</v>
      </c>
      <c r="D10" s="72"/>
      <c r="E10" s="313">
        <f>1/12</f>
        <v>8.3333333333333329E-2</v>
      </c>
      <c r="F10" s="82">
        <f>400/E10</f>
        <v>4800</v>
      </c>
      <c r="G10" s="82">
        <f>D10*1/E10</f>
        <v>0</v>
      </c>
      <c r="H10" s="12">
        <f>G10*F10*E10</f>
        <v>0</v>
      </c>
      <c r="I10" s="12">
        <v>22</v>
      </c>
      <c r="J10" s="71">
        <f>G10/I10</f>
        <v>0</v>
      </c>
      <c r="K10" s="68"/>
      <c r="N10" s="13">
        <f>N9-120</f>
        <v>320</v>
      </c>
    </row>
    <row r="11" spans="1:17" s="13" customFormat="1" ht="29.25" customHeight="1">
      <c r="A11" s="853" t="s">
        <v>168</v>
      </c>
      <c r="B11" s="853"/>
      <c r="C11" s="853"/>
      <c r="D11" s="73"/>
      <c r="E11" s="74"/>
      <c r="F11" s="74"/>
      <c r="G11" s="80">
        <f>SUM(G7:G10)</f>
        <v>0</v>
      </c>
      <c r="H11" s="80">
        <f>SUM(H7:H10)</f>
        <v>0</v>
      </c>
      <c r="I11" s="80"/>
      <c r="J11" s="80">
        <f>SUM(J7:J10)</f>
        <v>0</v>
      </c>
      <c r="K11" s="780"/>
    </row>
    <row r="12" spans="1:17" s="314" customFormat="1" ht="32.25" customHeight="1">
      <c r="A12" s="850" t="s">
        <v>173</v>
      </c>
      <c r="B12" s="850"/>
      <c r="C12" s="850"/>
      <c r="D12" s="850"/>
      <c r="E12" s="850"/>
      <c r="F12" s="850"/>
      <c r="G12" s="850"/>
      <c r="H12" s="850"/>
      <c r="I12" s="850"/>
      <c r="J12" s="850"/>
      <c r="K12" s="850"/>
      <c r="L12" s="319"/>
      <c r="M12" s="319"/>
    </row>
    <row r="13" spans="1:17" s="318" customFormat="1" ht="43.5" customHeight="1">
      <c r="A13" s="315" t="s">
        <v>0</v>
      </c>
      <c r="B13" s="316" t="s">
        <v>41</v>
      </c>
      <c r="C13" s="316" t="s">
        <v>2</v>
      </c>
      <c r="D13" s="317" t="s">
        <v>3</v>
      </c>
      <c r="E13" s="317" t="s">
        <v>4</v>
      </c>
      <c r="F13" s="317" t="s">
        <v>5</v>
      </c>
      <c r="G13" s="317" t="s">
        <v>25</v>
      </c>
      <c r="H13" s="317" t="s">
        <v>26</v>
      </c>
      <c r="I13" s="317" t="s">
        <v>7</v>
      </c>
      <c r="J13" s="317" t="s">
        <v>42</v>
      </c>
      <c r="K13" s="317" t="s">
        <v>8</v>
      </c>
    </row>
    <row r="14" spans="1:17" ht="23.25" customHeight="1">
      <c r="A14" s="10">
        <v>1</v>
      </c>
      <c r="B14" s="281" t="s">
        <v>357</v>
      </c>
      <c r="C14" s="1" t="s">
        <v>9</v>
      </c>
      <c r="D14" s="72">
        <f>D6*1666/100*50</f>
        <v>208250</v>
      </c>
      <c r="E14" s="82">
        <v>12</v>
      </c>
      <c r="F14" s="82">
        <f>400/E14</f>
        <v>33.333333333333336</v>
      </c>
      <c r="G14" s="82">
        <f>D14*1/E14</f>
        <v>17354.166666666668</v>
      </c>
      <c r="H14" s="70">
        <f>G14*F14*E14</f>
        <v>6941666.666666667</v>
      </c>
      <c r="I14" s="12">
        <v>66</v>
      </c>
      <c r="J14" s="71">
        <f>G14/I14</f>
        <v>262.94191919191923</v>
      </c>
      <c r="K14" s="15"/>
      <c r="L14" s="52"/>
      <c r="Q14" s="7"/>
    </row>
    <row r="15" spans="1:17" ht="23.25" customHeight="1">
      <c r="A15" s="10">
        <v>2</v>
      </c>
      <c r="B15" s="281" t="s">
        <v>94</v>
      </c>
      <c r="C15" s="1" t="s">
        <v>105</v>
      </c>
      <c r="D15" s="72">
        <f>D6*2/100*50</f>
        <v>250</v>
      </c>
      <c r="E15" s="82">
        <v>0.5</v>
      </c>
      <c r="F15" s="82">
        <f>400/E15</f>
        <v>800</v>
      </c>
      <c r="G15" s="82">
        <f>D15*1/E15</f>
        <v>500</v>
      </c>
      <c r="H15" s="70">
        <f>G15*F15*E15</f>
        <v>200000</v>
      </c>
      <c r="I15" s="12">
        <v>66</v>
      </c>
      <c r="J15" s="71">
        <f>G15/I15</f>
        <v>7.5757575757575761</v>
      </c>
      <c r="K15" s="15"/>
      <c r="L15" s="52"/>
      <c r="Q15" s="7"/>
    </row>
    <row r="16" spans="1:17" ht="23.25" customHeight="1">
      <c r="A16" s="10">
        <v>3</v>
      </c>
      <c r="B16" s="281" t="s">
        <v>95</v>
      </c>
      <c r="C16" s="1" t="s">
        <v>107</v>
      </c>
      <c r="D16" s="72">
        <f>D6*800/100*50</f>
        <v>100000</v>
      </c>
      <c r="E16" s="82">
        <v>13</v>
      </c>
      <c r="F16" s="82">
        <f>400/E16</f>
        <v>30.76923076923077</v>
      </c>
      <c r="G16" s="82">
        <f>D16*1/E16</f>
        <v>7692.3076923076924</v>
      </c>
      <c r="H16" s="70">
        <f>G16*F16*E16</f>
        <v>3076923.076923077</v>
      </c>
      <c r="I16" s="12">
        <v>66</v>
      </c>
      <c r="J16" s="71">
        <f>G16/I16</f>
        <v>116.55011655011656</v>
      </c>
      <c r="K16" s="15"/>
      <c r="L16" s="52"/>
      <c r="Q16" s="7"/>
    </row>
    <row r="17" spans="1:17" s="13" customFormat="1" ht="23.25" customHeight="1">
      <c r="A17" s="10">
        <v>4</v>
      </c>
      <c r="B17" s="281" t="s">
        <v>164</v>
      </c>
      <c r="C17" s="70" t="s">
        <v>165</v>
      </c>
      <c r="D17" s="72">
        <f>D6/10/100*50</f>
        <v>12.5</v>
      </c>
      <c r="E17" s="313">
        <f>1/12</f>
        <v>8.3333333333333329E-2</v>
      </c>
      <c r="F17" s="82">
        <f>400/E17</f>
        <v>4800</v>
      </c>
      <c r="G17" s="82">
        <f>D17*1/E17</f>
        <v>150</v>
      </c>
      <c r="H17" s="12">
        <f>G17*F17*E17</f>
        <v>60000</v>
      </c>
      <c r="I17" s="12">
        <v>66</v>
      </c>
      <c r="J17" s="71">
        <f>G17/I17</f>
        <v>2.2727272727272729</v>
      </c>
      <c r="K17" s="68"/>
    </row>
    <row r="18" spans="1:17" ht="30" customHeight="1">
      <c r="A18" s="846" t="s">
        <v>169</v>
      </c>
      <c r="B18" s="846"/>
      <c r="C18" s="76"/>
      <c r="D18" s="77"/>
      <c r="E18" s="78"/>
      <c r="F18" s="79"/>
      <c r="G18" s="80">
        <f>SUM(G14:G17)</f>
        <v>25696.474358974359</v>
      </c>
      <c r="H18" s="80">
        <f>SUM(H14:H17)</f>
        <v>10278589.743589744</v>
      </c>
      <c r="I18" s="80"/>
      <c r="J18" s="80">
        <f>SUM(J14:J17)</f>
        <v>389.34052059052061</v>
      </c>
      <c r="K18" s="781"/>
      <c r="L18" s="52"/>
      <c r="Q18" s="7"/>
    </row>
    <row r="19" spans="1:17" s="314" customFormat="1" ht="32.25" customHeight="1">
      <c r="A19" s="850" t="s">
        <v>174</v>
      </c>
      <c r="B19" s="850"/>
      <c r="C19" s="850"/>
      <c r="D19" s="850"/>
      <c r="E19" s="850"/>
      <c r="F19" s="850"/>
      <c r="G19" s="850"/>
      <c r="H19" s="850"/>
      <c r="I19" s="850"/>
      <c r="J19" s="850"/>
      <c r="K19" s="850"/>
      <c r="L19" s="319"/>
      <c r="M19" s="319"/>
    </row>
    <row r="20" spans="1:17" s="318" customFormat="1" ht="43.5" customHeight="1">
      <c r="A20" s="315" t="s">
        <v>0</v>
      </c>
      <c r="B20" s="316" t="s">
        <v>41</v>
      </c>
      <c r="C20" s="316" t="s">
        <v>2</v>
      </c>
      <c r="D20" s="317" t="s">
        <v>3</v>
      </c>
      <c r="E20" s="317" t="s">
        <v>4</v>
      </c>
      <c r="F20" s="317" t="s">
        <v>5</v>
      </c>
      <c r="G20" s="317" t="s">
        <v>25</v>
      </c>
      <c r="H20" s="317" t="s">
        <v>26</v>
      </c>
      <c r="I20" s="317" t="s">
        <v>7</v>
      </c>
      <c r="J20" s="317" t="s">
        <v>42</v>
      </c>
      <c r="K20" s="317" t="s">
        <v>8</v>
      </c>
    </row>
    <row r="21" spans="1:17" ht="23.25" customHeight="1">
      <c r="A21" s="10">
        <v>1</v>
      </c>
      <c r="B21" s="281" t="s">
        <v>357</v>
      </c>
      <c r="C21" s="1" t="s">
        <v>9</v>
      </c>
      <c r="D21" s="72">
        <f>D6*1666/100*40</f>
        <v>166600</v>
      </c>
      <c r="E21" s="82">
        <v>12</v>
      </c>
      <c r="F21" s="82">
        <f>400/E21</f>
        <v>33.333333333333336</v>
      </c>
      <c r="G21" s="82">
        <f>D21*1/E21</f>
        <v>13883.333333333334</v>
      </c>
      <c r="H21" s="70">
        <f>G21*F21*E21</f>
        <v>5553333.333333334</v>
      </c>
      <c r="I21" s="12">
        <v>66</v>
      </c>
      <c r="J21" s="71">
        <f>G21/I21</f>
        <v>210.35353535353536</v>
      </c>
      <c r="K21" s="15"/>
      <c r="L21" s="52"/>
      <c r="Q21" s="7"/>
    </row>
    <row r="22" spans="1:17" ht="23.25" customHeight="1">
      <c r="A22" s="10">
        <v>2</v>
      </c>
      <c r="B22" s="281" t="s">
        <v>94</v>
      </c>
      <c r="C22" s="1" t="s">
        <v>105</v>
      </c>
      <c r="D22" s="72">
        <f>D6*2/100*40</f>
        <v>200</v>
      </c>
      <c r="E22" s="82">
        <v>0.5</v>
      </c>
      <c r="F22" s="82">
        <f>400/E22</f>
        <v>800</v>
      </c>
      <c r="G22" s="82">
        <f>D22*1/E22</f>
        <v>400</v>
      </c>
      <c r="H22" s="70">
        <f>G22*F22*E22</f>
        <v>160000</v>
      </c>
      <c r="I22" s="12">
        <v>66</v>
      </c>
      <c r="J22" s="71">
        <f>G22/I22</f>
        <v>6.0606060606060606</v>
      </c>
      <c r="K22" s="15"/>
      <c r="L22" s="52"/>
      <c r="Q22" s="7"/>
    </row>
    <row r="23" spans="1:17" ht="23.25" customHeight="1">
      <c r="A23" s="10">
        <v>3</v>
      </c>
      <c r="B23" s="281" t="s">
        <v>95</v>
      </c>
      <c r="C23" s="1" t="s">
        <v>107</v>
      </c>
      <c r="D23" s="72">
        <f>D6*800/100*40</f>
        <v>80000</v>
      </c>
      <c r="E23" s="82">
        <v>13</v>
      </c>
      <c r="F23" s="82">
        <f>400/E23</f>
        <v>30.76923076923077</v>
      </c>
      <c r="G23" s="82">
        <f>D23*1/E23</f>
        <v>6153.8461538461543</v>
      </c>
      <c r="H23" s="70">
        <f>G23*F23*E23</f>
        <v>2461538.4615384615</v>
      </c>
      <c r="I23" s="12">
        <v>66</v>
      </c>
      <c r="J23" s="71">
        <f>G23/I23</f>
        <v>93.240093240093245</v>
      </c>
      <c r="K23" s="15"/>
      <c r="L23" s="52"/>
      <c r="Q23" s="7"/>
    </row>
    <row r="24" spans="1:17" s="13" customFormat="1" ht="23.25" customHeight="1">
      <c r="A24" s="10">
        <v>4</v>
      </c>
      <c r="B24" s="281" t="s">
        <v>164</v>
      </c>
      <c r="C24" s="70" t="s">
        <v>165</v>
      </c>
      <c r="D24" s="72">
        <f>D6/10/100*40</f>
        <v>10</v>
      </c>
      <c r="E24" s="313">
        <f>1/12</f>
        <v>8.3333333333333329E-2</v>
      </c>
      <c r="F24" s="82">
        <f>400/E24</f>
        <v>4800</v>
      </c>
      <c r="G24" s="82">
        <f>D24*1/E24</f>
        <v>120</v>
      </c>
      <c r="H24" s="12">
        <f>G24*F24*E24</f>
        <v>48000</v>
      </c>
      <c r="I24" s="12">
        <v>66</v>
      </c>
      <c r="J24" s="71">
        <f>G24/I24</f>
        <v>1.8181818181818181</v>
      </c>
      <c r="K24" s="68"/>
    </row>
    <row r="25" spans="1:17" ht="33" customHeight="1">
      <c r="A25" s="846" t="s">
        <v>170</v>
      </c>
      <c r="B25" s="846"/>
      <c r="C25" s="76"/>
      <c r="D25" s="77"/>
      <c r="E25" s="78"/>
      <c r="F25" s="79"/>
      <c r="G25" s="83">
        <f>SUM(G21:G24)</f>
        <v>20557.179487179488</v>
      </c>
      <c r="H25" s="83">
        <f>SUM(H21:H24)</f>
        <v>8222871.7948717959</v>
      </c>
      <c r="I25" s="83"/>
      <c r="J25" s="83">
        <f>SUM(J21:J24)</f>
        <v>311.47241647241646</v>
      </c>
      <c r="K25" s="781"/>
      <c r="L25" s="52"/>
      <c r="Q25" s="7"/>
    </row>
    <row r="26" spans="1:17" s="314" customFormat="1" ht="32.25" customHeight="1">
      <c r="A26" s="850" t="s">
        <v>97</v>
      </c>
      <c r="B26" s="850"/>
      <c r="C26" s="850"/>
      <c r="D26" s="850"/>
      <c r="E26" s="850"/>
      <c r="F26" s="850"/>
      <c r="G26" s="850"/>
      <c r="H26" s="850"/>
      <c r="I26" s="850"/>
      <c r="J26" s="850"/>
      <c r="K26" s="850"/>
      <c r="L26" s="319"/>
      <c r="M26" s="319"/>
    </row>
    <row r="27" spans="1:17" s="318" customFormat="1" ht="43.5" customHeight="1">
      <c r="A27" s="315" t="s">
        <v>0</v>
      </c>
      <c r="B27" s="316" t="s">
        <v>41</v>
      </c>
      <c r="C27" s="316" t="s">
        <v>2</v>
      </c>
      <c r="D27" s="317" t="s">
        <v>3</v>
      </c>
      <c r="E27" s="317" t="s">
        <v>4</v>
      </c>
      <c r="F27" s="317" t="s">
        <v>5</v>
      </c>
      <c r="G27" s="317" t="s">
        <v>25</v>
      </c>
      <c r="H27" s="317" t="s">
        <v>26</v>
      </c>
      <c r="I27" s="317" t="s">
        <v>7</v>
      </c>
      <c r="J27" s="317" t="s">
        <v>42</v>
      </c>
      <c r="K27" s="317" t="s">
        <v>8</v>
      </c>
    </row>
    <row r="28" spans="1:17" ht="23.25" customHeight="1">
      <c r="A28" s="10">
        <v>1</v>
      </c>
      <c r="B28" s="281" t="s">
        <v>357</v>
      </c>
      <c r="C28" s="1" t="s">
        <v>9</v>
      </c>
      <c r="D28" s="72">
        <f>D6*1666/100*10</f>
        <v>41650</v>
      </c>
      <c r="E28" s="82">
        <v>12</v>
      </c>
      <c r="F28" s="82">
        <f t="shared" ref="F28:F34" si="0">400/E28</f>
        <v>33.333333333333336</v>
      </c>
      <c r="G28" s="82">
        <f t="shared" ref="G28:G34" si="1">D28*1/E28</f>
        <v>3470.8333333333335</v>
      </c>
      <c r="H28" s="70">
        <f t="shared" ref="H28:H34" si="2">G28*F28*E28</f>
        <v>1388333.3333333335</v>
      </c>
      <c r="I28" s="12">
        <v>66</v>
      </c>
      <c r="J28" s="71">
        <f t="shared" ref="J28:J34" si="3">G28/I28</f>
        <v>52.588383838383841</v>
      </c>
      <c r="K28" s="15"/>
      <c r="L28" s="52"/>
      <c r="Q28" s="7"/>
    </row>
    <row r="29" spans="1:17" ht="23.25" customHeight="1">
      <c r="A29" s="10">
        <v>2</v>
      </c>
      <c r="B29" s="281" t="s">
        <v>94</v>
      </c>
      <c r="C29" s="1" t="s">
        <v>105</v>
      </c>
      <c r="D29" s="72">
        <f>D6*2/100*10</f>
        <v>50</v>
      </c>
      <c r="E29" s="82">
        <v>0.5</v>
      </c>
      <c r="F29" s="82">
        <f t="shared" si="0"/>
        <v>800</v>
      </c>
      <c r="G29" s="82">
        <f t="shared" si="1"/>
        <v>100</v>
      </c>
      <c r="H29" s="70">
        <f t="shared" si="2"/>
        <v>40000</v>
      </c>
      <c r="I29" s="12">
        <v>66</v>
      </c>
      <c r="J29" s="71">
        <f t="shared" si="3"/>
        <v>1.5151515151515151</v>
      </c>
      <c r="K29" s="15"/>
      <c r="L29" s="52"/>
      <c r="Q29" s="7"/>
    </row>
    <row r="30" spans="1:17" ht="23.25" customHeight="1">
      <c r="A30" s="10">
        <v>3</v>
      </c>
      <c r="B30" s="281" t="s">
        <v>95</v>
      </c>
      <c r="C30" s="1" t="s">
        <v>107</v>
      </c>
      <c r="D30" s="72">
        <f>D6*800/100*10</f>
        <v>20000</v>
      </c>
      <c r="E30" s="82">
        <v>13</v>
      </c>
      <c r="F30" s="82">
        <f t="shared" si="0"/>
        <v>30.76923076923077</v>
      </c>
      <c r="G30" s="82">
        <f t="shared" si="1"/>
        <v>1538.4615384615386</v>
      </c>
      <c r="H30" s="70">
        <f t="shared" si="2"/>
        <v>615384.61538461538</v>
      </c>
      <c r="I30" s="12">
        <v>66</v>
      </c>
      <c r="J30" s="71">
        <f t="shared" si="3"/>
        <v>23.310023310023311</v>
      </c>
      <c r="K30" s="15"/>
      <c r="L30" s="52"/>
      <c r="Q30" s="7"/>
    </row>
    <row r="31" spans="1:17" s="13" customFormat="1" ht="23.25" customHeight="1">
      <c r="A31" s="10">
        <v>4</v>
      </c>
      <c r="B31" s="281" t="s">
        <v>164</v>
      </c>
      <c r="C31" s="70" t="s">
        <v>165</v>
      </c>
      <c r="D31" s="72">
        <f>D6/10/100*10</f>
        <v>2.5</v>
      </c>
      <c r="E31" s="70">
        <f>1/12</f>
        <v>8.3333333333333329E-2</v>
      </c>
      <c r="F31" s="82">
        <f t="shared" si="0"/>
        <v>4800</v>
      </c>
      <c r="G31" s="82">
        <f t="shared" si="1"/>
        <v>30</v>
      </c>
      <c r="H31" s="12">
        <f t="shared" si="2"/>
        <v>12000</v>
      </c>
      <c r="I31" s="12">
        <v>66</v>
      </c>
      <c r="J31" s="71">
        <f t="shared" si="3"/>
        <v>0.45454545454545453</v>
      </c>
      <c r="K31" s="68"/>
    </row>
    <row r="32" spans="1:17" ht="23.25" customHeight="1">
      <c r="A32" s="10">
        <v>5</v>
      </c>
      <c r="B32" s="281" t="s">
        <v>176</v>
      </c>
      <c r="C32" s="1" t="s">
        <v>12</v>
      </c>
      <c r="D32" s="86"/>
      <c r="E32" s="82">
        <v>50</v>
      </c>
      <c r="F32" s="82">
        <f t="shared" si="0"/>
        <v>8</v>
      </c>
      <c r="G32" s="82">
        <f t="shared" si="1"/>
        <v>0</v>
      </c>
      <c r="H32" s="82">
        <f t="shared" si="2"/>
        <v>0</v>
      </c>
      <c r="I32" s="82">
        <v>33</v>
      </c>
      <c r="J32" s="82">
        <f t="shared" si="3"/>
        <v>0</v>
      </c>
      <c r="K32" s="15"/>
      <c r="L32" s="52"/>
      <c r="Q32" s="7"/>
    </row>
    <row r="33" spans="1:17" ht="23.25" customHeight="1">
      <c r="A33" s="10">
        <v>6</v>
      </c>
      <c r="B33" s="281" t="s">
        <v>177</v>
      </c>
      <c r="C33" s="1" t="s">
        <v>107</v>
      </c>
      <c r="D33" s="86"/>
      <c r="E33" s="82">
        <v>150</v>
      </c>
      <c r="F33" s="82">
        <f t="shared" si="0"/>
        <v>2.6666666666666665</v>
      </c>
      <c r="G33" s="82">
        <f t="shared" si="1"/>
        <v>0</v>
      </c>
      <c r="H33" s="82">
        <f t="shared" si="2"/>
        <v>0</v>
      </c>
      <c r="I33" s="82">
        <v>33</v>
      </c>
      <c r="J33" s="82">
        <f t="shared" si="3"/>
        <v>0</v>
      </c>
      <c r="K33" s="15"/>
      <c r="L33" s="52"/>
      <c r="Q33" s="7"/>
    </row>
    <row r="34" spans="1:17" ht="23.25" customHeight="1">
      <c r="A34" s="10">
        <v>7</v>
      </c>
      <c r="B34" s="281" t="s">
        <v>108</v>
      </c>
      <c r="C34" s="1" t="s">
        <v>12</v>
      </c>
      <c r="D34" s="86"/>
      <c r="E34" s="82">
        <v>150</v>
      </c>
      <c r="F34" s="82">
        <f t="shared" si="0"/>
        <v>2.6666666666666665</v>
      </c>
      <c r="G34" s="82">
        <f t="shared" si="1"/>
        <v>0</v>
      </c>
      <c r="H34" s="82">
        <f t="shared" si="2"/>
        <v>0</v>
      </c>
      <c r="I34" s="82">
        <v>33</v>
      </c>
      <c r="J34" s="82">
        <f t="shared" si="3"/>
        <v>0</v>
      </c>
      <c r="K34" s="15"/>
      <c r="L34" s="52"/>
      <c r="Q34" s="7"/>
    </row>
    <row r="35" spans="1:17" ht="35.25" customHeight="1">
      <c r="A35" s="846" t="s">
        <v>171</v>
      </c>
      <c r="B35" s="846"/>
      <c r="C35" s="773"/>
      <c r="D35" s="773"/>
      <c r="E35" s="773"/>
      <c r="F35" s="83"/>
      <c r="G35" s="83">
        <f>SUM(G28:G34)</f>
        <v>5139.2948717948721</v>
      </c>
      <c r="H35" s="83">
        <f>SUM(H28:H34)</f>
        <v>2055717.948717949</v>
      </c>
      <c r="I35" s="83"/>
      <c r="J35" s="83">
        <f>SUM(J28:J34)</f>
        <v>77.868104118104114</v>
      </c>
      <c r="K35" s="772"/>
      <c r="L35" s="52"/>
      <c r="Q35" s="7"/>
    </row>
    <row r="36" spans="1:17" s="401" customFormat="1" ht="24.75" customHeight="1">
      <c r="A36" s="804" t="s">
        <v>667</v>
      </c>
      <c r="B36" s="804"/>
      <c r="C36" s="804"/>
      <c r="D36" s="804"/>
      <c r="E36" s="804"/>
      <c r="F36" s="804"/>
      <c r="G36" s="804"/>
      <c r="H36" s="804"/>
      <c r="I36" s="804"/>
      <c r="J36" s="804"/>
      <c r="K36" s="804"/>
    </row>
    <row r="37" spans="1:17" s="426" customFormat="1" ht="33.75" customHeight="1">
      <c r="A37" s="394" t="s">
        <v>0</v>
      </c>
      <c r="B37" s="394" t="s">
        <v>41</v>
      </c>
      <c r="C37" s="424" t="s">
        <v>2</v>
      </c>
      <c r="D37" s="395" t="s">
        <v>3</v>
      </c>
      <c r="E37" s="395" t="s">
        <v>504</v>
      </c>
      <c r="F37" s="395" t="s">
        <v>155</v>
      </c>
      <c r="G37" s="395" t="s">
        <v>15</v>
      </c>
      <c r="H37" s="395" t="s">
        <v>194</v>
      </c>
      <c r="I37" s="395" t="s">
        <v>157</v>
      </c>
      <c r="J37" s="862" t="s">
        <v>8</v>
      </c>
      <c r="K37" s="862"/>
    </row>
    <row r="38" spans="1:17" s="392" customFormat="1" ht="18" customHeight="1">
      <c r="A38" s="396">
        <v>1</v>
      </c>
      <c r="B38" s="735" t="s">
        <v>382</v>
      </c>
      <c r="C38" s="409" t="s">
        <v>209</v>
      </c>
      <c r="D38" s="399">
        <v>9</v>
      </c>
      <c r="E38" s="399">
        <v>1</v>
      </c>
      <c r="F38" s="410">
        <v>83111</v>
      </c>
      <c r="G38" s="399">
        <f t="shared" ref="G38:G43" si="4">E38*D38*26</f>
        <v>234</v>
      </c>
      <c r="H38" s="411">
        <f t="shared" ref="H38:H43" si="5">F38*E38*D38</f>
        <v>747999</v>
      </c>
      <c r="I38" s="419">
        <f t="shared" ref="I38:I43" si="6">H38/74.4</f>
        <v>10053.75</v>
      </c>
      <c r="J38" s="400"/>
      <c r="K38" s="782"/>
    </row>
    <row r="39" spans="1:17" s="392" customFormat="1" ht="18" customHeight="1">
      <c r="A39" s="396">
        <v>2</v>
      </c>
      <c r="B39" s="735" t="s">
        <v>375</v>
      </c>
      <c r="C39" s="409" t="s">
        <v>209</v>
      </c>
      <c r="D39" s="399">
        <v>9</v>
      </c>
      <c r="E39" s="399">
        <v>1</v>
      </c>
      <c r="F39" s="411">
        <v>18000</v>
      </c>
      <c r="G39" s="399">
        <f t="shared" si="4"/>
        <v>234</v>
      </c>
      <c r="H39" s="411">
        <f t="shared" si="5"/>
        <v>162000</v>
      </c>
      <c r="I39" s="419">
        <f t="shared" si="6"/>
        <v>2177.4193548387093</v>
      </c>
      <c r="J39" s="451"/>
      <c r="K39" s="782"/>
    </row>
    <row r="40" spans="1:17" s="392" customFormat="1" ht="18" customHeight="1">
      <c r="A40" s="396">
        <v>3</v>
      </c>
      <c r="B40" s="735" t="s">
        <v>640</v>
      </c>
      <c r="C40" s="409" t="s">
        <v>209</v>
      </c>
      <c r="D40" s="399">
        <v>9</v>
      </c>
      <c r="E40" s="399">
        <v>2</v>
      </c>
      <c r="F40" s="411">
        <v>12444</v>
      </c>
      <c r="G40" s="399">
        <f t="shared" si="4"/>
        <v>468</v>
      </c>
      <c r="H40" s="411">
        <f t="shared" si="5"/>
        <v>223992</v>
      </c>
      <c r="I40" s="419">
        <f t="shared" si="6"/>
        <v>3010.6451612903224</v>
      </c>
      <c r="J40" s="400"/>
      <c r="K40" s="782"/>
    </row>
    <row r="41" spans="1:17" s="392" customFormat="1" ht="18" customHeight="1">
      <c r="A41" s="396">
        <v>2</v>
      </c>
      <c r="B41" s="735" t="s">
        <v>641</v>
      </c>
      <c r="C41" s="409" t="s">
        <v>209</v>
      </c>
      <c r="D41" s="399">
        <v>9</v>
      </c>
      <c r="E41" s="399">
        <v>1</v>
      </c>
      <c r="F41" s="411">
        <v>43654</v>
      </c>
      <c r="G41" s="399">
        <f t="shared" si="4"/>
        <v>234</v>
      </c>
      <c r="H41" s="411">
        <f t="shared" si="5"/>
        <v>392886</v>
      </c>
      <c r="I41" s="419">
        <f t="shared" si="6"/>
        <v>5280.7258064516127</v>
      </c>
      <c r="J41" s="451"/>
      <c r="K41" s="782"/>
    </row>
    <row r="42" spans="1:17" s="392" customFormat="1" ht="18" customHeight="1">
      <c r="A42" s="396">
        <v>3</v>
      </c>
      <c r="B42" s="735" t="s">
        <v>206</v>
      </c>
      <c r="C42" s="409" t="s">
        <v>209</v>
      </c>
      <c r="D42" s="399">
        <v>9</v>
      </c>
      <c r="E42" s="399">
        <v>1</v>
      </c>
      <c r="F42" s="411">
        <v>76000</v>
      </c>
      <c r="G42" s="399">
        <f t="shared" si="4"/>
        <v>234</v>
      </c>
      <c r="H42" s="411">
        <f t="shared" si="5"/>
        <v>684000</v>
      </c>
      <c r="I42" s="419">
        <f t="shared" si="6"/>
        <v>9193.5483870967728</v>
      </c>
      <c r="J42" s="400"/>
      <c r="K42" s="782"/>
    </row>
    <row r="43" spans="1:17" s="392" customFormat="1" ht="18" customHeight="1">
      <c r="A43" s="396">
        <v>4</v>
      </c>
      <c r="B43" s="735" t="s">
        <v>208</v>
      </c>
      <c r="C43" s="409" t="s">
        <v>209</v>
      </c>
      <c r="D43" s="399">
        <v>9</v>
      </c>
      <c r="E43" s="399">
        <v>1</v>
      </c>
      <c r="F43" s="411">
        <v>55000</v>
      </c>
      <c r="G43" s="399">
        <f t="shared" si="4"/>
        <v>234</v>
      </c>
      <c r="H43" s="411">
        <f t="shared" si="5"/>
        <v>495000</v>
      </c>
      <c r="I43" s="419">
        <f t="shared" si="6"/>
        <v>6653.2258064516127</v>
      </c>
      <c r="J43" s="400"/>
      <c r="K43" s="782"/>
    </row>
    <row r="44" spans="1:17" s="401" customFormat="1" ht="27.75" customHeight="1">
      <c r="A44" s="801" t="s">
        <v>415</v>
      </c>
      <c r="B44" s="801"/>
      <c r="C44" s="427"/>
      <c r="D44" s="428"/>
      <c r="E44" s="428">
        <f>SUM(E38:E43)</f>
        <v>7</v>
      </c>
      <c r="F44" s="428"/>
      <c r="G44" s="428">
        <f>SUM(G38:G43)</f>
        <v>1638</v>
      </c>
      <c r="H44" s="428">
        <f>SUM(H38:H43)</f>
        <v>2705877</v>
      </c>
      <c r="I44" s="428">
        <f>SUM(I38:I43)</f>
        <v>36369.31451612903</v>
      </c>
      <c r="J44" s="866"/>
      <c r="K44" s="866"/>
    </row>
    <row r="45" spans="1:17" s="401" customFormat="1" ht="24.75" customHeight="1">
      <c r="A45" s="804" t="s">
        <v>666</v>
      </c>
      <c r="B45" s="804"/>
      <c r="C45" s="804"/>
      <c r="D45" s="804"/>
      <c r="E45" s="804"/>
      <c r="F45" s="804"/>
      <c r="G45" s="804"/>
      <c r="H45" s="804"/>
      <c r="I45" s="804"/>
      <c r="J45" s="804"/>
      <c r="K45" s="783"/>
    </row>
    <row r="46" spans="1:17" s="426" customFormat="1" ht="33.75" customHeight="1">
      <c r="A46" s="394" t="s">
        <v>0</v>
      </c>
      <c r="B46" s="394" t="s">
        <v>41</v>
      </c>
      <c r="C46" s="424" t="s">
        <v>2</v>
      </c>
      <c r="D46" s="395" t="s">
        <v>3</v>
      </c>
      <c r="E46" s="395" t="s">
        <v>193</v>
      </c>
      <c r="F46" s="395" t="s">
        <v>155</v>
      </c>
      <c r="G46" s="395" t="s">
        <v>15</v>
      </c>
      <c r="H46" s="395" t="s">
        <v>194</v>
      </c>
      <c r="I46" s="395" t="s">
        <v>157</v>
      </c>
      <c r="J46" s="862" t="s">
        <v>8</v>
      </c>
      <c r="K46" s="862"/>
    </row>
    <row r="47" spans="1:17" s="392" customFormat="1" ht="38.25" customHeight="1">
      <c r="A47" s="397">
        <v>1</v>
      </c>
      <c r="B47" s="489" t="s">
        <v>383</v>
      </c>
      <c r="C47" s="409" t="s">
        <v>220</v>
      </c>
      <c r="D47" s="413">
        <v>1000</v>
      </c>
      <c r="E47" s="411"/>
      <c r="F47" s="411">
        <v>50</v>
      </c>
      <c r="G47" s="499">
        <f>H47/100*10/400</f>
        <v>12.5</v>
      </c>
      <c r="H47" s="499">
        <f>F47*D47</f>
        <v>50000</v>
      </c>
      <c r="I47" s="500">
        <f>H47/74.4</f>
        <v>672.04301075268813</v>
      </c>
      <c r="J47" s="634"/>
      <c r="K47" s="782"/>
    </row>
    <row r="48" spans="1:17" s="392" customFormat="1" ht="21.75" customHeight="1">
      <c r="A48" s="397">
        <v>2</v>
      </c>
      <c r="B48" s="409" t="s">
        <v>379</v>
      </c>
      <c r="C48" s="409" t="s">
        <v>384</v>
      </c>
      <c r="D48" s="413">
        <v>5</v>
      </c>
      <c r="E48" s="411"/>
      <c r="F48" s="411">
        <v>65000</v>
      </c>
      <c r="G48" s="499">
        <f>H48/100*10/400</f>
        <v>81.25</v>
      </c>
      <c r="H48" s="499">
        <f>F48*D48</f>
        <v>325000</v>
      </c>
      <c r="I48" s="500">
        <f>H48/74.4</f>
        <v>4368.2795698924729</v>
      </c>
      <c r="J48" s="501"/>
      <c r="K48" s="782"/>
    </row>
    <row r="49" spans="1:11" s="392" customFormat="1" ht="34.5" customHeight="1">
      <c r="A49" s="397">
        <v>3</v>
      </c>
      <c r="B49" s="490" t="s">
        <v>381</v>
      </c>
      <c r="C49" s="409" t="s">
        <v>380</v>
      </c>
      <c r="D49" s="413">
        <v>2</v>
      </c>
      <c r="E49" s="411"/>
      <c r="F49" s="411">
        <v>540000</v>
      </c>
      <c r="G49" s="499">
        <f>H49/100*10/400</f>
        <v>270</v>
      </c>
      <c r="H49" s="499">
        <f>F49*D49</f>
        <v>1080000</v>
      </c>
      <c r="I49" s="500">
        <f>H49/74.4</f>
        <v>14516.129032258063</v>
      </c>
      <c r="J49" s="501"/>
      <c r="K49" s="782"/>
    </row>
    <row r="50" spans="1:11" s="392" customFormat="1" ht="21.75" customHeight="1">
      <c r="A50" s="397">
        <v>4</v>
      </c>
      <c r="B50" s="489" t="s">
        <v>215</v>
      </c>
      <c r="C50" s="409" t="s">
        <v>274</v>
      </c>
      <c r="D50" s="413">
        <v>5</v>
      </c>
      <c r="E50" s="411"/>
      <c r="F50" s="411">
        <v>40000</v>
      </c>
      <c r="G50" s="499">
        <f>H50/100*10/400</f>
        <v>50</v>
      </c>
      <c r="H50" s="499">
        <f>F50*D50</f>
        <v>200000</v>
      </c>
      <c r="I50" s="500">
        <f>H50/74.4</f>
        <v>2688.1720430107525</v>
      </c>
      <c r="J50" s="501"/>
      <c r="K50" s="782"/>
    </row>
    <row r="51" spans="1:11" s="392" customFormat="1" ht="21.75" customHeight="1">
      <c r="A51" s="397">
        <v>5</v>
      </c>
      <c r="B51" s="490" t="s">
        <v>389</v>
      </c>
      <c r="C51" s="409" t="s">
        <v>275</v>
      </c>
      <c r="D51" s="413">
        <v>5</v>
      </c>
      <c r="E51" s="411"/>
      <c r="F51" s="411">
        <v>100000</v>
      </c>
      <c r="G51" s="499">
        <f>H51/100*10/400</f>
        <v>125</v>
      </c>
      <c r="H51" s="499">
        <f>F51*D51</f>
        <v>500000</v>
      </c>
      <c r="I51" s="500">
        <f>H51/74.4</f>
        <v>6720.4301075268813</v>
      </c>
      <c r="J51" s="501"/>
      <c r="K51" s="782"/>
    </row>
    <row r="52" spans="1:11" s="401" customFormat="1" ht="27.75" customHeight="1">
      <c r="A52" s="863" t="s">
        <v>415</v>
      </c>
      <c r="B52" s="863"/>
      <c r="C52" s="784"/>
      <c r="D52" s="785"/>
      <c r="E52" s="785"/>
      <c r="F52" s="785"/>
      <c r="G52" s="785">
        <f>SUM(G47:G51)</f>
        <v>538.75</v>
      </c>
      <c r="H52" s="785">
        <f>SUM(H47:H51)</f>
        <v>2155000</v>
      </c>
      <c r="I52" s="785">
        <f>SUM(I47:I51)</f>
        <v>28965.053763440857</v>
      </c>
      <c r="J52" s="864"/>
      <c r="K52" s="865"/>
    </row>
    <row r="53" spans="1:11" ht="28.5" customHeight="1">
      <c r="A53" s="847" t="s">
        <v>166</v>
      </c>
      <c r="B53" s="847"/>
      <c r="C53" s="17"/>
      <c r="D53" s="18"/>
      <c r="E53" s="18"/>
      <c r="F53" s="18"/>
      <c r="G53" s="19">
        <f>G11+G18+G25+G35+G44+G52</f>
        <v>53569.698717948719</v>
      </c>
      <c r="H53" s="19">
        <f>H11+H18+H25+H35+H44+H52</f>
        <v>25418056.487179488</v>
      </c>
      <c r="I53" s="19"/>
      <c r="J53" s="19"/>
      <c r="K53" s="320"/>
    </row>
    <row r="54" spans="1:11" ht="24" customHeight="1">
      <c r="A54" s="848" t="s">
        <v>167</v>
      </c>
      <c r="B54" s="848"/>
      <c r="C54" s="95"/>
      <c r="D54" s="96"/>
      <c r="E54" s="96"/>
      <c r="F54" s="96"/>
      <c r="G54" s="97"/>
      <c r="H54" s="97">
        <f>H53/74.4</f>
        <v>341640.54418251995</v>
      </c>
      <c r="I54" s="97"/>
      <c r="J54" s="97"/>
      <c r="K54" s="321"/>
    </row>
    <row r="55" spans="1:11" s="132" customFormat="1" ht="26.25" customHeight="1">
      <c r="A55" s="859" t="s">
        <v>428</v>
      </c>
      <c r="B55" s="859"/>
      <c r="C55" s="859"/>
      <c r="D55" s="16"/>
      <c r="E55" s="16"/>
      <c r="F55" s="94"/>
      <c r="G55" s="775" t="s">
        <v>431</v>
      </c>
      <c r="H55" s="16"/>
      <c r="J55" s="774"/>
      <c r="K55" s="136"/>
    </row>
    <row r="56" spans="1:11" s="132" customFormat="1" ht="20.25" customHeight="1">
      <c r="A56" s="849"/>
      <c r="B56" s="849"/>
      <c r="C56" s="774" t="s">
        <v>223</v>
      </c>
      <c r="D56" s="16"/>
      <c r="E56" s="16"/>
      <c r="F56" s="94"/>
      <c r="G56" s="67"/>
      <c r="H56" s="16"/>
      <c r="J56" s="774"/>
      <c r="K56" s="136"/>
    </row>
    <row r="57" spans="1:11" s="132" customFormat="1" ht="21" customHeight="1">
      <c r="A57" s="771" t="s">
        <v>429</v>
      </c>
      <c r="B57" s="141"/>
      <c r="C57" s="142" t="s">
        <v>430</v>
      </c>
      <c r="D57" s="143"/>
      <c r="E57" s="143"/>
      <c r="F57" s="142"/>
      <c r="G57" s="11" t="s">
        <v>21</v>
      </c>
      <c r="H57" s="164"/>
      <c r="I57" s="284"/>
      <c r="J57" s="164"/>
      <c r="K57" s="322"/>
    </row>
    <row r="58" spans="1:11" ht="28.5" customHeight="1">
      <c r="A58" s="144"/>
      <c r="B58" s="145"/>
      <c r="C58" s="132" t="s">
        <v>279</v>
      </c>
      <c r="D58" s="144"/>
      <c r="E58" s="144"/>
      <c r="F58" s="132"/>
      <c r="G58" s="144" t="s">
        <v>423</v>
      </c>
      <c r="H58" s="165"/>
      <c r="I58" s="144"/>
      <c r="J58" s="165"/>
      <c r="K58" s="282" t="s">
        <v>44</v>
      </c>
    </row>
  </sheetData>
  <mergeCells count="23">
    <mergeCell ref="A12:K12"/>
    <mergeCell ref="A1:K1"/>
    <mergeCell ref="A2:K2"/>
    <mergeCell ref="A3:K3"/>
    <mergeCell ref="A4:K4"/>
    <mergeCell ref="A11:C11"/>
    <mergeCell ref="A18:B18"/>
    <mergeCell ref="A19:K19"/>
    <mergeCell ref="A25:B25"/>
    <mergeCell ref="A26:K26"/>
    <mergeCell ref="A35:B35"/>
    <mergeCell ref="A36:K36"/>
    <mergeCell ref="J37:K37"/>
    <mergeCell ref="A44:B44"/>
    <mergeCell ref="J44:K44"/>
    <mergeCell ref="A45:J45"/>
    <mergeCell ref="A55:C55"/>
    <mergeCell ref="A56:B56"/>
    <mergeCell ref="J46:K46"/>
    <mergeCell ref="A52:B52"/>
    <mergeCell ref="J52:K52"/>
    <mergeCell ref="A53:B53"/>
    <mergeCell ref="A54:B54"/>
  </mergeCells>
  <printOptions horizontalCentered="1"/>
  <pageMargins left="0.25" right="0.25" top="0.32" bottom="0.28999999999999998" header="0.17" footer="0.18"/>
  <pageSetup paperSize="9" scale="4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1"/>
  <sheetViews>
    <sheetView showGridLines="0" rightToLeft="1" view="pageBreakPreview" zoomScale="70" zoomScaleSheetLayoutView="70" workbookViewId="0">
      <pane ySplit="4" topLeftCell="A11" activePane="bottomLeft" state="frozen"/>
      <selection pane="bottomLeft" activeCell="H17" sqref="H17"/>
    </sheetView>
  </sheetViews>
  <sheetFormatPr defaultColWidth="9.140625" defaultRowHeight="15"/>
  <cols>
    <col min="1" max="1" width="6.85546875" style="58" customWidth="1"/>
    <col min="2" max="2" width="52" style="216" customWidth="1"/>
    <col min="3" max="3" width="14.140625" style="58" customWidth="1"/>
    <col min="4" max="4" width="18.140625" style="58" customWidth="1"/>
    <col min="5" max="5" width="15" style="58" customWidth="1"/>
    <col min="6" max="6" width="16.5703125" style="58" customWidth="1"/>
    <col min="7" max="7" width="15.28515625" style="58" customWidth="1"/>
    <col min="8" max="8" width="20.85546875" style="58" customWidth="1"/>
    <col min="9" max="12" width="18" style="58" customWidth="1"/>
    <col min="13" max="13" width="23.85546875" style="58" customWidth="1"/>
    <col min="14" max="16384" width="9.140625" style="58"/>
  </cols>
  <sheetData>
    <row r="1" spans="1:13" ht="50.25" customHeight="1">
      <c r="A1" s="871" t="s">
        <v>179</v>
      </c>
      <c r="B1" s="872"/>
      <c r="C1" s="872"/>
      <c r="D1" s="872"/>
      <c r="E1" s="872"/>
      <c r="F1" s="872"/>
      <c r="G1" s="872"/>
      <c r="H1" s="872"/>
      <c r="I1" s="872"/>
      <c r="J1" s="872"/>
      <c r="K1" s="872"/>
      <c r="L1" s="872"/>
      <c r="M1" s="873"/>
    </row>
    <row r="2" spans="1:13" ht="28.5" customHeight="1">
      <c r="A2" s="874" t="s">
        <v>180</v>
      </c>
      <c r="B2" s="874"/>
      <c r="C2" s="874"/>
      <c r="D2" s="874"/>
      <c r="E2" s="874"/>
      <c r="F2" s="874"/>
      <c r="G2" s="874"/>
      <c r="H2" s="874"/>
      <c r="I2" s="874"/>
      <c r="J2" s="874"/>
      <c r="K2" s="874"/>
      <c r="L2" s="874"/>
      <c r="M2" s="874"/>
    </row>
    <row r="3" spans="1:13" s="294" customFormat="1" ht="27.75" customHeight="1">
      <c r="A3" s="875" t="s">
        <v>600</v>
      </c>
      <c r="B3" s="876"/>
      <c r="C3" s="876"/>
      <c r="D3" s="876"/>
      <c r="E3" s="876"/>
      <c r="F3" s="876"/>
      <c r="G3" s="876"/>
      <c r="H3" s="876"/>
      <c r="I3" s="876"/>
      <c r="J3" s="876"/>
      <c r="K3" s="876"/>
      <c r="L3" s="876"/>
      <c r="M3" s="877"/>
    </row>
    <row r="4" spans="1:13" s="294" customFormat="1" ht="38.25" customHeight="1">
      <c r="A4" s="289" t="s">
        <v>0</v>
      </c>
      <c r="B4" s="384" t="s">
        <v>41</v>
      </c>
      <c r="C4" s="289" t="s">
        <v>2</v>
      </c>
      <c r="D4" s="289" t="s">
        <v>3</v>
      </c>
      <c r="E4" s="289" t="s">
        <v>154</v>
      </c>
      <c r="F4" s="289" t="s">
        <v>155</v>
      </c>
      <c r="G4" s="289" t="s">
        <v>15</v>
      </c>
      <c r="H4" s="289" t="s">
        <v>156</v>
      </c>
      <c r="I4" s="385" t="s">
        <v>98</v>
      </c>
      <c r="J4" s="385" t="s">
        <v>47</v>
      </c>
      <c r="K4" s="386" t="s">
        <v>27</v>
      </c>
      <c r="L4" s="387" t="s">
        <v>113</v>
      </c>
      <c r="M4" s="388" t="s">
        <v>8</v>
      </c>
    </row>
    <row r="5" spans="1:13" ht="30" customHeight="1">
      <c r="A5" s="49">
        <v>1</v>
      </c>
      <c r="B5" s="177" t="s">
        <v>354</v>
      </c>
      <c r="C5" s="186" t="s">
        <v>130</v>
      </c>
      <c r="D5" s="87">
        <f>'گذرگاه 1'!D7+'گذرگاه 2'!D7+'ده مراد خان 1'!D7+'ده مراد خان 2'!D7+پغمان!D7+قرغه!D7+'بی بی مهرو'!D7</f>
        <v>45</v>
      </c>
      <c r="E5" s="88"/>
      <c r="F5" s="88"/>
      <c r="G5" s="88"/>
      <c r="H5" s="88"/>
      <c r="I5" s="87"/>
      <c r="J5" s="89"/>
      <c r="K5" s="89"/>
      <c r="L5" s="90"/>
      <c r="M5" s="5"/>
    </row>
    <row r="6" spans="1:13" ht="38.25" customHeight="1">
      <c r="A6" s="49">
        <v>2</v>
      </c>
      <c r="B6" s="177" t="s">
        <v>356</v>
      </c>
      <c r="C6" s="186" t="s">
        <v>12</v>
      </c>
      <c r="D6" s="87">
        <f>'گذرگاه 1'!D8+'گذرگاه 2'!D8+'ده مراد خان 1'!D8+'ده مراد خان 2'!D8+پغمان!D8+قرغه!D8+'بی بی مهرو'!D8+'گذرگاه 1'!D27+'گذرگاه 2'!D27+'ده مراد خان 1'!D27+'ده مراد خان 2'!D27+پغمان!D27+قرغه!D27+'بی بی مهرو'!D27</f>
        <v>378250</v>
      </c>
      <c r="E6" s="88">
        <v>60</v>
      </c>
      <c r="F6" s="88">
        <f>400/E6</f>
        <v>6.666666666666667</v>
      </c>
      <c r="G6" s="88">
        <f t="shared" ref="G6:G15" si="0">D6*1/E6</f>
        <v>6304.166666666667</v>
      </c>
      <c r="H6" s="88">
        <f>F6*D6</f>
        <v>2521666.666666667</v>
      </c>
      <c r="I6" s="87">
        <f>'گذرگاه 1'!H8+'گذرگاه 2'!H8+'ده مراد خان 1'!H8+'ده مراد خان 2'!H8+پغمان!H8+قرغه!H8+'بی بی مهرو'!H8</f>
        <v>46666.666666666672</v>
      </c>
      <c r="J6" s="89"/>
      <c r="K6" s="89"/>
      <c r="L6" s="90">
        <f>'گذرگاه 1'!H27+'گذرگاه 2'!H27+'ده مراد خان 1'!H27+'ده مراد خان 2'!H27+پغمان!H27+قرغه!H27+'بی بی مهرو'!H27</f>
        <v>2475000</v>
      </c>
      <c r="M6" s="5"/>
    </row>
    <row r="7" spans="1:13" ht="38.25" customHeight="1">
      <c r="A7" s="49">
        <v>3</v>
      </c>
      <c r="B7" s="177" t="s">
        <v>124</v>
      </c>
      <c r="C7" s="186" t="s">
        <v>355</v>
      </c>
      <c r="D7" s="87">
        <f>'گذرگاه 1'!D11+'گذرگاه 1'!D28+'گذرگاه 2'!D11+'گذرگاه 2'!D28+'ده مراد خان 1'!D11+'ده مراد خان 1'!D28+'ده مراد خان 2'!D11+'ده مراد خان 2'!D28+پغمان!D11+پغمان!D28+قرغه!D11+قرغه!D28+'بی بی مهرو'!D11+'بی بی مهرو'!D28</f>
        <v>90000</v>
      </c>
      <c r="E7" s="88">
        <v>80</v>
      </c>
      <c r="F7" s="88">
        <f t="shared" ref="F7:F15" si="1">400/E7</f>
        <v>5</v>
      </c>
      <c r="G7" s="88">
        <f t="shared" si="0"/>
        <v>1125</v>
      </c>
      <c r="H7" s="88">
        <f t="shared" ref="H7:H15" si="2">F7*D7</f>
        <v>450000</v>
      </c>
      <c r="I7" s="87"/>
      <c r="J7" s="89">
        <f>'گذرگاه 1'!H11+'گذرگاه 2'!H11+'ده مراد خان 1'!H11+'ده مراد خان 2'!H11+پغمان!H11+قرغه!H11+'بی بی مهرو'!H11</f>
        <v>225000</v>
      </c>
      <c r="K7" s="89"/>
      <c r="L7" s="90">
        <f>'گذرگاه 1'!H28+'گذرگاه 2'!H28+'ده مراد خان 1'!H28+'ده مراد خان 2'!H28+پغمان!H28+قرغه!H28+'بی بی مهرو'!H28</f>
        <v>225000</v>
      </c>
      <c r="M7" s="5"/>
    </row>
    <row r="8" spans="1:13" s="9" customFormat="1" ht="38.25" customHeight="1">
      <c r="A8" s="49">
        <v>4</v>
      </c>
      <c r="B8" s="178" t="s">
        <v>343</v>
      </c>
      <c r="C8" s="186" t="s">
        <v>12</v>
      </c>
      <c r="D8" s="91">
        <f>'گذرگاه 1'!D13+'گذرگاه 2'!D13+'ده مراد خان 1'!D13+'ده مراد خان 2'!D13+پغمان!D13+قرغه!D13+'بی بی مهرو'!D13</f>
        <v>180000</v>
      </c>
      <c r="E8" s="91">
        <v>200</v>
      </c>
      <c r="F8" s="88">
        <f>400/E8</f>
        <v>2</v>
      </c>
      <c r="G8" s="88">
        <f>D8*1/E8</f>
        <v>900</v>
      </c>
      <c r="H8" s="88">
        <f>F8*D8</f>
        <v>360000</v>
      </c>
      <c r="I8" s="91"/>
      <c r="J8" s="89">
        <f>'گذرگاه 1'!H13+'گذرگاه 2'!H13+'ده مراد خان 1'!H13+'ده مراد خان 2'!H13+پغمان!H13+قرغه!H13+'بی بی مهرو'!H13</f>
        <v>360000</v>
      </c>
      <c r="K8" s="92"/>
      <c r="L8" s="93"/>
      <c r="M8" s="8"/>
    </row>
    <row r="9" spans="1:13" ht="38.25" customHeight="1">
      <c r="A9" s="49">
        <v>5</v>
      </c>
      <c r="B9" s="389" t="s">
        <v>185</v>
      </c>
      <c r="C9" s="182" t="s">
        <v>11</v>
      </c>
      <c r="D9" s="87">
        <f>'گذرگاه 1'!D30+'گذرگاه 2'!D30+'ده مراد خان 1'!D30+'ده مراد خان 2'!D30+پغمان!D30+قرغه!D30+'بی بی مهرو'!D30</f>
        <v>45000</v>
      </c>
      <c r="E9" s="88">
        <v>400</v>
      </c>
      <c r="F9" s="88">
        <f t="shared" si="1"/>
        <v>1</v>
      </c>
      <c r="G9" s="88">
        <f t="shared" si="0"/>
        <v>112.5</v>
      </c>
      <c r="H9" s="88">
        <f t="shared" si="2"/>
        <v>45000</v>
      </c>
      <c r="I9" s="87"/>
      <c r="J9" s="89"/>
      <c r="K9" s="89"/>
      <c r="L9" s="90">
        <f>'گذرگاه 1'!H30+'گذرگاه 2'!H30+'ده مراد خان 1'!H30+'ده مراد خان 2'!H30+پغمان!H30+قرغه!H30+'بی بی مهرو'!H30</f>
        <v>45000</v>
      </c>
      <c r="M9" s="5"/>
    </row>
    <row r="10" spans="1:13" s="9" customFormat="1" ht="38.25" customHeight="1">
      <c r="A10" s="49">
        <v>6</v>
      </c>
      <c r="B10" s="178" t="s">
        <v>125</v>
      </c>
      <c r="C10" s="186" t="s">
        <v>181</v>
      </c>
      <c r="D10" s="91">
        <f>'گذرگاه 1'!D12+'گذرگاه 1'!D20+'گذرگاه 1'!D31+'گذرگاه 2'!D12+'گذرگاه 2'!D20+'گذرگاه 2'!D31+'ده مراد خان 1'!D12+'ده مراد خان 1'!D20+'ده مراد خان 1'!D31+'ده مراد خان 2'!D12+'ده مراد خان 2'!D20+'ده مراد خان 2'!D31+پغمان!D12+پغمان!D20+پغمان!D31+قرغه!D12+قرغه!D20+قرغه!D31+'بی بی مهرو'!D12+'بی بی مهرو'!D20+'بی بی مهرو'!D31</f>
        <v>540000</v>
      </c>
      <c r="E10" s="91">
        <v>80</v>
      </c>
      <c r="F10" s="88">
        <f t="shared" si="1"/>
        <v>5</v>
      </c>
      <c r="G10" s="88">
        <f t="shared" si="0"/>
        <v>6750</v>
      </c>
      <c r="H10" s="88">
        <f t="shared" si="2"/>
        <v>2700000</v>
      </c>
      <c r="I10" s="91"/>
      <c r="J10" s="89">
        <f>'گذرگاه 1'!H12+'گذرگاه 2'!H12+'ده مراد خان 1'!H12+'ده مراد خان 2'!H12+پغمان!H12+قرغه!H12+'بی بی مهرو'!H12</f>
        <v>900000</v>
      </c>
      <c r="K10" s="92">
        <f>'گذرگاه 1'!H20+'گذرگاه 2'!H20+'ده مراد خان 1'!H20+'ده مراد خان 2'!H20+پغمان!H20+قرغه!H20+'بی بی مهرو'!H20</f>
        <v>1350000</v>
      </c>
      <c r="L10" s="90">
        <f>'گذرگاه 1'!H31+'گذرگاه 2'!H31+'ده مراد خان 1'!H31+'ده مراد خان 2'!H31+پغمان!H31+قرغه!H31+'بی بی مهرو'!H31</f>
        <v>450000</v>
      </c>
      <c r="M10" s="8"/>
    </row>
    <row r="11" spans="1:13" s="9" customFormat="1" ht="38.25" customHeight="1">
      <c r="A11" s="49">
        <v>7</v>
      </c>
      <c r="B11" s="178" t="s">
        <v>345</v>
      </c>
      <c r="C11" s="186" t="s">
        <v>130</v>
      </c>
      <c r="D11" s="91">
        <f>'گذرگاه 1'!D14+'گذرگاه 1'!D21+'گذرگاه 1'!D32+'گذرگاه 2'!D14+'گذرگاه 2'!D21+'گذرگاه 2'!D32+'ده مراد خان 1'!D14+'ده مراد خان 1'!D21+'ده مراد خان 1'!D32+'ده مراد خان 2'!D14+'ده مراد خان 2'!D21+'ده مراد خان 2'!D32+پغمان!D14+پغمان!D21+پغمان!D32+قرغه!D14+قرغه!D21+قرغه!D32+'بی بی مهرو'!D14+'بی بی مهرو'!D21+'بی بی مهرو'!D32</f>
        <v>1260</v>
      </c>
      <c r="E11" s="91">
        <v>4</v>
      </c>
      <c r="F11" s="88">
        <f t="shared" si="1"/>
        <v>100</v>
      </c>
      <c r="G11" s="88">
        <f t="shared" si="0"/>
        <v>315</v>
      </c>
      <c r="H11" s="88">
        <f t="shared" si="2"/>
        <v>126000</v>
      </c>
      <c r="I11" s="91"/>
      <c r="J11" s="89">
        <f>'گذرگاه 1'!H14+'گذرگاه 2'!H14+'ده مراد خان 1'!H14+'ده مراد خان 2'!H14+پغمان!H14+قرغه!H14+'بی بی مهرو'!H14</f>
        <v>54000</v>
      </c>
      <c r="K11" s="92">
        <f>'گذرگاه 1'!H21+'گذرگاه 2'!H21+'ده مراد خان 1'!H21+'ده مراد خان 2'!H21+پغمان!H21+قرغه!H21+'بی بی مهرو'!H21</f>
        <v>54000</v>
      </c>
      <c r="L11" s="90">
        <f>'گذرگاه 1'!H32+'گذرگاه 2'!H32+'ده مراد خان 1'!H32+'ده مراد خان 2'!H32+پغمان!H32+قرغه!H32+'بی بی مهرو'!H32</f>
        <v>18000</v>
      </c>
      <c r="M11" s="8"/>
    </row>
    <row r="12" spans="1:13" s="9" customFormat="1" ht="38.25" customHeight="1">
      <c r="A12" s="49">
        <v>8</v>
      </c>
      <c r="B12" s="178" t="s">
        <v>346</v>
      </c>
      <c r="C12" s="186" t="s">
        <v>130</v>
      </c>
      <c r="D12" s="91">
        <f>'گذرگاه 1'!D15+'گذرگاه 1'!D22+'گذرگاه 2'!D15+'گذرگاه 2'!D22+'ده مراد خان 1'!D15+'ده مراد خان 1'!D22+'ده مراد خان 2'!D15+'ده مراد خان 2'!D22+پغمان!D15+پغمان!D22+قرغه!D15+قرغه!D22+'بی بی مهرو'!D15+'بی بی مهرو'!D22</f>
        <v>270</v>
      </c>
      <c r="E12" s="91">
        <v>4</v>
      </c>
      <c r="F12" s="88">
        <f t="shared" si="1"/>
        <v>100</v>
      </c>
      <c r="G12" s="88">
        <f t="shared" si="0"/>
        <v>67.5</v>
      </c>
      <c r="H12" s="88">
        <f t="shared" si="2"/>
        <v>27000</v>
      </c>
      <c r="I12" s="91"/>
      <c r="J12" s="89">
        <f>'گذرگاه 1'!H15+'گذرگاه 2'!H15+'ده مراد خان 1'!H15+'ده مراد خان 2'!H15+پغمان!H15+قرغه!H15+'بی بی مهرو'!H15</f>
        <v>13500</v>
      </c>
      <c r="K12" s="92">
        <f>'گذرگاه 1'!H22+'گذرگاه 2'!H22+'ده مراد خان 1'!H22+'ده مراد خان 2'!H22+پغمان!H22+قرغه!H22+'بی بی مهرو'!H22</f>
        <v>13500</v>
      </c>
      <c r="L12" s="93"/>
      <c r="M12" s="8"/>
    </row>
    <row r="13" spans="1:13" ht="38.25" customHeight="1">
      <c r="A13" s="49">
        <v>9</v>
      </c>
      <c r="B13" s="178" t="s">
        <v>342</v>
      </c>
      <c r="C13" s="186" t="s">
        <v>130</v>
      </c>
      <c r="D13" s="184">
        <f>'گذرگاه 1'!D16+'گذرگاه 1'!D23+'گذرگاه 1'!D33+'گذرگاه 2'!D16+'گذرگاه 2'!D23+'گذرگاه 2'!D33+'ده مراد خان 1'!D16+'ده مراد خان 1'!D23+'ده مراد خان 1'!D33+'ده مراد خان 2'!D16+'ده مراد خان 2'!D23+'ده مراد خان 2'!D33+پغمان!D16+پغمان!D23+پغمان!D33+قرغه!D16+قرغه!D23+قرغه!D33+'بی بی مهرو'!D16+'بی بی مهرو'!D23+'بی بی مهرو'!D33</f>
        <v>315</v>
      </c>
      <c r="E13" s="82">
        <v>2</v>
      </c>
      <c r="F13" s="88">
        <f t="shared" si="1"/>
        <v>200</v>
      </c>
      <c r="G13" s="88">
        <f t="shared" si="0"/>
        <v>157.5</v>
      </c>
      <c r="H13" s="88">
        <f t="shared" si="2"/>
        <v>63000</v>
      </c>
      <c r="I13" s="89"/>
      <c r="J13" s="89">
        <f>'گذرگاه 1'!H16+'گذرگاه 2'!H16+'ده مراد خان 1'!H16+'ده مراد خان 2'!H16+پغمان!H16+قرغه!H16+'بی بی مهرو'!H16</f>
        <v>27000</v>
      </c>
      <c r="K13" s="92">
        <f>'گذرگاه 1'!H23+'گذرگاه 2'!H23+'ده مراد خان 1'!H23+'ده مراد خان 2'!H23+پغمان!H23+قرغه!H23+'بی بی مهرو'!H23</f>
        <v>27000</v>
      </c>
      <c r="L13" s="93">
        <f>'گذرگاه 1'!H33+'گذرگاه 2'!H33+'ده مراد خان 1'!H33+'ده مراد خان 2'!H33+پغمان!H33+قرغه!H33+'بی بی مهرو'!H33</f>
        <v>9000</v>
      </c>
      <c r="M13" s="193"/>
    </row>
    <row r="14" spans="1:13" ht="38.25" customHeight="1">
      <c r="A14" s="49">
        <v>10</v>
      </c>
      <c r="B14" s="178" t="s">
        <v>347</v>
      </c>
      <c r="C14" s="186" t="s">
        <v>10</v>
      </c>
      <c r="D14" s="184">
        <f>'گذرگاه 1'!D17+'گذرگاه 1'!D24+'گذرگاه 2'!D17+'گذرگاه 2'!D24+'ده مراد خان 1'!D17+'ده مراد خان 1'!D24+'ده مراد خان 2'!D17+'ده مراد خان 2'!D24+پغمان!D17+پغمان!D24+قرغه!D17+قرغه!D24+'بی بی مهرو'!D17+'بی بی مهرو'!D24</f>
        <v>90</v>
      </c>
      <c r="E14" s="82">
        <v>1</v>
      </c>
      <c r="F14" s="88">
        <f>400/E14</f>
        <v>400</v>
      </c>
      <c r="G14" s="88">
        <f>D14*1/E14</f>
        <v>90</v>
      </c>
      <c r="H14" s="88">
        <f>F14*D14</f>
        <v>36000</v>
      </c>
      <c r="I14" s="89"/>
      <c r="J14" s="89">
        <f>'گذرگاه 1'!H17+'گذرگاه 2'!H17+'ده مراد خان 1'!H17+'ده مراد خان 2'!H17+پغمان!H17+قرغه!H17+'بی بی مهرو'!H17</f>
        <v>18000</v>
      </c>
      <c r="K14" s="92">
        <f>'گذرگاه 1'!H24+'گذرگاه 2'!H24+'ده مراد خان 1'!H24+'ده مراد خان 2'!H24+پغمان!H24+قرغه!H24+'بی بی مهرو'!H24</f>
        <v>18000</v>
      </c>
      <c r="L14" s="93"/>
      <c r="M14" s="193"/>
    </row>
    <row r="15" spans="1:13" ht="38.25" customHeight="1">
      <c r="A15" s="49">
        <v>11</v>
      </c>
      <c r="B15" s="177" t="s">
        <v>350</v>
      </c>
      <c r="C15" s="186" t="s">
        <v>182</v>
      </c>
      <c r="D15" s="184">
        <f>'گذرگاه 1'!D29+'گذرگاه 2'!D29+'ده مراد خان 1'!D29+'ده مراد خان 2'!D29+پغمان!D29+قرغه!D29+'بی بی مهرو'!D29</f>
        <v>180000</v>
      </c>
      <c r="E15" s="82">
        <v>200</v>
      </c>
      <c r="F15" s="88">
        <f t="shared" si="1"/>
        <v>2</v>
      </c>
      <c r="G15" s="88">
        <f t="shared" si="0"/>
        <v>900</v>
      </c>
      <c r="H15" s="88">
        <f t="shared" si="2"/>
        <v>360000</v>
      </c>
      <c r="I15" s="89"/>
      <c r="J15" s="89"/>
      <c r="K15" s="89"/>
      <c r="L15" s="93">
        <f>'گذرگاه 1'!H29+'گذرگاه 2'!H29+'ده مراد خان 1'!H29+'ده مراد خان 2'!H29+پغمان!H29+قرغه!H29+'بی بی مهرو'!H29</f>
        <v>360000</v>
      </c>
      <c r="M15" s="193"/>
    </row>
    <row r="16" spans="1:13" ht="28.5" customHeight="1">
      <c r="A16" s="847" t="s">
        <v>183</v>
      </c>
      <c r="B16" s="847"/>
      <c r="C16" s="17"/>
      <c r="D16" s="18"/>
      <c r="E16" s="18"/>
      <c r="F16" s="18"/>
      <c r="G16" s="185">
        <f t="shared" ref="G16:L16" si="3">SUM(G6:G15)</f>
        <v>16721.666666666668</v>
      </c>
      <c r="H16" s="19">
        <f t="shared" si="3"/>
        <v>6688666.666666667</v>
      </c>
      <c r="I16" s="185">
        <f t="shared" si="3"/>
        <v>46666.666666666672</v>
      </c>
      <c r="J16" s="185">
        <f t="shared" si="3"/>
        <v>1597500</v>
      </c>
      <c r="K16" s="185">
        <f t="shared" si="3"/>
        <v>1462500</v>
      </c>
      <c r="L16" s="185">
        <f t="shared" si="3"/>
        <v>3582000</v>
      </c>
      <c r="M16" s="101"/>
    </row>
    <row r="17" spans="1:18" ht="24" customHeight="1">
      <c r="A17" s="848" t="s">
        <v>184</v>
      </c>
      <c r="B17" s="848"/>
      <c r="C17" s="95"/>
      <c r="D17" s="96"/>
      <c r="E17" s="96"/>
      <c r="F17" s="97"/>
      <c r="G17" s="97"/>
      <c r="H17" s="97">
        <f>H16/74.4</f>
        <v>89901.433691756276</v>
      </c>
      <c r="I17" s="97">
        <f>I16/74.4</f>
        <v>627.2401433691756</v>
      </c>
      <c r="J17" s="97">
        <f>J16/74.4</f>
        <v>21471.774193548386</v>
      </c>
      <c r="K17" s="97">
        <f>K16/74.4</f>
        <v>19657.258064516129</v>
      </c>
      <c r="L17" s="97">
        <f>L16/74.4</f>
        <v>48145.161290322576</v>
      </c>
      <c r="M17" s="99"/>
    </row>
    <row r="18" spans="1:18" s="340" customFormat="1" ht="30.75" customHeight="1">
      <c r="A18" s="298" t="s">
        <v>425</v>
      </c>
      <c r="B18" s="298"/>
      <c r="C18" s="298"/>
      <c r="D18" s="16"/>
      <c r="E18" s="16" t="s">
        <v>422</v>
      </c>
      <c r="F18" s="16"/>
      <c r="G18" s="16"/>
      <c r="H18" s="16"/>
      <c r="I18" s="16"/>
      <c r="J18" s="16"/>
      <c r="K18" s="450"/>
      <c r="L18" s="450"/>
      <c r="M18" s="201"/>
      <c r="N18" s="364"/>
      <c r="Q18" s="339"/>
      <c r="R18" s="339"/>
    </row>
    <row r="19" spans="1:18" s="340" customFormat="1" ht="24" customHeight="1">
      <c r="A19" s="378" t="s">
        <v>426</v>
      </c>
      <c r="B19" s="141"/>
      <c r="C19" s="299"/>
      <c r="D19" s="11"/>
      <c r="E19" s="298"/>
      <c r="F19" s="545"/>
      <c r="G19" s="543"/>
      <c r="H19" s="543"/>
      <c r="I19" s="545"/>
      <c r="J19" s="543"/>
      <c r="K19" s="541"/>
      <c r="L19" s="547"/>
      <c r="M19" s="201"/>
      <c r="N19" s="364"/>
      <c r="Q19" s="625"/>
      <c r="R19" s="339"/>
    </row>
    <row r="20" spans="1:18" s="340" customFormat="1" ht="24" customHeight="1">
      <c r="A20" s="378" t="s">
        <v>385</v>
      </c>
      <c r="B20" s="301"/>
      <c r="C20" s="300"/>
      <c r="D20" s="300"/>
      <c r="E20" s="298" t="s">
        <v>223</v>
      </c>
      <c r="F20" s="378" t="s">
        <v>390</v>
      </c>
      <c r="G20" s="543"/>
      <c r="H20" s="543"/>
      <c r="I20" s="545" t="s">
        <v>21</v>
      </c>
      <c r="J20" s="543"/>
      <c r="K20" s="542"/>
      <c r="L20" s="542" t="s">
        <v>44</v>
      </c>
      <c r="M20" s="201"/>
      <c r="N20" s="364"/>
      <c r="Q20" s="625"/>
      <c r="R20" s="625"/>
    </row>
    <row r="21" spans="1:18" s="365" customFormat="1" ht="24" customHeight="1">
      <c r="A21" s="365" t="s">
        <v>424</v>
      </c>
      <c r="E21" s="543"/>
      <c r="F21" s="542" t="s">
        <v>279</v>
      </c>
      <c r="I21" s="542" t="s">
        <v>423</v>
      </c>
      <c r="L21" s="370"/>
    </row>
    <row r="22" spans="1:18" s="203" customFormat="1" ht="23.25" customHeight="1">
      <c r="A22" s="223"/>
      <c r="B22" s="223"/>
      <c r="C22" s="223"/>
      <c r="D22" s="223"/>
      <c r="E22" s="223"/>
      <c r="F22" s="94"/>
      <c r="G22" s="94"/>
      <c r="H22" s="94"/>
      <c r="I22" s="132"/>
      <c r="J22" s="200"/>
      <c r="K22" s="132"/>
      <c r="L22" s="94"/>
      <c r="M22" s="201"/>
      <c r="N22" s="58"/>
    </row>
    <row r="23" spans="1:18" s="203" customFormat="1" ht="29.25" customHeight="1">
      <c r="A23" s="198"/>
      <c r="B23" s="199"/>
      <c r="C23" s="198"/>
      <c r="D23" s="198"/>
      <c r="E23" s="868"/>
      <c r="F23" s="868"/>
      <c r="G23" s="868"/>
      <c r="H23" s="94"/>
      <c r="I23" s="132"/>
      <c r="J23" s="200"/>
      <c r="K23" s="132"/>
      <c r="L23" s="94"/>
      <c r="M23" s="201"/>
    </row>
    <row r="24" spans="1:18" s="203" customFormat="1" ht="40.5" customHeight="1">
      <c r="A24" s="198"/>
      <c r="B24" s="204"/>
      <c r="C24" s="219"/>
      <c r="D24" s="219"/>
      <c r="E24" s="868"/>
      <c r="F24" s="868"/>
      <c r="G24" s="868"/>
      <c r="H24" s="144"/>
      <c r="I24" s="192"/>
      <c r="J24" s="208"/>
      <c r="K24" s="208"/>
      <c r="L24" s="143"/>
      <c r="M24" s="201"/>
    </row>
    <row r="25" spans="1:18" s="203" customFormat="1" ht="51.75" customHeight="1">
      <c r="A25" s="869"/>
      <c r="B25" s="869"/>
      <c r="C25" s="196"/>
      <c r="D25" s="196"/>
      <c r="E25" s="143"/>
      <c r="F25" s="143"/>
      <c r="G25" s="143"/>
      <c r="H25" s="143"/>
      <c r="I25" s="870"/>
      <c r="J25" s="870"/>
      <c r="K25" s="205"/>
      <c r="L25" s="205"/>
      <c r="M25" s="205"/>
    </row>
    <row r="26" spans="1:18" s="203" customFormat="1" ht="22.5" customHeight="1">
      <c r="A26" s="211"/>
      <c r="B26" s="220"/>
      <c r="C26" s="132"/>
      <c r="D26" s="132"/>
      <c r="E26" s="132"/>
      <c r="F26" s="132"/>
      <c r="G26" s="144"/>
      <c r="H26" s="144"/>
      <c r="I26" s="870"/>
      <c r="J26" s="870"/>
      <c r="K26" s="208"/>
      <c r="L26" s="143"/>
      <c r="M26" s="215"/>
    </row>
    <row r="27" spans="1:18" s="207" customFormat="1" ht="31.5" customHeight="1">
      <c r="A27" s="143"/>
      <c r="B27" s="209"/>
      <c r="C27" s="132"/>
      <c r="D27" s="132"/>
      <c r="E27" s="144"/>
      <c r="F27" s="144"/>
      <c r="G27" s="144"/>
      <c r="H27" s="144"/>
      <c r="I27" s="144"/>
      <c r="J27" s="144"/>
      <c r="K27" s="144"/>
      <c r="L27" s="210"/>
      <c r="M27" s="206"/>
    </row>
    <row r="28" spans="1:18" s="132" customFormat="1" ht="26.25" customHeight="1">
      <c r="A28" s="222"/>
      <c r="B28" s="222"/>
      <c r="C28" s="222"/>
      <c r="D28" s="16"/>
      <c r="E28" s="16"/>
      <c r="F28" s="94"/>
      <c r="G28" s="16"/>
      <c r="H28" s="16"/>
      <c r="J28" s="135"/>
      <c r="L28" s="16"/>
    </row>
    <row r="29" spans="1:18" s="132" customFormat="1" ht="26.25" customHeight="1">
      <c r="A29" s="140"/>
      <c r="B29" s="217"/>
      <c r="C29" s="142"/>
      <c r="D29" s="143"/>
      <c r="E29" s="142"/>
      <c r="F29" s="142"/>
      <c r="G29" s="192"/>
      <c r="H29" s="164"/>
      <c r="I29" s="192"/>
      <c r="J29" s="164"/>
      <c r="K29" s="164"/>
      <c r="L29" s="11"/>
    </row>
    <row r="30" spans="1:18" s="132" customFormat="1" ht="26.25" customHeight="1">
      <c r="A30" s="144"/>
      <c r="B30" s="218"/>
      <c r="C30" s="144"/>
      <c r="D30" s="144"/>
      <c r="G30" s="144"/>
      <c r="H30" s="165"/>
      <c r="I30" s="144"/>
      <c r="J30" s="165"/>
      <c r="K30" s="163"/>
      <c r="L30" s="163"/>
    </row>
    <row r="31" spans="1:18" ht="15" hidden="1" customHeight="1">
      <c r="A31" s="131"/>
      <c r="B31" s="221"/>
      <c r="C31" s="133"/>
      <c r="D31" s="134"/>
      <c r="E31" s="134"/>
      <c r="F31" s="134"/>
      <c r="G31" s="134"/>
      <c r="H31" s="134"/>
      <c r="I31" s="134"/>
      <c r="J31" s="134"/>
    </row>
  </sheetData>
  <mergeCells count="10">
    <mergeCell ref="A1:M1"/>
    <mergeCell ref="A2:M2"/>
    <mergeCell ref="A3:M3"/>
    <mergeCell ref="A16:B16"/>
    <mergeCell ref="A17:B17"/>
    <mergeCell ref="E23:G23"/>
    <mergeCell ref="E24:G24"/>
    <mergeCell ref="A25:B25"/>
    <mergeCell ref="I26:J26"/>
    <mergeCell ref="I25:J25"/>
  </mergeCells>
  <pageMargins left="0.48" right="0.7" top="0.75" bottom="0.75" header="0.3" footer="0.3"/>
  <pageSetup paperSize="9" scale="52" fitToHeight="0" orientation="landscape"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XFD74"/>
  <sheetViews>
    <sheetView showGridLines="0" rightToLeft="1" view="pageBreakPreview" topLeftCell="A36" zoomScale="60" workbookViewId="0">
      <selection activeCell="H46" sqref="H46"/>
    </sheetView>
  </sheetViews>
  <sheetFormatPr defaultRowHeight="15"/>
  <cols>
    <col min="1" max="1" width="7.140625" style="340" customWidth="1"/>
    <col min="2" max="2" width="64.28515625" style="340" customWidth="1"/>
    <col min="3" max="3" width="12.5703125" style="340" customWidth="1"/>
    <col min="4" max="4" width="19.28515625" style="340" customWidth="1"/>
    <col min="5" max="5" width="14" style="340" customWidth="1"/>
    <col min="6" max="6" width="16" style="340" customWidth="1"/>
    <col min="7" max="7" width="18.140625" style="340" customWidth="1"/>
    <col min="8" max="8" width="19.5703125" style="340" customWidth="1"/>
    <col min="9" max="9" width="20.7109375" style="340" customWidth="1"/>
    <col min="10" max="10" width="20.28515625" style="340" customWidth="1"/>
    <col min="11" max="11" width="21" style="340" customWidth="1"/>
    <col min="12" max="12" width="18.28515625" style="340" customWidth="1"/>
    <col min="13" max="13" width="16.42578125" style="340" customWidth="1"/>
    <col min="14" max="14" width="23.42578125" style="340" customWidth="1"/>
    <col min="15" max="15" width="23" style="340" customWidth="1"/>
    <col min="16" max="16384" width="9.140625" style="340"/>
  </cols>
  <sheetData>
    <row r="1" spans="1:16384" ht="48.75" customHeight="1">
      <c r="A1" s="886" t="s">
        <v>196</v>
      </c>
      <c r="B1" s="887"/>
      <c r="C1" s="887"/>
      <c r="D1" s="887"/>
      <c r="E1" s="887"/>
      <c r="F1" s="887"/>
      <c r="G1" s="887"/>
      <c r="H1" s="887"/>
      <c r="I1" s="887"/>
      <c r="J1" s="887"/>
      <c r="K1" s="887"/>
      <c r="L1" s="887"/>
      <c r="M1" s="887"/>
      <c r="N1" s="888"/>
    </row>
    <row r="2" spans="1:16384" ht="28.5" customHeight="1">
      <c r="A2" s="806" t="s">
        <v>197</v>
      </c>
      <c r="B2" s="806"/>
      <c r="C2" s="806"/>
      <c r="D2" s="806"/>
      <c r="E2" s="806"/>
      <c r="F2" s="806"/>
      <c r="G2" s="806"/>
      <c r="H2" s="806"/>
      <c r="I2" s="806"/>
      <c r="J2" s="806"/>
      <c r="K2" s="806"/>
      <c r="L2" s="806"/>
      <c r="M2" s="806"/>
      <c r="N2" s="806"/>
    </row>
    <row r="3" spans="1:16384" ht="27.75" customHeight="1">
      <c r="A3" s="889" t="s">
        <v>417</v>
      </c>
      <c r="B3" s="890"/>
      <c r="C3" s="890"/>
      <c r="D3" s="890"/>
      <c r="E3" s="890"/>
      <c r="F3" s="890"/>
      <c r="G3" s="890"/>
      <c r="H3" s="890"/>
      <c r="I3" s="890"/>
      <c r="J3" s="890"/>
      <c r="K3" s="890"/>
      <c r="L3" s="890"/>
      <c r="M3" s="890"/>
      <c r="N3" s="891"/>
    </row>
    <row r="4" spans="1:16384" ht="27.75" customHeight="1">
      <c r="A4" s="892" t="s">
        <v>175</v>
      </c>
      <c r="B4" s="893"/>
      <c r="C4" s="893"/>
      <c r="D4" s="893"/>
      <c r="E4" s="893"/>
      <c r="F4" s="893"/>
      <c r="G4" s="893"/>
      <c r="H4" s="893"/>
      <c r="I4" s="893"/>
      <c r="J4" s="893"/>
      <c r="K4" s="893"/>
      <c r="L4" s="893"/>
      <c r="M4" s="893"/>
      <c r="N4" s="894"/>
    </row>
    <row r="5" spans="1:16384" s="437" customFormat="1" ht="41.25" customHeight="1">
      <c r="A5" s="433" t="s">
        <v>0</v>
      </c>
      <c r="B5" s="433" t="s">
        <v>41</v>
      </c>
      <c r="C5" s="433" t="s">
        <v>2</v>
      </c>
      <c r="D5" s="433" t="s">
        <v>3</v>
      </c>
      <c r="E5" s="433" t="s">
        <v>154</v>
      </c>
      <c r="F5" s="433" t="s">
        <v>155</v>
      </c>
      <c r="G5" s="433" t="s">
        <v>15</v>
      </c>
      <c r="H5" s="433" t="s">
        <v>156</v>
      </c>
      <c r="I5" s="385" t="s">
        <v>98</v>
      </c>
      <c r="J5" s="385" t="s">
        <v>47</v>
      </c>
      <c r="K5" s="385" t="s">
        <v>27</v>
      </c>
      <c r="L5" s="434" t="s">
        <v>113</v>
      </c>
      <c r="M5" s="385" t="s">
        <v>157</v>
      </c>
      <c r="N5" s="435" t="s">
        <v>8</v>
      </c>
      <c r="O5" s="436"/>
      <c r="P5" s="436"/>
      <c r="Q5" s="436"/>
    </row>
    <row r="6" spans="1:16384" ht="30" customHeight="1">
      <c r="A6" s="338">
        <v>1</v>
      </c>
      <c r="B6" s="281" t="str">
        <f>'Nursery Combain Plan'!B5</f>
        <v>مجموع زمین تحت فعالیت</v>
      </c>
      <c r="C6" s="70" t="str">
        <f>'Nursery Combain Plan'!C5</f>
        <v>جریب</v>
      </c>
      <c r="D6" s="350">
        <f>'Nursery Combain Plan'!D5</f>
        <v>45</v>
      </c>
      <c r="E6" s="350">
        <f>'Nursery Combain Plan'!E5</f>
        <v>0</v>
      </c>
      <c r="F6" s="350">
        <f>'Nursery Combain Plan'!F5</f>
        <v>0</v>
      </c>
      <c r="G6" s="350">
        <f>'Nursery Combain Plan'!G5</f>
        <v>0</v>
      </c>
      <c r="H6" s="350">
        <f>'Nursery Combain Plan'!H5</f>
        <v>0</v>
      </c>
      <c r="I6" s="350">
        <f>'Nursery Combain Plan'!I5</f>
        <v>0</v>
      </c>
      <c r="J6" s="350">
        <f>'Nursery Combain Plan'!J5</f>
        <v>0</v>
      </c>
      <c r="K6" s="350">
        <f>'Nursery Combain Plan'!K5</f>
        <v>0</v>
      </c>
      <c r="L6" s="350">
        <f>'Nursery Combain Plan'!L5</f>
        <v>0</v>
      </c>
      <c r="M6" s="350">
        <f>H6/74.4</f>
        <v>0</v>
      </c>
      <c r="N6" s="350"/>
    </row>
    <row r="7" spans="1:16384" ht="24" customHeight="1">
      <c r="A7" s="338">
        <v>2</v>
      </c>
      <c r="B7" s="281" t="str">
        <f>'Nursery Combain Plan'!B6</f>
        <v>کشیدن بسته بندی و انتقال نهال</v>
      </c>
      <c r="C7" s="70" t="str">
        <f>'Nursery Combain Plan'!C6</f>
        <v>اصله</v>
      </c>
      <c r="D7" s="350">
        <f>'Nursery Combain Plan'!D6</f>
        <v>378250</v>
      </c>
      <c r="E7" s="350">
        <f>'Nursery Combain Plan'!E6</f>
        <v>60</v>
      </c>
      <c r="F7" s="350">
        <f>'Nursery Combain Plan'!F6</f>
        <v>6.666666666666667</v>
      </c>
      <c r="G7" s="350">
        <f>'Nursery Combain Plan'!G6</f>
        <v>6304.166666666667</v>
      </c>
      <c r="H7" s="350">
        <f>'Nursery Combain Plan'!H6</f>
        <v>2521666.666666667</v>
      </c>
      <c r="I7" s="350">
        <f>'Nursery Combain Plan'!I6</f>
        <v>46666.666666666672</v>
      </c>
      <c r="J7" s="350">
        <f>'Nursery Combain Plan'!J6</f>
        <v>0</v>
      </c>
      <c r="K7" s="350">
        <f>'Nursery Combain Plan'!K6</f>
        <v>0</v>
      </c>
      <c r="L7" s="350">
        <f>'Nursery Combain Plan'!L6</f>
        <v>2475000</v>
      </c>
      <c r="M7" s="350">
        <f t="shared" ref="M7:M16" si="0">H7/74.4</f>
        <v>33893.369175627238</v>
      </c>
      <c r="N7" s="350"/>
    </row>
    <row r="8" spans="1:16384" ht="24" customHeight="1">
      <c r="A8" s="338">
        <v>3</v>
      </c>
      <c r="B8" s="281" t="str">
        <f>'Nursery Combain Plan'!B7</f>
        <v>آماده ساختن وپلات بندی زمین قوریه</v>
      </c>
      <c r="C8" s="70" t="str">
        <f>'Nursery Combain Plan'!C7</f>
        <v>مترمربع</v>
      </c>
      <c r="D8" s="350">
        <f>'Nursery Combain Plan'!D7</f>
        <v>90000</v>
      </c>
      <c r="E8" s="350">
        <f>'Nursery Combain Plan'!E7</f>
        <v>80</v>
      </c>
      <c r="F8" s="350">
        <f>'Nursery Combain Plan'!F7</f>
        <v>5</v>
      </c>
      <c r="G8" s="350">
        <f>'Nursery Combain Plan'!G7</f>
        <v>1125</v>
      </c>
      <c r="H8" s="350">
        <f>'Nursery Combain Plan'!H7</f>
        <v>450000</v>
      </c>
      <c r="I8" s="350">
        <f>'Nursery Combain Plan'!I7</f>
        <v>0</v>
      </c>
      <c r="J8" s="350">
        <f>'Nursery Combain Plan'!J7</f>
        <v>225000</v>
      </c>
      <c r="K8" s="350">
        <f>'Nursery Combain Plan'!K7</f>
        <v>0</v>
      </c>
      <c r="L8" s="350">
        <f>'Nursery Combain Plan'!L7</f>
        <v>225000</v>
      </c>
      <c r="M8" s="350">
        <f t="shared" si="0"/>
        <v>6048.3870967741932</v>
      </c>
      <c r="N8" s="350"/>
    </row>
    <row r="9" spans="1:16384" ht="24" customHeight="1">
      <c r="A9" s="338">
        <v>4</v>
      </c>
      <c r="B9" s="281" t="str">
        <f>'Nursery Combain Plan'!B9</f>
        <v>کشت تخم درختان (ارغوان، بید روسی، اکاسی گل دار، بادام ومورپان) در ساحه آزاد</v>
      </c>
      <c r="C9" s="70" t="str">
        <f>'Nursery Combain Plan'!C9</f>
        <v xml:space="preserve">متر مربع </v>
      </c>
      <c r="D9" s="350">
        <f>'Nursery Combain Plan'!D9</f>
        <v>45000</v>
      </c>
      <c r="E9" s="350">
        <f>'Nursery Combain Plan'!E9</f>
        <v>400</v>
      </c>
      <c r="F9" s="350">
        <f>'Nursery Combain Plan'!F9</f>
        <v>1</v>
      </c>
      <c r="G9" s="350">
        <f>'Nursery Combain Plan'!G9</f>
        <v>112.5</v>
      </c>
      <c r="H9" s="350">
        <f>'Nursery Combain Plan'!H9</f>
        <v>45000</v>
      </c>
      <c r="I9" s="350">
        <f>'Nursery Combain Plan'!I9</f>
        <v>0</v>
      </c>
      <c r="J9" s="350">
        <f>'Nursery Combain Plan'!J9</f>
        <v>0</v>
      </c>
      <c r="K9" s="350">
        <f>'Nursery Combain Plan'!K9</f>
        <v>0</v>
      </c>
      <c r="L9" s="350">
        <f>'Nursery Combain Plan'!L9</f>
        <v>45000</v>
      </c>
      <c r="M9" s="350">
        <f t="shared" si="0"/>
        <v>604.83870967741927</v>
      </c>
      <c r="N9" s="350"/>
    </row>
    <row r="10" spans="1:16384" ht="24" customHeight="1">
      <c r="A10" s="338">
        <v>5</v>
      </c>
      <c r="B10" s="281" t="str">
        <f>'Nursery Combain Plan'!B10</f>
        <v>خیشاوه و نرم کاری زمین قوریه</v>
      </c>
      <c r="C10" s="70" t="str">
        <f>'Nursery Combain Plan'!C10</f>
        <v>متر مربع</v>
      </c>
      <c r="D10" s="350">
        <f>'Nursery Combain Plan'!D10</f>
        <v>540000</v>
      </c>
      <c r="E10" s="350">
        <f>'Nursery Combain Plan'!E10</f>
        <v>80</v>
      </c>
      <c r="F10" s="350">
        <f>'Nursery Combain Plan'!F10</f>
        <v>5</v>
      </c>
      <c r="G10" s="350">
        <f>'Nursery Combain Plan'!G10</f>
        <v>6750</v>
      </c>
      <c r="H10" s="350">
        <f>'Nursery Combain Plan'!H10</f>
        <v>2700000</v>
      </c>
      <c r="I10" s="350">
        <f>'Nursery Combain Plan'!I10</f>
        <v>0</v>
      </c>
      <c r="J10" s="350">
        <f>'Nursery Combain Plan'!J10</f>
        <v>900000</v>
      </c>
      <c r="K10" s="350">
        <f>'Nursery Combain Plan'!K10</f>
        <v>1350000</v>
      </c>
      <c r="L10" s="350">
        <f>'Nursery Combain Plan'!L10</f>
        <v>450000</v>
      </c>
      <c r="M10" s="350">
        <f t="shared" si="0"/>
        <v>36290.322580645159</v>
      </c>
      <c r="N10" s="350"/>
    </row>
    <row r="11" spans="1:16384" ht="24" customHeight="1">
      <c r="A11" s="338">
        <v>6</v>
      </c>
      <c r="B11" s="281" t="str">
        <f>'Nursery Combain Plan'!B8</f>
        <v>غرس نهالی (ترانسپلانت)</v>
      </c>
      <c r="C11" s="70" t="str">
        <f>'Nursery Combain Plan'!C8</f>
        <v>اصله</v>
      </c>
      <c r="D11" s="350">
        <f>'Nursery Combain Plan'!D8</f>
        <v>180000</v>
      </c>
      <c r="E11" s="350">
        <f>'Nursery Combain Plan'!E8</f>
        <v>200</v>
      </c>
      <c r="F11" s="350">
        <f>'Nursery Combain Plan'!F8</f>
        <v>2</v>
      </c>
      <c r="G11" s="350">
        <f>'Nursery Combain Plan'!G8</f>
        <v>900</v>
      </c>
      <c r="H11" s="350">
        <f>'Nursery Combain Plan'!H8</f>
        <v>360000</v>
      </c>
      <c r="I11" s="350">
        <f>'Nursery Combain Plan'!I8</f>
        <v>0</v>
      </c>
      <c r="J11" s="350">
        <f>'Nursery Combain Plan'!J8</f>
        <v>360000</v>
      </c>
      <c r="K11" s="350">
        <f>'Nursery Combain Plan'!K8</f>
        <v>0</v>
      </c>
      <c r="L11" s="350">
        <f>'Nursery Combain Plan'!L8</f>
        <v>0</v>
      </c>
      <c r="M11" s="350">
        <f t="shared" si="0"/>
        <v>4838.7096774193542</v>
      </c>
      <c r="N11" s="350"/>
    </row>
    <row r="12" spans="1:16384" ht="24" customHeight="1">
      <c r="A12" s="338">
        <v>7</v>
      </c>
      <c r="B12" s="281" t="str">
        <f>'Nursery Combain Plan'!B11</f>
        <v>آبیاری (مجموع زمین تحت پلان هفته یک مرتبه)</v>
      </c>
      <c r="C12" s="70" t="str">
        <f>'Nursery Combain Plan'!C11</f>
        <v>جریب</v>
      </c>
      <c r="D12" s="350">
        <f>'Nursery Combain Plan'!D11</f>
        <v>1260</v>
      </c>
      <c r="E12" s="350">
        <f>'Nursery Combain Plan'!E11</f>
        <v>4</v>
      </c>
      <c r="F12" s="350">
        <f>'Nursery Combain Plan'!F11</f>
        <v>100</v>
      </c>
      <c r="G12" s="350">
        <f>'Nursery Combain Plan'!G11</f>
        <v>315</v>
      </c>
      <c r="H12" s="350">
        <f>'Nursery Combain Plan'!H11</f>
        <v>126000</v>
      </c>
      <c r="I12" s="350">
        <f>'Nursery Combain Plan'!I11</f>
        <v>0</v>
      </c>
      <c r="J12" s="350">
        <f>'Nursery Combain Plan'!J11</f>
        <v>54000</v>
      </c>
      <c r="K12" s="350">
        <f>'Nursery Combain Plan'!K11</f>
        <v>54000</v>
      </c>
      <c r="L12" s="350">
        <f>'Nursery Combain Plan'!L11</f>
        <v>18000</v>
      </c>
      <c r="M12" s="350">
        <f t="shared" si="0"/>
        <v>1693.5483870967741</v>
      </c>
      <c r="N12" s="350"/>
    </row>
    <row r="13" spans="1:16384" ht="24" customHeight="1">
      <c r="A13" s="338">
        <v>8</v>
      </c>
      <c r="B13" s="281" t="str">
        <f>'Nursery Combain Plan'!B12</f>
        <v>کود دهی  (مجموع زمین تحت پلان ماه یک مرتبه)</v>
      </c>
      <c r="C13" s="70" t="str">
        <f>'Nursery Combain Plan'!C12</f>
        <v>جریب</v>
      </c>
      <c r="D13" s="350">
        <f>'Nursery Combain Plan'!D12</f>
        <v>270</v>
      </c>
      <c r="E13" s="350">
        <f>'Nursery Combain Plan'!E12</f>
        <v>4</v>
      </c>
      <c r="F13" s="350">
        <f>'Nursery Combain Plan'!F12</f>
        <v>100</v>
      </c>
      <c r="G13" s="350">
        <f>'Nursery Combain Plan'!G12</f>
        <v>67.5</v>
      </c>
      <c r="H13" s="350">
        <f>'Nursery Combain Plan'!H12</f>
        <v>27000</v>
      </c>
      <c r="I13" s="350">
        <f>'Nursery Combain Plan'!I12</f>
        <v>0</v>
      </c>
      <c r="J13" s="350">
        <f>'Nursery Combain Plan'!J12</f>
        <v>13500</v>
      </c>
      <c r="K13" s="350">
        <f>'Nursery Combain Plan'!K12</f>
        <v>13500</v>
      </c>
      <c r="L13" s="350">
        <f>'Nursery Combain Plan'!L12</f>
        <v>0</v>
      </c>
      <c r="M13" s="350">
        <f t="shared" si="0"/>
        <v>362.90322580645159</v>
      </c>
      <c r="N13" s="350"/>
    </row>
    <row r="14" spans="1:16384" ht="24" customHeight="1">
      <c r="A14" s="338">
        <v>9</v>
      </c>
      <c r="B14" s="281" t="str">
        <f>'Nursery Combain Plan'!B13</f>
        <v>کترول امراض و آفات</v>
      </c>
      <c r="C14" s="70" t="str">
        <f>'Nursery Combain Plan'!C13</f>
        <v>جریب</v>
      </c>
      <c r="D14" s="350">
        <f>'Nursery Combain Plan'!D13</f>
        <v>315</v>
      </c>
      <c r="E14" s="350">
        <f>'Nursery Combain Plan'!E13</f>
        <v>2</v>
      </c>
      <c r="F14" s="350">
        <f>'Nursery Combain Plan'!F13</f>
        <v>200</v>
      </c>
      <c r="G14" s="350">
        <f>'Nursery Combain Plan'!G13</f>
        <v>157.5</v>
      </c>
      <c r="H14" s="350">
        <f>'Nursery Combain Plan'!H13</f>
        <v>63000</v>
      </c>
      <c r="I14" s="350">
        <f>'Nursery Combain Plan'!I13</f>
        <v>0</v>
      </c>
      <c r="J14" s="350">
        <f>'Nursery Combain Plan'!J13</f>
        <v>27000</v>
      </c>
      <c r="K14" s="350">
        <f>'Nursery Combain Plan'!K13</f>
        <v>27000</v>
      </c>
      <c r="L14" s="350">
        <f>'Nursery Combain Plan'!L13</f>
        <v>9000</v>
      </c>
      <c r="M14" s="350">
        <f t="shared" si="0"/>
        <v>846.77419354838707</v>
      </c>
      <c r="N14" s="350"/>
    </row>
    <row r="15" spans="1:16384" s="351" customFormat="1" ht="24" customHeight="1">
      <c r="A15" s="338">
        <v>10</v>
      </c>
      <c r="B15" s="281" t="str">
        <f>'Nursery Combain Plan'!B15</f>
        <v>پر کاری خریطه پلاستیک و بذر تخم</v>
      </c>
      <c r="C15" s="70" t="str">
        <f>'Nursery Combain Plan'!C15</f>
        <v>خریطه</v>
      </c>
      <c r="D15" s="350">
        <f>'Nursery Combain Plan'!D15</f>
        <v>180000</v>
      </c>
      <c r="E15" s="350">
        <f>'Nursery Combain Plan'!E15</f>
        <v>200</v>
      </c>
      <c r="F15" s="350">
        <f>'Nursery Combain Plan'!F15</f>
        <v>2</v>
      </c>
      <c r="G15" s="350">
        <f>'Nursery Combain Plan'!G15</f>
        <v>900</v>
      </c>
      <c r="H15" s="350">
        <f>'Nursery Combain Plan'!H15</f>
        <v>360000</v>
      </c>
      <c r="I15" s="350">
        <f>'Nursery Combain Plan'!I15</f>
        <v>0</v>
      </c>
      <c r="J15" s="350">
        <f>'Nursery Combain Plan'!J15</f>
        <v>0</v>
      </c>
      <c r="K15" s="350">
        <f>'Nursery Combain Plan'!K15</f>
        <v>0</v>
      </c>
      <c r="L15" s="350">
        <f>'Nursery Combain Plan'!L15</f>
        <v>360000</v>
      </c>
      <c r="M15" s="350">
        <f t="shared" si="0"/>
        <v>4838.7096774193542</v>
      </c>
      <c r="N15" s="438"/>
    </row>
    <row r="16" spans="1:16384" s="444" customFormat="1" ht="24" customHeight="1">
      <c r="A16" s="338">
        <v>11</v>
      </c>
      <c r="B16" s="281" t="str">
        <f>'Nursery Combain Plan'!B14</f>
        <v>تهیه کمپوست</v>
      </c>
      <c r="C16" s="70" t="str">
        <f>'Nursery Combain Plan'!C14</f>
        <v>متر مکعب</v>
      </c>
      <c r="D16" s="350">
        <f>'Nursery Combain Plan'!D14</f>
        <v>90</v>
      </c>
      <c r="E16" s="350">
        <f>'Nursery Combain Plan'!E14</f>
        <v>1</v>
      </c>
      <c r="F16" s="350">
        <f>'Nursery Combain Plan'!F14</f>
        <v>400</v>
      </c>
      <c r="G16" s="350">
        <f>'Nursery Combain Plan'!G14</f>
        <v>90</v>
      </c>
      <c r="H16" s="350">
        <f>'Nursery Combain Plan'!H14</f>
        <v>36000</v>
      </c>
      <c r="I16" s="350">
        <f>'Nursery Combain Plan'!I14</f>
        <v>0</v>
      </c>
      <c r="J16" s="350">
        <f>'Nursery Combain Plan'!J14</f>
        <v>18000</v>
      </c>
      <c r="K16" s="350">
        <f>'Nursery Combain Plan'!K14</f>
        <v>18000</v>
      </c>
      <c r="L16" s="350">
        <f>'Nursery Combain Plan'!L14</f>
        <v>0</v>
      </c>
      <c r="M16" s="350">
        <f t="shared" si="0"/>
        <v>483.87096774193543</v>
      </c>
      <c r="N16" s="281"/>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c r="CR16" s="443"/>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c r="EO16" s="443"/>
      <c r="EP16" s="443"/>
      <c r="EQ16" s="443"/>
      <c r="ER16" s="443"/>
      <c r="ES16" s="443"/>
      <c r="ET16" s="443"/>
      <c r="EU16" s="443"/>
      <c r="EV16" s="443"/>
      <c r="EW16" s="443"/>
      <c r="EX16" s="443"/>
      <c r="EY16" s="443"/>
      <c r="EZ16" s="443"/>
      <c r="FA16" s="443"/>
      <c r="FB16" s="443"/>
      <c r="FC16" s="443"/>
      <c r="FD16" s="443"/>
      <c r="FE16" s="443"/>
      <c r="FF16" s="443"/>
      <c r="FG16" s="443"/>
      <c r="FH16" s="443"/>
      <c r="FI16" s="443"/>
      <c r="FJ16" s="443"/>
      <c r="FK16" s="443"/>
      <c r="FL16" s="443"/>
      <c r="FM16" s="443"/>
      <c r="FN16" s="443"/>
      <c r="FO16" s="443"/>
      <c r="FP16" s="443"/>
      <c r="FQ16" s="443"/>
      <c r="FR16" s="443"/>
      <c r="FS16" s="443"/>
      <c r="FT16" s="443"/>
      <c r="FU16" s="443"/>
      <c r="FV16" s="443"/>
      <c r="FW16" s="443"/>
      <c r="FX16" s="443"/>
      <c r="FY16" s="443"/>
      <c r="FZ16" s="443"/>
      <c r="GA16" s="443"/>
      <c r="GB16" s="443"/>
      <c r="GC16" s="443"/>
      <c r="GD16" s="443"/>
      <c r="GE16" s="443"/>
      <c r="GF16" s="443"/>
      <c r="GG16" s="443"/>
      <c r="GH16" s="443"/>
      <c r="GI16" s="443"/>
      <c r="GJ16" s="443"/>
      <c r="GK16" s="443"/>
      <c r="GL16" s="443"/>
      <c r="GM16" s="443"/>
      <c r="GN16" s="443"/>
      <c r="GO16" s="443"/>
      <c r="GP16" s="443"/>
      <c r="GQ16" s="443"/>
      <c r="GR16" s="443"/>
      <c r="GS16" s="443"/>
      <c r="GT16" s="443"/>
      <c r="GU16" s="443"/>
      <c r="GV16" s="443"/>
      <c r="GW16" s="443"/>
      <c r="GX16" s="443"/>
      <c r="GY16" s="443"/>
      <c r="GZ16" s="443"/>
      <c r="HA16" s="443"/>
      <c r="HB16" s="443"/>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443"/>
      <c r="HY16" s="443"/>
      <c r="HZ16" s="443"/>
      <c r="IA16" s="443"/>
      <c r="IB16" s="443"/>
      <c r="IC16" s="443"/>
      <c r="ID16" s="443"/>
      <c r="IE16" s="443"/>
      <c r="IF16" s="443"/>
      <c r="IG16" s="443"/>
      <c r="IH16" s="443"/>
      <c r="II16" s="443"/>
      <c r="IJ16" s="443"/>
      <c r="IK16" s="443"/>
      <c r="IL16" s="443"/>
      <c r="IM16" s="443"/>
      <c r="IN16" s="443"/>
      <c r="IO16" s="443"/>
      <c r="IP16" s="443"/>
      <c r="IQ16" s="443"/>
      <c r="IR16" s="443"/>
      <c r="IS16" s="443"/>
      <c r="IT16" s="443"/>
      <c r="IU16" s="443"/>
      <c r="IV16" s="443"/>
      <c r="IW16" s="443"/>
      <c r="IX16" s="443"/>
      <c r="IY16" s="443"/>
      <c r="IZ16" s="443"/>
      <c r="JA16" s="443"/>
      <c r="JB16" s="443"/>
      <c r="JC16" s="443"/>
      <c r="JD16" s="443"/>
      <c r="JE16" s="443"/>
      <c r="JF16" s="443"/>
      <c r="JG16" s="443"/>
      <c r="JH16" s="443"/>
      <c r="JI16" s="443"/>
      <c r="JJ16" s="443"/>
      <c r="JK16" s="443"/>
      <c r="JL16" s="443"/>
      <c r="JM16" s="443"/>
      <c r="JN16" s="443"/>
      <c r="JO16" s="443"/>
      <c r="JP16" s="443"/>
      <c r="JQ16" s="443"/>
      <c r="JR16" s="443"/>
      <c r="JS16" s="443"/>
      <c r="JT16" s="443"/>
      <c r="JU16" s="443"/>
      <c r="JV16" s="443"/>
      <c r="JW16" s="443"/>
      <c r="JX16" s="443"/>
      <c r="JY16" s="443"/>
      <c r="JZ16" s="443"/>
      <c r="KA16" s="443"/>
      <c r="KB16" s="443"/>
      <c r="KC16" s="443"/>
      <c r="KD16" s="443"/>
      <c r="KE16" s="443"/>
      <c r="KF16" s="443"/>
      <c r="KG16" s="443"/>
      <c r="KH16" s="443"/>
      <c r="KI16" s="443"/>
      <c r="KJ16" s="443"/>
      <c r="KK16" s="443"/>
      <c r="KL16" s="443"/>
      <c r="KM16" s="443"/>
      <c r="KN16" s="443"/>
      <c r="KO16" s="443"/>
      <c r="KP16" s="443"/>
      <c r="KQ16" s="443"/>
      <c r="KR16" s="443"/>
      <c r="KS16" s="443"/>
      <c r="KT16" s="443"/>
      <c r="KU16" s="443"/>
      <c r="KV16" s="443"/>
      <c r="KW16" s="443"/>
      <c r="KX16" s="443"/>
      <c r="KY16" s="443"/>
      <c r="KZ16" s="443"/>
      <c r="LA16" s="443"/>
      <c r="LB16" s="443"/>
      <c r="LC16" s="443"/>
      <c r="LD16" s="443"/>
      <c r="LE16" s="443"/>
      <c r="LF16" s="443"/>
      <c r="LG16" s="443"/>
      <c r="LH16" s="443"/>
      <c r="LI16" s="443"/>
      <c r="LJ16" s="443"/>
      <c r="LK16" s="443"/>
      <c r="LL16" s="443"/>
      <c r="LM16" s="443"/>
      <c r="LN16" s="443"/>
      <c r="LO16" s="443"/>
      <c r="LP16" s="443"/>
      <c r="LQ16" s="443"/>
      <c r="LR16" s="443"/>
      <c r="LS16" s="443"/>
      <c r="LT16" s="443"/>
      <c r="LU16" s="443"/>
      <c r="LV16" s="443"/>
      <c r="LW16" s="443"/>
      <c r="LX16" s="443"/>
      <c r="LY16" s="443"/>
      <c r="LZ16" s="443"/>
      <c r="MA16" s="443"/>
      <c r="MB16" s="443"/>
      <c r="MC16" s="443"/>
      <c r="MD16" s="443"/>
      <c r="ME16" s="443"/>
      <c r="MF16" s="443"/>
      <c r="MG16" s="443"/>
      <c r="MH16" s="443"/>
      <c r="MI16" s="443"/>
      <c r="MJ16" s="443"/>
      <c r="MK16" s="443"/>
      <c r="ML16" s="443"/>
      <c r="MM16" s="443"/>
      <c r="MN16" s="443"/>
      <c r="MO16" s="443"/>
      <c r="MP16" s="443"/>
      <c r="MQ16" s="443"/>
      <c r="MR16" s="443"/>
      <c r="MS16" s="443"/>
      <c r="MT16" s="443"/>
      <c r="MU16" s="443"/>
      <c r="MV16" s="443"/>
      <c r="MW16" s="443"/>
      <c r="MX16" s="443"/>
      <c r="MY16" s="443"/>
      <c r="MZ16" s="443"/>
      <c r="NA16" s="443"/>
      <c r="NB16" s="443"/>
      <c r="NC16" s="443"/>
      <c r="ND16" s="443"/>
      <c r="NE16" s="443"/>
      <c r="NF16" s="443"/>
      <c r="NG16" s="443"/>
      <c r="NH16" s="443"/>
      <c r="NI16" s="443"/>
      <c r="NJ16" s="443"/>
      <c r="NK16" s="443"/>
      <c r="NL16" s="443"/>
      <c r="NM16" s="443"/>
      <c r="NN16" s="443"/>
      <c r="NO16" s="443"/>
      <c r="NP16" s="443"/>
      <c r="NQ16" s="443"/>
      <c r="NR16" s="443"/>
      <c r="NS16" s="443"/>
      <c r="NT16" s="443"/>
      <c r="NU16" s="443"/>
      <c r="NV16" s="443"/>
      <c r="NW16" s="443"/>
      <c r="NX16" s="443"/>
      <c r="NY16" s="443"/>
      <c r="NZ16" s="443"/>
      <c r="OA16" s="443"/>
      <c r="OB16" s="443"/>
      <c r="OC16" s="443"/>
      <c r="OD16" s="443"/>
      <c r="OE16" s="443"/>
      <c r="OF16" s="443"/>
      <c r="OG16" s="443"/>
      <c r="OH16" s="443"/>
      <c r="OI16" s="443"/>
      <c r="OJ16" s="443"/>
      <c r="OK16" s="443"/>
      <c r="OL16" s="443"/>
      <c r="OM16" s="443"/>
      <c r="ON16" s="443"/>
      <c r="OO16" s="443"/>
      <c r="OP16" s="443"/>
      <c r="OQ16" s="443"/>
      <c r="OR16" s="443"/>
      <c r="OS16" s="443"/>
      <c r="OT16" s="443"/>
      <c r="OU16" s="443"/>
      <c r="OV16" s="443"/>
      <c r="OW16" s="443"/>
      <c r="OX16" s="443"/>
      <c r="OY16" s="443"/>
      <c r="OZ16" s="443"/>
      <c r="PA16" s="443"/>
      <c r="PB16" s="443"/>
      <c r="PC16" s="443"/>
      <c r="PD16" s="443"/>
      <c r="PE16" s="443"/>
      <c r="PF16" s="443"/>
      <c r="PG16" s="443"/>
      <c r="PH16" s="443"/>
      <c r="PI16" s="443"/>
      <c r="PJ16" s="443"/>
      <c r="PK16" s="443"/>
      <c r="PL16" s="443"/>
      <c r="PM16" s="443"/>
      <c r="PN16" s="443"/>
      <c r="PO16" s="443"/>
      <c r="PP16" s="443"/>
      <c r="PQ16" s="443"/>
      <c r="PR16" s="443"/>
      <c r="PS16" s="443"/>
      <c r="PT16" s="443"/>
      <c r="PU16" s="443"/>
      <c r="PV16" s="443"/>
      <c r="PW16" s="443"/>
      <c r="PX16" s="443"/>
      <c r="PY16" s="443"/>
      <c r="PZ16" s="443"/>
      <c r="QA16" s="443"/>
      <c r="QB16" s="443"/>
      <c r="QC16" s="443"/>
      <c r="QD16" s="443"/>
      <c r="QE16" s="443"/>
      <c r="QF16" s="443"/>
      <c r="QG16" s="443"/>
      <c r="QH16" s="443"/>
      <c r="QI16" s="443"/>
      <c r="QJ16" s="443"/>
      <c r="QK16" s="443"/>
      <c r="QL16" s="443"/>
      <c r="QM16" s="443"/>
      <c r="QN16" s="443"/>
      <c r="QO16" s="443"/>
      <c r="QP16" s="443"/>
      <c r="QQ16" s="443"/>
      <c r="QR16" s="443"/>
      <c r="QS16" s="443"/>
      <c r="QT16" s="443"/>
      <c r="QU16" s="443"/>
      <c r="QV16" s="443"/>
      <c r="QW16" s="443"/>
      <c r="QX16" s="443"/>
      <c r="QY16" s="443"/>
      <c r="QZ16" s="443"/>
      <c r="RA16" s="443"/>
      <c r="RB16" s="443"/>
      <c r="RC16" s="443"/>
      <c r="RD16" s="443"/>
      <c r="RE16" s="443"/>
      <c r="RF16" s="443"/>
      <c r="RG16" s="443"/>
      <c r="RH16" s="443"/>
      <c r="RI16" s="443"/>
      <c r="RJ16" s="443"/>
      <c r="RK16" s="443"/>
      <c r="RL16" s="443"/>
      <c r="RM16" s="443"/>
      <c r="RN16" s="443"/>
      <c r="RO16" s="443"/>
      <c r="RP16" s="443"/>
      <c r="RQ16" s="443"/>
      <c r="RR16" s="443"/>
      <c r="RS16" s="443"/>
      <c r="RT16" s="443"/>
      <c r="RU16" s="443"/>
      <c r="RV16" s="443"/>
      <c r="RW16" s="443"/>
      <c r="RX16" s="443"/>
      <c r="RY16" s="443"/>
      <c r="RZ16" s="443"/>
      <c r="SA16" s="443"/>
      <c r="SB16" s="443"/>
      <c r="SC16" s="443"/>
      <c r="SD16" s="443"/>
      <c r="SE16" s="443"/>
      <c r="SF16" s="443"/>
      <c r="SG16" s="443"/>
      <c r="SH16" s="443"/>
      <c r="SI16" s="443"/>
      <c r="SJ16" s="443"/>
      <c r="SK16" s="443"/>
      <c r="SL16" s="443"/>
      <c r="SM16" s="443"/>
      <c r="SN16" s="443"/>
      <c r="SO16" s="443"/>
      <c r="SP16" s="443"/>
      <c r="SQ16" s="443"/>
      <c r="SR16" s="443"/>
      <c r="SS16" s="443"/>
      <c r="ST16" s="443"/>
      <c r="SU16" s="443"/>
      <c r="SV16" s="443"/>
      <c r="SW16" s="443"/>
      <c r="SX16" s="443"/>
      <c r="SY16" s="443"/>
      <c r="SZ16" s="443"/>
      <c r="TA16" s="443"/>
      <c r="TB16" s="443"/>
      <c r="TC16" s="443"/>
      <c r="TD16" s="443"/>
      <c r="TE16" s="443"/>
      <c r="TF16" s="443"/>
      <c r="TG16" s="443"/>
      <c r="TH16" s="443"/>
      <c r="TI16" s="443"/>
      <c r="TJ16" s="443"/>
      <c r="TK16" s="443"/>
      <c r="TL16" s="443"/>
      <c r="TM16" s="443"/>
      <c r="TN16" s="443"/>
      <c r="TO16" s="443"/>
      <c r="TP16" s="443"/>
      <c r="TQ16" s="443"/>
      <c r="TR16" s="443"/>
      <c r="TS16" s="443"/>
      <c r="TT16" s="443"/>
      <c r="TU16" s="443"/>
      <c r="TV16" s="443"/>
      <c r="TW16" s="443"/>
      <c r="TX16" s="443"/>
      <c r="TY16" s="443"/>
      <c r="TZ16" s="443"/>
      <c r="UA16" s="443"/>
      <c r="UB16" s="443"/>
      <c r="UC16" s="443"/>
      <c r="UD16" s="443"/>
      <c r="UE16" s="443"/>
      <c r="UF16" s="443"/>
      <c r="UG16" s="443"/>
      <c r="UH16" s="443"/>
      <c r="UI16" s="443"/>
      <c r="UJ16" s="443"/>
      <c r="UK16" s="443"/>
      <c r="UL16" s="443"/>
      <c r="UM16" s="443"/>
      <c r="UN16" s="443"/>
      <c r="UO16" s="443"/>
      <c r="UP16" s="443"/>
      <c r="UQ16" s="443"/>
      <c r="UR16" s="443"/>
      <c r="US16" s="443"/>
      <c r="UT16" s="443"/>
      <c r="UU16" s="443"/>
      <c r="UV16" s="443"/>
      <c r="UW16" s="443"/>
      <c r="UX16" s="443"/>
      <c r="UY16" s="443"/>
      <c r="UZ16" s="443"/>
      <c r="VA16" s="443"/>
      <c r="VB16" s="443"/>
      <c r="VC16" s="443"/>
      <c r="VD16" s="443"/>
      <c r="VE16" s="443"/>
      <c r="VF16" s="443"/>
      <c r="VG16" s="443"/>
      <c r="VH16" s="443"/>
      <c r="VI16" s="443"/>
      <c r="VJ16" s="443"/>
      <c r="VK16" s="443"/>
      <c r="VL16" s="443"/>
      <c r="VM16" s="443"/>
      <c r="VN16" s="443"/>
      <c r="VO16" s="443"/>
      <c r="VP16" s="443"/>
      <c r="VQ16" s="443"/>
      <c r="VR16" s="443"/>
      <c r="VS16" s="443"/>
      <c r="VT16" s="443"/>
      <c r="VU16" s="443"/>
      <c r="VV16" s="443"/>
      <c r="VW16" s="443"/>
      <c r="VX16" s="443"/>
      <c r="VY16" s="443"/>
      <c r="VZ16" s="443"/>
      <c r="WA16" s="443"/>
      <c r="WB16" s="443"/>
      <c r="WC16" s="443"/>
      <c r="WD16" s="443"/>
      <c r="WE16" s="443"/>
      <c r="WF16" s="443"/>
      <c r="WG16" s="443"/>
      <c r="WH16" s="443"/>
      <c r="WI16" s="443"/>
      <c r="WJ16" s="443"/>
      <c r="WK16" s="443"/>
      <c r="WL16" s="443"/>
      <c r="WM16" s="443"/>
      <c r="WN16" s="443"/>
      <c r="WO16" s="443"/>
      <c r="WP16" s="443"/>
      <c r="WQ16" s="443"/>
      <c r="WR16" s="443"/>
      <c r="WS16" s="443"/>
      <c r="WT16" s="443"/>
      <c r="WU16" s="443"/>
      <c r="WV16" s="443"/>
      <c r="WW16" s="443"/>
      <c r="WX16" s="443"/>
      <c r="WY16" s="443"/>
      <c r="WZ16" s="443"/>
      <c r="XA16" s="443"/>
      <c r="XB16" s="443"/>
      <c r="XC16" s="443"/>
      <c r="XD16" s="443"/>
      <c r="XE16" s="443"/>
      <c r="XF16" s="443"/>
      <c r="XG16" s="443"/>
      <c r="XH16" s="443"/>
      <c r="XI16" s="443"/>
      <c r="XJ16" s="443"/>
      <c r="XK16" s="443"/>
      <c r="XL16" s="443"/>
      <c r="XM16" s="443"/>
      <c r="XN16" s="443"/>
      <c r="XO16" s="443"/>
      <c r="XP16" s="443"/>
      <c r="XQ16" s="443"/>
      <c r="XR16" s="443"/>
      <c r="XS16" s="443"/>
      <c r="XT16" s="443"/>
      <c r="XU16" s="443"/>
      <c r="XV16" s="443"/>
      <c r="XW16" s="443"/>
      <c r="XX16" s="443"/>
      <c r="XY16" s="443"/>
      <c r="XZ16" s="443"/>
      <c r="YA16" s="443"/>
      <c r="YB16" s="443"/>
      <c r="YC16" s="443"/>
      <c r="YD16" s="443"/>
      <c r="YE16" s="443"/>
      <c r="YF16" s="443"/>
      <c r="YG16" s="443"/>
      <c r="YH16" s="443"/>
      <c r="YI16" s="443"/>
      <c r="YJ16" s="443"/>
      <c r="YK16" s="443"/>
      <c r="YL16" s="443"/>
      <c r="YM16" s="443"/>
      <c r="YN16" s="443"/>
      <c r="YO16" s="443"/>
      <c r="YP16" s="443"/>
      <c r="YQ16" s="443"/>
      <c r="YR16" s="443"/>
      <c r="YS16" s="443"/>
      <c r="YT16" s="443"/>
      <c r="YU16" s="443"/>
      <c r="YV16" s="443"/>
      <c r="YW16" s="443"/>
      <c r="YX16" s="443"/>
      <c r="YY16" s="443"/>
      <c r="YZ16" s="443"/>
      <c r="ZA16" s="443"/>
      <c r="ZB16" s="443"/>
      <c r="ZC16" s="443"/>
      <c r="ZD16" s="443"/>
      <c r="ZE16" s="443"/>
      <c r="ZF16" s="443"/>
      <c r="ZG16" s="443"/>
      <c r="ZH16" s="443"/>
      <c r="ZI16" s="443"/>
      <c r="ZJ16" s="443"/>
      <c r="ZK16" s="443"/>
      <c r="ZL16" s="443"/>
      <c r="ZM16" s="443"/>
      <c r="ZN16" s="443"/>
      <c r="ZO16" s="443"/>
      <c r="ZP16" s="443"/>
      <c r="ZQ16" s="443"/>
      <c r="ZR16" s="443"/>
      <c r="ZS16" s="443"/>
      <c r="ZT16" s="443"/>
      <c r="ZU16" s="443"/>
      <c r="ZV16" s="443"/>
      <c r="ZW16" s="443"/>
      <c r="ZX16" s="443"/>
      <c r="ZY16" s="443"/>
      <c r="ZZ16" s="443"/>
      <c r="AAA16" s="443"/>
      <c r="AAB16" s="443"/>
      <c r="AAC16" s="443"/>
      <c r="AAD16" s="443"/>
      <c r="AAE16" s="443"/>
      <c r="AAF16" s="443"/>
      <c r="AAG16" s="443"/>
      <c r="AAH16" s="443"/>
      <c r="AAI16" s="443"/>
      <c r="AAJ16" s="443"/>
      <c r="AAK16" s="443"/>
      <c r="AAL16" s="443"/>
      <c r="AAM16" s="443"/>
      <c r="AAN16" s="443"/>
      <c r="AAO16" s="443"/>
      <c r="AAP16" s="443"/>
      <c r="AAQ16" s="443"/>
      <c r="AAR16" s="443"/>
      <c r="AAS16" s="443"/>
      <c r="AAT16" s="443"/>
      <c r="AAU16" s="443"/>
      <c r="AAV16" s="443"/>
      <c r="AAW16" s="443"/>
      <c r="AAX16" s="443"/>
      <c r="AAY16" s="443"/>
      <c r="AAZ16" s="443"/>
      <c r="ABA16" s="443"/>
      <c r="ABB16" s="443"/>
      <c r="ABC16" s="443"/>
      <c r="ABD16" s="443"/>
      <c r="ABE16" s="443"/>
      <c r="ABF16" s="443"/>
      <c r="ABG16" s="443"/>
      <c r="ABH16" s="443"/>
      <c r="ABI16" s="443"/>
      <c r="ABJ16" s="443"/>
      <c r="ABK16" s="443"/>
      <c r="ABL16" s="443"/>
      <c r="ABM16" s="443"/>
      <c r="ABN16" s="443"/>
      <c r="ABO16" s="443"/>
      <c r="ABP16" s="443"/>
      <c r="ABQ16" s="443"/>
      <c r="ABR16" s="443"/>
      <c r="ABS16" s="443"/>
      <c r="ABT16" s="443"/>
      <c r="ABU16" s="443"/>
      <c r="ABV16" s="443"/>
      <c r="ABW16" s="443"/>
      <c r="ABX16" s="443"/>
      <c r="ABY16" s="443"/>
      <c r="ABZ16" s="443"/>
      <c r="ACA16" s="443"/>
      <c r="ACB16" s="443"/>
      <c r="ACC16" s="443"/>
      <c r="ACD16" s="443"/>
      <c r="ACE16" s="443"/>
      <c r="ACF16" s="443"/>
      <c r="ACG16" s="443"/>
      <c r="ACH16" s="443"/>
      <c r="ACI16" s="443"/>
      <c r="ACJ16" s="443"/>
      <c r="ACK16" s="443"/>
      <c r="ACL16" s="443"/>
      <c r="ACM16" s="443"/>
      <c r="ACN16" s="443"/>
      <c r="ACO16" s="443"/>
      <c r="ACP16" s="443"/>
      <c r="ACQ16" s="443"/>
      <c r="ACR16" s="443"/>
      <c r="ACS16" s="443"/>
      <c r="ACT16" s="443"/>
      <c r="ACU16" s="443"/>
      <c r="ACV16" s="443"/>
      <c r="ACW16" s="443"/>
      <c r="ACX16" s="443"/>
      <c r="ACY16" s="443"/>
      <c r="ACZ16" s="443"/>
      <c r="ADA16" s="443"/>
      <c r="ADB16" s="443"/>
      <c r="ADC16" s="443"/>
      <c r="ADD16" s="443"/>
      <c r="ADE16" s="443"/>
      <c r="ADF16" s="443"/>
      <c r="ADG16" s="443"/>
      <c r="ADH16" s="443"/>
      <c r="ADI16" s="443"/>
      <c r="ADJ16" s="443"/>
      <c r="ADK16" s="443"/>
      <c r="ADL16" s="443"/>
      <c r="ADM16" s="443"/>
      <c r="ADN16" s="443"/>
      <c r="ADO16" s="443"/>
      <c r="ADP16" s="443"/>
      <c r="ADQ16" s="443"/>
      <c r="ADR16" s="443"/>
      <c r="ADS16" s="443"/>
      <c r="ADT16" s="443"/>
      <c r="ADU16" s="443"/>
      <c r="ADV16" s="443"/>
      <c r="ADW16" s="443"/>
      <c r="ADX16" s="443"/>
      <c r="ADY16" s="443"/>
      <c r="ADZ16" s="443"/>
      <c r="AEA16" s="443"/>
      <c r="AEB16" s="443"/>
      <c r="AEC16" s="443"/>
      <c r="AED16" s="443"/>
      <c r="AEE16" s="443"/>
      <c r="AEF16" s="443"/>
      <c r="AEG16" s="443"/>
      <c r="AEH16" s="443"/>
      <c r="AEI16" s="443"/>
      <c r="AEJ16" s="443"/>
      <c r="AEK16" s="443"/>
      <c r="AEL16" s="443"/>
      <c r="AEM16" s="443"/>
      <c r="AEN16" s="443"/>
      <c r="AEO16" s="443"/>
      <c r="AEP16" s="443"/>
      <c r="AEQ16" s="443"/>
      <c r="AER16" s="443"/>
      <c r="AES16" s="443"/>
      <c r="AET16" s="443"/>
      <c r="AEU16" s="443"/>
      <c r="AEV16" s="443"/>
      <c r="AEW16" s="443"/>
      <c r="AEX16" s="443"/>
      <c r="AEY16" s="443"/>
      <c r="AEZ16" s="443"/>
      <c r="AFA16" s="443"/>
      <c r="AFB16" s="443"/>
      <c r="AFC16" s="443"/>
      <c r="AFD16" s="443"/>
      <c r="AFE16" s="443"/>
      <c r="AFF16" s="443"/>
      <c r="AFG16" s="443"/>
      <c r="AFH16" s="443"/>
      <c r="AFI16" s="443"/>
      <c r="AFJ16" s="443"/>
      <c r="AFK16" s="443"/>
      <c r="AFL16" s="443"/>
      <c r="AFM16" s="443"/>
      <c r="AFN16" s="443"/>
      <c r="AFO16" s="443"/>
      <c r="AFP16" s="443"/>
      <c r="AFQ16" s="443"/>
      <c r="AFR16" s="443"/>
      <c r="AFS16" s="443"/>
      <c r="AFT16" s="443"/>
      <c r="AFU16" s="443"/>
      <c r="AFV16" s="443"/>
      <c r="AFW16" s="443"/>
      <c r="AFX16" s="443"/>
      <c r="AFY16" s="443"/>
      <c r="AFZ16" s="443"/>
      <c r="AGA16" s="443"/>
      <c r="AGB16" s="443"/>
      <c r="AGC16" s="443"/>
      <c r="AGD16" s="443"/>
      <c r="AGE16" s="443"/>
      <c r="AGF16" s="443"/>
      <c r="AGG16" s="443"/>
      <c r="AGH16" s="443"/>
      <c r="AGI16" s="443"/>
      <c r="AGJ16" s="443"/>
      <c r="AGK16" s="443"/>
      <c r="AGL16" s="443"/>
      <c r="AGM16" s="443"/>
      <c r="AGN16" s="443"/>
      <c r="AGO16" s="443"/>
      <c r="AGP16" s="443"/>
      <c r="AGQ16" s="443"/>
      <c r="AGR16" s="443"/>
      <c r="AGS16" s="443"/>
      <c r="AGT16" s="443"/>
      <c r="AGU16" s="443"/>
      <c r="AGV16" s="443"/>
      <c r="AGW16" s="443"/>
      <c r="AGX16" s="443"/>
      <c r="AGY16" s="443"/>
      <c r="AGZ16" s="443"/>
      <c r="AHA16" s="443"/>
      <c r="AHB16" s="443"/>
      <c r="AHC16" s="443"/>
      <c r="AHD16" s="443"/>
      <c r="AHE16" s="443"/>
      <c r="AHF16" s="443"/>
      <c r="AHG16" s="443"/>
      <c r="AHH16" s="443"/>
      <c r="AHI16" s="443"/>
      <c r="AHJ16" s="443"/>
      <c r="AHK16" s="443"/>
      <c r="AHL16" s="443"/>
      <c r="AHM16" s="443"/>
      <c r="AHN16" s="443"/>
      <c r="AHO16" s="443"/>
      <c r="AHP16" s="443"/>
      <c r="AHQ16" s="443"/>
      <c r="AHR16" s="443"/>
      <c r="AHS16" s="443"/>
      <c r="AHT16" s="443"/>
      <c r="AHU16" s="443"/>
      <c r="AHV16" s="443"/>
      <c r="AHW16" s="443"/>
      <c r="AHX16" s="443"/>
      <c r="AHY16" s="443"/>
      <c r="AHZ16" s="443"/>
      <c r="AIA16" s="443"/>
      <c r="AIB16" s="443"/>
      <c r="AIC16" s="443"/>
      <c r="AID16" s="443"/>
      <c r="AIE16" s="443"/>
      <c r="AIF16" s="443"/>
      <c r="AIG16" s="443"/>
      <c r="AIH16" s="443"/>
      <c r="AII16" s="443"/>
      <c r="AIJ16" s="443"/>
      <c r="AIK16" s="443"/>
      <c r="AIL16" s="443"/>
      <c r="AIM16" s="443"/>
      <c r="AIN16" s="443"/>
      <c r="AIO16" s="443"/>
      <c r="AIP16" s="443"/>
      <c r="AIQ16" s="443"/>
      <c r="AIR16" s="443"/>
      <c r="AIS16" s="443"/>
      <c r="AIT16" s="443"/>
      <c r="AIU16" s="443"/>
      <c r="AIV16" s="443"/>
      <c r="AIW16" s="443"/>
      <c r="AIX16" s="443"/>
      <c r="AIY16" s="443"/>
      <c r="AIZ16" s="443"/>
      <c r="AJA16" s="443"/>
      <c r="AJB16" s="443"/>
      <c r="AJC16" s="443"/>
      <c r="AJD16" s="443"/>
      <c r="AJE16" s="443"/>
      <c r="AJF16" s="443"/>
      <c r="AJG16" s="443"/>
      <c r="AJH16" s="443"/>
      <c r="AJI16" s="443"/>
      <c r="AJJ16" s="443"/>
      <c r="AJK16" s="443"/>
      <c r="AJL16" s="443"/>
      <c r="AJM16" s="443"/>
      <c r="AJN16" s="443"/>
      <c r="AJO16" s="443"/>
      <c r="AJP16" s="443"/>
      <c r="AJQ16" s="443"/>
      <c r="AJR16" s="443"/>
      <c r="AJS16" s="443"/>
      <c r="AJT16" s="443"/>
      <c r="AJU16" s="443"/>
      <c r="AJV16" s="443"/>
      <c r="AJW16" s="443"/>
      <c r="AJX16" s="443"/>
      <c r="AJY16" s="443"/>
      <c r="AJZ16" s="443"/>
      <c r="AKA16" s="443"/>
      <c r="AKB16" s="443"/>
      <c r="AKC16" s="443"/>
      <c r="AKD16" s="443"/>
      <c r="AKE16" s="443"/>
      <c r="AKF16" s="443"/>
      <c r="AKG16" s="443"/>
      <c r="AKH16" s="443"/>
      <c r="AKI16" s="443"/>
      <c r="AKJ16" s="443"/>
      <c r="AKK16" s="443"/>
      <c r="AKL16" s="443"/>
      <c r="AKM16" s="443"/>
      <c r="AKN16" s="443"/>
      <c r="AKO16" s="443"/>
      <c r="AKP16" s="443"/>
      <c r="AKQ16" s="443"/>
      <c r="AKR16" s="443"/>
      <c r="AKS16" s="443"/>
      <c r="AKT16" s="443"/>
      <c r="AKU16" s="443"/>
      <c r="AKV16" s="443"/>
      <c r="AKW16" s="443"/>
      <c r="AKX16" s="443"/>
      <c r="AKY16" s="443"/>
      <c r="AKZ16" s="443"/>
      <c r="ALA16" s="443"/>
      <c r="ALB16" s="443"/>
      <c r="ALC16" s="443"/>
      <c r="ALD16" s="443"/>
      <c r="ALE16" s="443"/>
      <c r="ALF16" s="443"/>
      <c r="ALG16" s="443"/>
      <c r="ALH16" s="443"/>
      <c r="ALI16" s="443"/>
      <c r="ALJ16" s="443"/>
      <c r="ALK16" s="443"/>
      <c r="ALL16" s="443"/>
      <c r="ALM16" s="443"/>
      <c r="ALN16" s="443"/>
      <c r="ALO16" s="443"/>
      <c r="ALP16" s="443"/>
      <c r="ALQ16" s="443"/>
      <c r="ALR16" s="443"/>
      <c r="ALS16" s="443"/>
      <c r="ALT16" s="443"/>
      <c r="ALU16" s="443"/>
      <c r="ALV16" s="443"/>
      <c r="ALW16" s="443"/>
      <c r="ALX16" s="443"/>
      <c r="ALY16" s="443"/>
      <c r="ALZ16" s="443"/>
      <c r="AMA16" s="443"/>
      <c r="AMB16" s="443"/>
      <c r="AMC16" s="443"/>
      <c r="AMD16" s="443"/>
      <c r="AME16" s="443"/>
      <c r="AMF16" s="443"/>
      <c r="AMG16" s="443"/>
      <c r="AMH16" s="443"/>
      <c r="AMI16" s="443"/>
      <c r="AMJ16" s="443"/>
      <c r="AMK16" s="443"/>
      <c r="AML16" s="443"/>
      <c r="AMM16" s="443"/>
      <c r="AMN16" s="443"/>
      <c r="AMO16" s="443"/>
      <c r="AMP16" s="443"/>
      <c r="AMQ16" s="443"/>
      <c r="AMR16" s="443"/>
      <c r="AMS16" s="443"/>
      <c r="AMT16" s="443"/>
      <c r="AMU16" s="443"/>
      <c r="AMV16" s="443"/>
      <c r="AMW16" s="443"/>
      <c r="AMX16" s="443"/>
      <c r="AMY16" s="443"/>
      <c r="AMZ16" s="443"/>
      <c r="ANA16" s="443"/>
      <c r="ANB16" s="443"/>
      <c r="ANC16" s="443"/>
      <c r="AND16" s="443"/>
      <c r="ANE16" s="443"/>
      <c r="ANF16" s="443"/>
      <c r="ANG16" s="443"/>
      <c r="ANH16" s="443"/>
      <c r="ANI16" s="443"/>
      <c r="ANJ16" s="443"/>
      <c r="ANK16" s="443"/>
      <c r="ANL16" s="443"/>
      <c r="ANM16" s="443"/>
      <c r="ANN16" s="443"/>
      <c r="ANO16" s="443"/>
      <c r="ANP16" s="443"/>
      <c r="ANQ16" s="443"/>
      <c r="ANR16" s="443"/>
      <c r="ANS16" s="443"/>
      <c r="ANT16" s="443"/>
      <c r="ANU16" s="443"/>
      <c r="ANV16" s="443"/>
      <c r="ANW16" s="443"/>
      <c r="ANX16" s="443"/>
      <c r="ANY16" s="443"/>
      <c r="ANZ16" s="443"/>
      <c r="AOA16" s="443"/>
      <c r="AOB16" s="443"/>
      <c r="AOC16" s="443"/>
      <c r="AOD16" s="443"/>
      <c r="AOE16" s="443"/>
      <c r="AOF16" s="443"/>
      <c r="AOG16" s="443"/>
      <c r="AOH16" s="443"/>
      <c r="AOI16" s="443"/>
      <c r="AOJ16" s="443"/>
      <c r="AOK16" s="443"/>
      <c r="AOL16" s="443"/>
      <c r="AOM16" s="443"/>
      <c r="AON16" s="443"/>
      <c r="AOO16" s="443"/>
      <c r="AOP16" s="443"/>
      <c r="AOQ16" s="443"/>
      <c r="AOR16" s="443"/>
      <c r="AOS16" s="443"/>
      <c r="AOT16" s="443"/>
      <c r="AOU16" s="443"/>
      <c r="AOV16" s="443"/>
      <c r="AOW16" s="443"/>
      <c r="AOX16" s="443"/>
      <c r="AOY16" s="443"/>
      <c r="AOZ16" s="443"/>
      <c r="APA16" s="443"/>
      <c r="APB16" s="443"/>
      <c r="APC16" s="443"/>
      <c r="APD16" s="443"/>
      <c r="APE16" s="443"/>
      <c r="APF16" s="443"/>
      <c r="APG16" s="443"/>
      <c r="APH16" s="443"/>
      <c r="API16" s="443"/>
      <c r="APJ16" s="443"/>
      <c r="APK16" s="443"/>
      <c r="APL16" s="443"/>
      <c r="APM16" s="443"/>
      <c r="APN16" s="443"/>
      <c r="APO16" s="443"/>
      <c r="APP16" s="443"/>
      <c r="APQ16" s="443"/>
      <c r="APR16" s="443"/>
      <c r="APS16" s="443"/>
      <c r="APT16" s="443"/>
      <c r="APU16" s="443"/>
      <c r="APV16" s="443"/>
      <c r="APW16" s="443"/>
      <c r="APX16" s="443"/>
      <c r="APY16" s="443"/>
      <c r="APZ16" s="443"/>
      <c r="AQA16" s="443"/>
      <c r="AQB16" s="443"/>
      <c r="AQC16" s="443"/>
      <c r="AQD16" s="443"/>
      <c r="AQE16" s="443"/>
      <c r="AQF16" s="443"/>
      <c r="AQG16" s="443"/>
      <c r="AQH16" s="443"/>
      <c r="AQI16" s="443"/>
      <c r="AQJ16" s="443"/>
      <c r="AQK16" s="443"/>
      <c r="AQL16" s="443"/>
      <c r="AQM16" s="443"/>
      <c r="AQN16" s="443"/>
      <c r="AQO16" s="443"/>
      <c r="AQP16" s="443"/>
      <c r="AQQ16" s="443"/>
      <c r="AQR16" s="443"/>
      <c r="AQS16" s="443"/>
      <c r="AQT16" s="443"/>
      <c r="AQU16" s="443"/>
      <c r="AQV16" s="443"/>
      <c r="AQW16" s="443"/>
      <c r="AQX16" s="443"/>
      <c r="AQY16" s="443"/>
      <c r="AQZ16" s="443"/>
      <c r="ARA16" s="443"/>
      <c r="ARB16" s="443"/>
      <c r="ARC16" s="443"/>
      <c r="ARD16" s="443"/>
      <c r="ARE16" s="443"/>
      <c r="ARF16" s="443"/>
      <c r="ARG16" s="443"/>
      <c r="ARH16" s="443"/>
      <c r="ARI16" s="443"/>
      <c r="ARJ16" s="443"/>
      <c r="ARK16" s="443"/>
      <c r="ARL16" s="443"/>
      <c r="ARM16" s="443"/>
      <c r="ARN16" s="443"/>
      <c r="ARO16" s="443"/>
      <c r="ARP16" s="443"/>
      <c r="ARQ16" s="443"/>
      <c r="ARR16" s="443"/>
      <c r="ARS16" s="443"/>
      <c r="ART16" s="443"/>
      <c r="ARU16" s="443"/>
      <c r="ARV16" s="443"/>
      <c r="ARW16" s="443"/>
      <c r="ARX16" s="443"/>
      <c r="ARY16" s="443"/>
      <c r="ARZ16" s="443"/>
      <c r="ASA16" s="443"/>
      <c r="ASB16" s="443"/>
      <c r="ASC16" s="443"/>
      <c r="ASD16" s="443"/>
      <c r="ASE16" s="443"/>
      <c r="ASF16" s="443"/>
      <c r="ASG16" s="443"/>
      <c r="ASH16" s="443"/>
      <c r="ASI16" s="443"/>
      <c r="ASJ16" s="443"/>
      <c r="ASK16" s="443"/>
      <c r="ASL16" s="443"/>
      <c r="ASM16" s="443"/>
      <c r="ASN16" s="443"/>
      <c r="ASO16" s="443"/>
      <c r="ASP16" s="443"/>
      <c r="ASQ16" s="443"/>
      <c r="ASR16" s="443"/>
      <c r="ASS16" s="443"/>
      <c r="AST16" s="443"/>
      <c r="ASU16" s="443"/>
      <c r="ASV16" s="443"/>
      <c r="ASW16" s="443"/>
      <c r="ASX16" s="443"/>
      <c r="ASY16" s="443"/>
      <c r="ASZ16" s="443"/>
      <c r="ATA16" s="443"/>
      <c r="ATB16" s="443"/>
      <c r="ATC16" s="443"/>
      <c r="ATD16" s="443"/>
      <c r="ATE16" s="443"/>
      <c r="ATF16" s="443"/>
      <c r="ATG16" s="443"/>
      <c r="ATH16" s="443"/>
      <c r="ATI16" s="443"/>
      <c r="ATJ16" s="443"/>
      <c r="ATK16" s="443"/>
      <c r="ATL16" s="443"/>
      <c r="ATM16" s="443"/>
      <c r="ATN16" s="443"/>
      <c r="ATO16" s="443"/>
      <c r="ATP16" s="443"/>
      <c r="ATQ16" s="443"/>
      <c r="ATR16" s="443"/>
      <c r="ATS16" s="443"/>
      <c r="ATT16" s="443"/>
      <c r="ATU16" s="443"/>
      <c r="ATV16" s="443"/>
      <c r="ATW16" s="443"/>
      <c r="ATX16" s="443"/>
      <c r="ATY16" s="443"/>
      <c r="ATZ16" s="443"/>
      <c r="AUA16" s="443"/>
      <c r="AUB16" s="443"/>
      <c r="AUC16" s="443"/>
      <c r="AUD16" s="443"/>
      <c r="AUE16" s="443"/>
      <c r="AUF16" s="443"/>
      <c r="AUG16" s="443"/>
      <c r="AUH16" s="443"/>
      <c r="AUI16" s="443"/>
      <c r="AUJ16" s="443"/>
      <c r="AUK16" s="443"/>
      <c r="AUL16" s="443"/>
      <c r="AUM16" s="443"/>
      <c r="AUN16" s="443"/>
      <c r="AUO16" s="443"/>
      <c r="AUP16" s="443"/>
      <c r="AUQ16" s="443"/>
      <c r="AUR16" s="443"/>
      <c r="AUS16" s="443"/>
      <c r="AUT16" s="443"/>
      <c r="AUU16" s="443"/>
      <c r="AUV16" s="443"/>
      <c r="AUW16" s="443"/>
      <c r="AUX16" s="443"/>
      <c r="AUY16" s="443"/>
      <c r="AUZ16" s="443"/>
      <c r="AVA16" s="443"/>
      <c r="AVB16" s="443"/>
      <c r="AVC16" s="443"/>
      <c r="AVD16" s="443"/>
      <c r="AVE16" s="443"/>
      <c r="AVF16" s="443"/>
      <c r="AVG16" s="443"/>
      <c r="AVH16" s="443"/>
      <c r="AVI16" s="443"/>
      <c r="AVJ16" s="443"/>
      <c r="AVK16" s="443"/>
      <c r="AVL16" s="443"/>
      <c r="AVM16" s="443"/>
      <c r="AVN16" s="443"/>
      <c r="AVO16" s="443"/>
      <c r="AVP16" s="443"/>
      <c r="AVQ16" s="443"/>
      <c r="AVR16" s="443"/>
      <c r="AVS16" s="443"/>
      <c r="AVT16" s="443"/>
      <c r="AVU16" s="443"/>
      <c r="AVV16" s="443"/>
      <c r="AVW16" s="443"/>
      <c r="AVX16" s="443"/>
      <c r="AVY16" s="443"/>
      <c r="AVZ16" s="443"/>
      <c r="AWA16" s="443"/>
      <c r="AWB16" s="443"/>
      <c r="AWC16" s="443"/>
      <c r="AWD16" s="443"/>
      <c r="AWE16" s="443"/>
      <c r="AWF16" s="443"/>
      <c r="AWG16" s="443"/>
      <c r="AWH16" s="443"/>
      <c r="AWI16" s="443"/>
      <c r="AWJ16" s="443"/>
      <c r="AWK16" s="443"/>
      <c r="AWL16" s="443"/>
      <c r="AWM16" s="443"/>
      <c r="AWN16" s="443"/>
      <c r="AWO16" s="443"/>
      <c r="AWP16" s="443"/>
      <c r="AWQ16" s="443"/>
      <c r="AWR16" s="443"/>
      <c r="AWS16" s="443"/>
      <c r="AWT16" s="443"/>
      <c r="AWU16" s="443"/>
      <c r="AWV16" s="443"/>
      <c r="AWW16" s="443"/>
      <c r="AWX16" s="443"/>
      <c r="AWY16" s="443"/>
      <c r="AWZ16" s="443"/>
      <c r="AXA16" s="443"/>
      <c r="AXB16" s="443"/>
      <c r="AXC16" s="443"/>
      <c r="AXD16" s="443"/>
      <c r="AXE16" s="443"/>
      <c r="AXF16" s="443"/>
      <c r="AXG16" s="443"/>
      <c r="AXH16" s="443"/>
      <c r="AXI16" s="443"/>
      <c r="AXJ16" s="443"/>
      <c r="AXK16" s="443"/>
      <c r="AXL16" s="443"/>
      <c r="AXM16" s="443"/>
      <c r="AXN16" s="443"/>
      <c r="AXO16" s="443"/>
      <c r="AXP16" s="443"/>
      <c r="AXQ16" s="443"/>
      <c r="AXR16" s="443"/>
      <c r="AXS16" s="443"/>
      <c r="AXT16" s="443"/>
      <c r="AXU16" s="443"/>
      <c r="AXV16" s="443"/>
      <c r="AXW16" s="443"/>
      <c r="AXX16" s="443"/>
      <c r="AXY16" s="443"/>
      <c r="AXZ16" s="443"/>
      <c r="AYA16" s="443"/>
      <c r="AYB16" s="443"/>
      <c r="AYC16" s="443"/>
      <c r="AYD16" s="443"/>
      <c r="AYE16" s="443"/>
      <c r="AYF16" s="443"/>
      <c r="AYG16" s="443"/>
      <c r="AYH16" s="443"/>
      <c r="AYI16" s="443"/>
      <c r="AYJ16" s="443"/>
      <c r="AYK16" s="443"/>
      <c r="AYL16" s="443"/>
      <c r="AYM16" s="443"/>
      <c r="AYN16" s="443"/>
      <c r="AYO16" s="443"/>
      <c r="AYP16" s="443"/>
      <c r="AYQ16" s="443"/>
      <c r="AYR16" s="443"/>
      <c r="AYS16" s="443"/>
      <c r="AYT16" s="443"/>
      <c r="AYU16" s="443"/>
      <c r="AYV16" s="443"/>
      <c r="AYW16" s="443"/>
      <c r="AYX16" s="443"/>
      <c r="AYY16" s="443"/>
      <c r="AYZ16" s="443"/>
      <c r="AZA16" s="443"/>
      <c r="AZB16" s="443"/>
      <c r="AZC16" s="443"/>
      <c r="AZD16" s="443"/>
      <c r="AZE16" s="443"/>
      <c r="AZF16" s="443"/>
      <c r="AZG16" s="443"/>
      <c r="AZH16" s="443"/>
      <c r="AZI16" s="443"/>
      <c r="AZJ16" s="443"/>
      <c r="AZK16" s="443"/>
      <c r="AZL16" s="443"/>
      <c r="AZM16" s="443"/>
      <c r="AZN16" s="443"/>
      <c r="AZO16" s="443"/>
      <c r="AZP16" s="443"/>
      <c r="AZQ16" s="443"/>
      <c r="AZR16" s="443"/>
      <c r="AZS16" s="443"/>
      <c r="AZT16" s="443"/>
      <c r="AZU16" s="443"/>
      <c r="AZV16" s="443"/>
      <c r="AZW16" s="443"/>
      <c r="AZX16" s="443"/>
      <c r="AZY16" s="443"/>
      <c r="AZZ16" s="443"/>
      <c r="BAA16" s="443"/>
      <c r="BAB16" s="443"/>
      <c r="BAC16" s="443"/>
      <c r="BAD16" s="443"/>
      <c r="BAE16" s="443"/>
      <c r="BAF16" s="443"/>
      <c r="BAG16" s="443"/>
      <c r="BAH16" s="443"/>
      <c r="BAI16" s="443"/>
      <c r="BAJ16" s="443"/>
      <c r="BAK16" s="443"/>
      <c r="BAL16" s="443"/>
      <c r="BAM16" s="443"/>
      <c r="BAN16" s="443"/>
      <c r="BAO16" s="443"/>
      <c r="BAP16" s="443"/>
      <c r="BAQ16" s="443"/>
      <c r="BAR16" s="443"/>
      <c r="BAS16" s="443"/>
      <c r="BAT16" s="443"/>
      <c r="BAU16" s="443"/>
      <c r="BAV16" s="443"/>
      <c r="BAW16" s="443"/>
      <c r="BAX16" s="443"/>
      <c r="BAY16" s="443"/>
      <c r="BAZ16" s="443"/>
      <c r="BBA16" s="443"/>
      <c r="BBB16" s="443"/>
      <c r="BBC16" s="443"/>
      <c r="BBD16" s="443"/>
      <c r="BBE16" s="443"/>
      <c r="BBF16" s="443"/>
      <c r="BBG16" s="443"/>
      <c r="BBH16" s="443"/>
      <c r="BBI16" s="443"/>
      <c r="BBJ16" s="443"/>
      <c r="BBK16" s="443"/>
      <c r="BBL16" s="443"/>
      <c r="BBM16" s="443"/>
      <c r="BBN16" s="443"/>
      <c r="BBO16" s="443"/>
      <c r="BBP16" s="443"/>
      <c r="BBQ16" s="443"/>
      <c r="BBR16" s="443"/>
      <c r="BBS16" s="443"/>
      <c r="BBT16" s="443"/>
      <c r="BBU16" s="443"/>
      <c r="BBV16" s="443"/>
      <c r="BBW16" s="443"/>
      <c r="BBX16" s="443"/>
      <c r="BBY16" s="443"/>
      <c r="BBZ16" s="443"/>
      <c r="BCA16" s="443"/>
      <c r="BCB16" s="443"/>
      <c r="BCC16" s="443"/>
      <c r="BCD16" s="443"/>
      <c r="BCE16" s="443"/>
      <c r="BCF16" s="443"/>
      <c r="BCG16" s="443"/>
      <c r="BCH16" s="443"/>
      <c r="BCI16" s="443"/>
      <c r="BCJ16" s="443"/>
      <c r="BCK16" s="443"/>
      <c r="BCL16" s="443"/>
      <c r="BCM16" s="443"/>
      <c r="BCN16" s="443"/>
      <c r="BCO16" s="443"/>
      <c r="BCP16" s="443"/>
      <c r="BCQ16" s="443"/>
      <c r="BCR16" s="443"/>
      <c r="BCS16" s="443"/>
      <c r="BCT16" s="443"/>
      <c r="BCU16" s="443"/>
      <c r="BCV16" s="443"/>
      <c r="BCW16" s="443"/>
      <c r="BCX16" s="443"/>
      <c r="BCY16" s="443"/>
      <c r="BCZ16" s="443"/>
      <c r="BDA16" s="443"/>
      <c r="BDB16" s="443"/>
      <c r="BDC16" s="443"/>
      <c r="BDD16" s="443"/>
      <c r="BDE16" s="443"/>
      <c r="BDF16" s="443"/>
      <c r="BDG16" s="443"/>
      <c r="BDH16" s="443"/>
      <c r="BDI16" s="443"/>
      <c r="BDJ16" s="443"/>
      <c r="BDK16" s="443"/>
      <c r="BDL16" s="443"/>
      <c r="BDM16" s="443"/>
      <c r="BDN16" s="443"/>
      <c r="BDO16" s="443"/>
      <c r="BDP16" s="443"/>
      <c r="BDQ16" s="443"/>
      <c r="BDR16" s="443"/>
      <c r="BDS16" s="443"/>
      <c r="BDT16" s="443"/>
      <c r="BDU16" s="443"/>
      <c r="BDV16" s="443"/>
      <c r="BDW16" s="443"/>
      <c r="BDX16" s="443"/>
      <c r="BDY16" s="443"/>
      <c r="BDZ16" s="443"/>
      <c r="BEA16" s="443"/>
      <c r="BEB16" s="443"/>
      <c r="BEC16" s="443"/>
      <c r="BED16" s="443"/>
      <c r="BEE16" s="443"/>
      <c r="BEF16" s="443"/>
      <c r="BEG16" s="443"/>
      <c r="BEH16" s="443"/>
      <c r="BEI16" s="443"/>
      <c r="BEJ16" s="443"/>
      <c r="BEK16" s="443"/>
      <c r="BEL16" s="443"/>
      <c r="BEM16" s="443"/>
      <c r="BEN16" s="443"/>
      <c r="BEO16" s="443"/>
      <c r="BEP16" s="443"/>
      <c r="BEQ16" s="443"/>
      <c r="BER16" s="443"/>
      <c r="BES16" s="443"/>
      <c r="BET16" s="443"/>
      <c r="BEU16" s="443"/>
      <c r="BEV16" s="443"/>
      <c r="BEW16" s="443"/>
      <c r="BEX16" s="443"/>
      <c r="BEY16" s="443"/>
      <c r="BEZ16" s="443"/>
      <c r="BFA16" s="443"/>
      <c r="BFB16" s="443"/>
      <c r="BFC16" s="443"/>
      <c r="BFD16" s="443"/>
      <c r="BFE16" s="443"/>
      <c r="BFF16" s="443"/>
      <c r="BFG16" s="443"/>
      <c r="BFH16" s="443"/>
      <c r="BFI16" s="443"/>
      <c r="BFJ16" s="443"/>
      <c r="BFK16" s="443"/>
      <c r="BFL16" s="443"/>
      <c r="BFM16" s="443"/>
      <c r="BFN16" s="443"/>
      <c r="BFO16" s="443"/>
      <c r="BFP16" s="443"/>
      <c r="BFQ16" s="443"/>
      <c r="BFR16" s="443"/>
      <c r="BFS16" s="443"/>
      <c r="BFT16" s="443"/>
      <c r="BFU16" s="443"/>
      <c r="BFV16" s="443"/>
      <c r="BFW16" s="443"/>
      <c r="BFX16" s="443"/>
      <c r="BFY16" s="443"/>
      <c r="BFZ16" s="443"/>
      <c r="BGA16" s="443"/>
      <c r="BGB16" s="443"/>
      <c r="BGC16" s="443"/>
      <c r="BGD16" s="443"/>
      <c r="BGE16" s="443"/>
      <c r="BGF16" s="443"/>
      <c r="BGG16" s="443"/>
      <c r="BGH16" s="443"/>
      <c r="BGI16" s="443"/>
      <c r="BGJ16" s="443"/>
      <c r="BGK16" s="443"/>
      <c r="BGL16" s="443"/>
      <c r="BGM16" s="443"/>
      <c r="BGN16" s="443"/>
      <c r="BGO16" s="443"/>
      <c r="BGP16" s="443"/>
      <c r="BGQ16" s="443"/>
      <c r="BGR16" s="443"/>
      <c r="BGS16" s="443"/>
      <c r="BGT16" s="443"/>
      <c r="BGU16" s="443"/>
      <c r="BGV16" s="443"/>
      <c r="BGW16" s="443"/>
      <c r="BGX16" s="443"/>
      <c r="BGY16" s="443"/>
      <c r="BGZ16" s="443"/>
      <c r="BHA16" s="443"/>
      <c r="BHB16" s="443"/>
      <c r="BHC16" s="443"/>
      <c r="BHD16" s="443"/>
      <c r="BHE16" s="443"/>
      <c r="BHF16" s="443"/>
      <c r="BHG16" s="443"/>
      <c r="BHH16" s="443"/>
      <c r="BHI16" s="443"/>
      <c r="BHJ16" s="443"/>
      <c r="BHK16" s="443"/>
      <c r="BHL16" s="443"/>
      <c r="BHM16" s="443"/>
      <c r="BHN16" s="443"/>
      <c r="BHO16" s="443"/>
      <c r="BHP16" s="443"/>
      <c r="BHQ16" s="443"/>
      <c r="BHR16" s="443"/>
      <c r="BHS16" s="443"/>
      <c r="BHT16" s="443"/>
      <c r="BHU16" s="443"/>
      <c r="BHV16" s="443"/>
      <c r="BHW16" s="443"/>
      <c r="BHX16" s="443"/>
      <c r="BHY16" s="443"/>
      <c r="BHZ16" s="443"/>
      <c r="BIA16" s="443"/>
      <c r="BIB16" s="443"/>
      <c r="BIC16" s="443"/>
      <c r="BID16" s="443"/>
      <c r="BIE16" s="443"/>
      <c r="BIF16" s="443"/>
      <c r="BIG16" s="443"/>
      <c r="BIH16" s="443"/>
      <c r="BII16" s="443"/>
      <c r="BIJ16" s="443"/>
      <c r="BIK16" s="443"/>
      <c r="BIL16" s="443"/>
      <c r="BIM16" s="443"/>
      <c r="BIN16" s="443"/>
      <c r="BIO16" s="443"/>
      <c r="BIP16" s="443"/>
      <c r="BIQ16" s="443"/>
      <c r="BIR16" s="443"/>
      <c r="BIS16" s="443"/>
      <c r="BIT16" s="443"/>
      <c r="BIU16" s="443"/>
      <c r="BIV16" s="443"/>
      <c r="BIW16" s="443"/>
      <c r="BIX16" s="443"/>
      <c r="BIY16" s="443"/>
      <c r="BIZ16" s="443"/>
      <c r="BJA16" s="443"/>
      <c r="BJB16" s="443"/>
      <c r="BJC16" s="443"/>
      <c r="BJD16" s="443"/>
      <c r="BJE16" s="443"/>
      <c r="BJF16" s="443"/>
      <c r="BJG16" s="443"/>
      <c r="BJH16" s="443"/>
      <c r="BJI16" s="443"/>
      <c r="BJJ16" s="443"/>
      <c r="BJK16" s="443"/>
      <c r="BJL16" s="443"/>
      <c r="BJM16" s="443"/>
      <c r="BJN16" s="443"/>
      <c r="BJO16" s="443"/>
      <c r="BJP16" s="443"/>
      <c r="BJQ16" s="443"/>
      <c r="BJR16" s="443"/>
      <c r="BJS16" s="443"/>
      <c r="BJT16" s="443"/>
      <c r="BJU16" s="443"/>
      <c r="BJV16" s="443"/>
      <c r="BJW16" s="443"/>
      <c r="BJX16" s="443"/>
      <c r="BJY16" s="443"/>
      <c r="BJZ16" s="443"/>
      <c r="BKA16" s="443"/>
      <c r="BKB16" s="443"/>
      <c r="BKC16" s="443"/>
      <c r="BKD16" s="443"/>
      <c r="BKE16" s="443"/>
      <c r="BKF16" s="443"/>
      <c r="BKG16" s="443"/>
      <c r="BKH16" s="443"/>
      <c r="BKI16" s="443"/>
      <c r="BKJ16" s="443"/>
      <c r="BKK16" s="443"/>
      <c r="BKL16" s="443"/>
      <c r="BKM16" s="443"/>
      <c r="BKN16" s="443"/>
      <c r="BKO16" s="443"/>
      <c r="BKP16" s="443"/>
      <c r="BKQ16" s="443"/>
      <c r="BKR16" s="443"/>
      <c r="BKS16" s="443"/>
      <c r="BKT16" s="443"/>
      <c r="BKU16" s="443"/>
      <c r="BKV16" s="443"/>
      <c r="BKW16" s="443"/>
      <c r="BKX16" s="443"/>
      <c r="BKY16" s="443"/>
      <c r="BKZ16" s="443"/>
      <c r="BLA16" s="443"/>
      <c r="BLB16" s="443"/>
      <c r="BLC16" s="443"/>
      <c r="BLD16" s="443"/>
      <c r="BLE16" s="443"/>
      <c r="BLF16" s="443"/>
      <c r="BLG16" s="443"/>
      <c r="BLH16" s="443"/>
      <c r="BLI16" s="443"/>
      <c r="BLJ16" s="443"/>
      <c r="BLK16" s="443"/>
      <c r="BLL16" s="443"/>
      <c r="BLM16" s="443"/>
      <c r="BLN16" s="443"/>
      <c r="BLO16" s="443"/>
      <c r="BLP16" s="443"/>
      <c r="BLQ16" s="443"/>
      <c r="BLR16" s="443"/>
      <c r="BLS16" s="443"/>
      <c r="BLT16" s="443"/>
      <c r="BLU16" s="443"/>
      <c r="BLV16" s="443"/>
      <c r="BLW16" s="443"/>
      <c r="BLX16" s="443"/>
      <c r="BLY16" s="443"/>
      <c r="BLZ16" s="443"/>
      <c r="BMA16" s="443"/>
      <c r="BMB16" s="443"/>
      <c r="BMC16" s="443"/>
      <c r="BMD16" s="443"/>
      <c r="BME16" s="443"/>
      <c r="BMF16" s="443"/>
      <c r="BMG16" s="443"/>
      <c r="BMH16" s="443"/>
      <c r="BMI16" s="443"/>
      <c r="BMJ16" s="443"/>
      <c r="BMK16" s="443"/>
      <c r="BML16" s="443"/>
      <c r="BMM16" s="443"/>
      <c r="BMN16" s="443"/>
      <c r="BMO16" s="443"/>
      <c r="BMP16" s="443"/>
      <c r="BMQ16" s="443"/>
      <c r="BMR16" s="443"/>
      <c r="BMS16" s="443"/>
      <c r="BMT16" s="443"/>
      <c r="BMU16" s="443"/>
      <c r="BMV16" s="443"/>
      <c r="BMW16" s="443"/>
      <c r="BMX16" s="443"/>
      <c r="BMY16" s="443"/>
      <c r="BMZ16" s="443"/>
      <c r="BNA16" s="443"/>
      <c r="BNB16" s="443"/>
      <c r="BNC16" s="443"/>
      <c r="BND16" s="443"/>
      <c r="BNE16" s="443"/>
      <c r="BNF16" s="443"/>
      <c r="BNG16" s="443"/>
      <c r="BNH16" s="443"/>
      <c r="BNI16" s="443"/>
      <c r="BNJ16" s="443"/>
      <c r="BNK16" s="443"/>
      <c r="BNL16" s="443"/>
      <c r="BNM16" s="443"/>
      <c r="BNN16" s="443"/>
      <c r="BNO16" s="443"/>
      <c r="BNP16" s="443"/>
      <c r="BNQ16" s="443"/>
      <c r="BNR16" s="443"/>
      <c r="BNS16" s="443"/>
      <c r="BNT16" s="443"/>
      <c r="BNU16" s="443"/>
      <c r="BNV16" s="443"/>
      <c r="BNW16" s="443"/>
      <c r="BNX16" s="443"/>
      <c r="BNY16" s="443"/>
      <c r="BNZ16" s="443"/>
      <c r="BOA16" s="443"/>
      <c r="BOB16" s="443"/>
      <c r="BOC16" s="443"/>
      <c r="BOD16" s="443"/>
      <c r="BOE16" s="443"/>
      <c r="BOF16" s="443"/>
      <c r="BOG16" s="443"/>
      <c r="BOH16" s="443"/>
      <c r="BOI16" s="443"/>
      <c r="BOJ16" s="443"/>
      <c r="BOK16" s="443"/>
      <c r="BOL16" s="443"/>
      <c r="BOM16" s="443"/>
      <c r="BON16" s="443"/>
      <c r="BOO16" s="443"/>
      <c r="BOP16" s="443"/>
      <c r="BOQ16" s="443"/>
      <c r="BOR16" s="443"/>
      <c r="BOS16" s="443"/>
      <c r="BOT16" s="443"/>
      <c r="BOU16" s="443"/>
      <c r="BOV16" s="443"/>
      <c r="BOW16" s="443"/>
      <c r="BOX16" s="443"/>
      <c r="BOY16" s="443"/>
      <c r="BOZ16" s="443"/>
      <c r="BPA16" s="443"/>
      <c r="BPB16" s="443"/>
      <c r="BPC16" s="443"/>
      <c r="BPD16" s="443"/>
      <c r="BPE16" s="443"/>
      <c r="BPF16" s="443"/>
      <c r="BPG16" s="443"/>
      <c r="BPH16" s="443"/>
      <c r="BPI16" s="443"/>
      <c r="BPJ16" s="443"/>
      <c r="BPK16" s="443"/>
      <c r="BPL16" s="443"/>
      <c r="BPM16" s="443"/>
      <c r="BPN16" s="443"/>
      <c r="BPO16" s="443"/>
      <c r="BPP16" s="443"/>
      <c r="BPQ16" s="443"/>
      <c r="BPR16" s="443"/>
      <c r="BPS16" s="443"/>
      <c r="BPT16" s="443"/>
      <c r="BPU16" s="443"/>
      <c r="BPV16" s="443"/>
      <c r="BPW16" s="443"/>
      <c r="BPX16" s="443"/>
      <c r="BPY16" s="443"/>
      <c r="BPZ16" s="443"/>
      <c r="BQA16" s="443"/>
      <c r="BQB16" s="443"/>
      <c r="BQC16" s="443"/>
      <c r="BQD16" s="443"/>
      <c r="BQE16" s="443"/>
      <c r="BQF16" s="443"/>
      <c r="BQG16" s="443"/>
      <c r="BQH16" s="443"/>
      <c r="BQI16" s="443"/>
      <c r="BQJ16" s="443"/>
      <c r="BQK16" s="443"/>
      <c r="BQL16" s="443"/>
      <c r="BQM16" s="443"/>
      <c r="BQN16" s="443"/>
      <c r="BQO16" s="443"/>
      <c r="BQP16" s="443"/>
      <c r="BQQ16" s="443"/>
      <c r="BQR16" s="443"/>
      <c r="BQS16" s="443"/>
      <c r="BQT16" s="443"/>
      <c r="BQU16" s="443"/>
      <c r="BQV16" s="443"/>
      <c r="BQW16" s="443"/>
      <c r="BQX16" s="443"/>
      <c r="BQY16" s="443"/>
      <c r="BQZ16" s="443"/>
      <c r="BRA16" s="443"/>
      <c r="BRB16" s="443"/>
      <c r="BRC16" s="443"/>
      <c r="BRD16" s="443"/>
      <c r="BRE16" s="443"/>
      <c r="BRF16" s="443"/>
      <c r="BRG16" s="443"/>
      <c r="BRH16" s="443"/>
      <c r="BRI16" s="443"/>
      <c r="BRJ16" s="443"/>
      <c r="BRK16" s="443"/>
      <c r="BRL16" s="443"/>
      <c r="BRM16" s="443"/>
      <c r="BRN16" s="443"/>
      <c r="BRO16" s="443"/>
      <c r="BRP16" s="443"/>
      <c r="BRQ16" s="443"/>
      <c r="BRR16" s="443"/>
      <c r="BRS16" s="443"/>
      <c r="BRT16" s="443"/>
      <c r="BRU16" s="443"/>
      <c r="BRV16" s="443"/>
      <c r="BRW16" s="443"/>
      <c r="BRX16" s="443"/>
      <c r="BRY16" s="443"/>
      <c r="BRZ16" s="443"/>
      <c r="BSA16" s="443"/>
      <c r="BSB16" s="443"/>
      <c r="BSC16" s="443"/>
      <c r="BSD16" s="443"/>
      <c r="BSE16" s="443"/>
      <c r="BSF16" s="443"/>
      <c r="BSG16" s="443"/>
      <c r="BSH16" s="443"/>
      <c r="BSI16" s="443"/>
      <c r="BSJ16" s="443"/>
      <c r="BSK16" s="443"/>
      <c r="BSL16" s="443"/>
      <c r="BSM16" s="443"/>
      <c r="BSN16" s="443"/>
      <c r="BSO16" s="443"/>
      <c r="BSP16" s="443"/>
      <c r="BSQ16" s="443"/>
      <c r="BSR16" s="443"/>
      <c r="BSS16" s="443"/>
      <c r="BST16" s="443"/>
      <c r="BSU16" s="443"/>
      <c r="BSV16" s="443"/>
      <c r="BSW16" s="443"/>
      <c r="BSX16" s="443"/>
      <c r="BSY16" s="443"/>
      <c r="BSZ16" s="443"/>
      <c r="BTA16" s="443"/>
      <c r="BTB16" s="443"/>
      <c r="BTC16" s="443"/>
      <c r="BTD16" s="443"/>
      <c r="BTE16" s="443"/>
      <c r="BTF16" s="443"/>
      <c r="BTG16" s="443"/>
      <c r="BTH16" s="443"/>
      <c r="BTI16" s="443"/>
      <c r="BTJ16" s="443"/>
      <c r="BTK16" s="443"/>
      <c r="BTL16" s="443"/>
      <c r="BTM16" s="443"/>
      <c r="BTN16" s="443"/>
      <c r="BTO16" s="443"/>
      <c r="BTP16" s="443"/>
      <c r="BTQ16" s="443"/>
      <c r="BTR16" s="443"/>
      <c r="BTS16" s="443"/>
      <c r="BTT16" s="443"/>
      <c r="BTU16" s="443"/>
      <c r="BTV16" s="443"/>
      <c r="BTW16" s="443"/>
      <c r="BTX16" s="443"/>
      <c r="BTY16" s="443"/>
      <c r="BTZ16" s="443"/>
      <c r="BUA16" s="443"/>
      <c r="BUB16" s="443"/>
      <c r="BUC16" s="443"/>
      <c r="BUD16" s="443"/>
      <c r="BUE16" s="443"/>
      <c r="BUF16" s="443"/>
      <c r="BUG16" s="443"/>
      <c r="BUH16" s="443"/>
      <c r="BUI16" s="443"/>
      <c r="BUJ16" s="443"/>
      <c r="BUK16" s="443"/>
      <c r="BUL16" s="443"/>
      <c r="BUM16" s="443"/>
      <c r="BUN16" s="443"/>
      <c r="BUO16" s="443"/>
      <c r="BUP16" s="443"/>
      <c r="BUQ16" s="443"/>
      <c r="BUR16" s="443"/>
      <c r="BUS16" s="443"/>
      <c r="BUT16" s="443"/>
      <c r="BUU16" s="443"/>
      <c r="BUV16" s="443"/>
      <c r="BUW16" s="443"/>
      <c r="BUX16" s="443"/>
      <c r="BUY16" s="443"/>
      <c r="BUZ16" s="443"/>
      <c r="BVA16" s="443"/>
      <c r="BVB16" s="443"/>
      <c r="BVC16" s="443"/>
      <c r="BVD16" s="443"/>
      <c r="BVE16" s="443"/>
      <c r="BVF16" s="443"/>
      <c r="BVG16" s="443"/>
      <c r="BVH16" s="443"/>
      <c r="BVI16" s="443"/>
      <c r="BVJ16" s="443"/>
      <c r="BVK16" s="443"/>
      <c r="BVL16" s="443"/>
      <c r="BVM16" s="443"/>
      <c r="BVN16" s="443"/>
      <c r="BVO16" s="443"/>
      <c r="BVP16" s="443"/>
      <c r="BVQ16" s="443"/>
      <c r="BVR16" s="443"/>
      <c r="BVS16" s="443"/>
      <c r="BVT16" s="443"/>
      <c r="BVU16" s="443"/>
      <c r="BVV16" s="443"/>
      <c r="BVW16" s="443"/>
      <c r="BVX16" s="443"/>
      <c r="BVY16" s="443"/>
      <c r="BVZ16" s="443"/>
      <c r="BWA16" s="443"/>
      <c r="BWB16" s="443"/>
      <c r="BWC16" s="443"/>
      <c r="BWD16" s="443"/>
      <c r="BWE16" s="443"/>
      <c r="BWF16" s="443"/>
      <c r="BWG16" s="443"/>
      <c r="BWH16" s="443"/>
      <c r="BWI16" s="443"/>
      <c r="BWJ16" s="443"/>
      <c r="BWK16" s="443"/>
      <c r="BWL16" s="443"/>
      <c r="BWM16" s="443"/>
      <c r="BWN16" s="443"/>
      <c r="BWO16" s="443"/>
      <c r="BWP16" s="443"/>
      <c r="BWQ16" s="443"/>
      <c r="BWR16" s="443"/>
      <c r="BWS16" s="443"/>
      <c r="BWT16" s="443"/>
      <c r="BWU16" s="443"/>
      <c r="BWV16" s="443"/>
      <c r="BWW16" s="443"/>
      <c r="BWX16" s="443"/>
      <c r="BWY16" s="443"/>
      <c r="BWZ16" s="443"/>
      <c r="BXA16" s="443"/>
      <c r="BXB16" s="443"/>
      <c r="BXC16" s="443"/>
      <c r="BXD16" s="443"/>
      <c r="BXE16" s="443"/>
      <c r="BXF16" s="443"/>
      <c r="BXG16" s="443"/>
      <c r="BXH16" s="443"/>
      <c r="BXI16" s="443"/>
      <c r="BXJ16" s="443"/>
      <c r="BXK16" s="443"/>
      <c r="BXL16" s="443"/>
      <c r="BXM16" s="443"/>
      <c r="BXN16" s="443"/>
      <c r="BXO16" s="443"/>
      <c r="BXP16" s="443"/>
      <c r="BXQ16" s="443"/>
      <c r="BXR16" s="443"/>
      <c r="BXS16" s="443"/>
      <c r="BXT16" s="443"/>
      <c r="BXU16" s="443"/>
      <c r="BXV16" s="443"/>
      <c r="BXW16" s="443"/>
      <c r="BXX16" s="443"/>
      <c r="BXY16" s="443"/>
      <c r="BXZ16" s="443"/>
      <c r="BYA16" s="443"/>
      <c r="BYB16" s="443"/>
      <c r="BYC16" s="443"/>
      <c r="BYD16" s="443"/>
      <c r="BYE16" s="443"/>
      <c r="BYF16" s="443"/>
      <c r="BYG16" s="443"/>
      <c r="BYH16" s="443"/>
      <c r="BYI16" s="443"/>
      <c r="BYJ16" s="443"/>
      <c r="BYK16" s="443"/>
      <c r="BYL16" s="443"/>
      <c r="BYM16" s="443"/>
      <c r="BYN16" s="443"/>
      <c r="BYO16" s="443"/>
      <c r="BYP16" s="443"/>
      <c r="BYQ16" s="443"/>
      <c r="BYR16" s="443"/>
      <c r="BYS16" s="443"/>
      <c r="BYT16" s="443"/>
      <c r="BYU16" s="443"/>
      <c r="BYV16" s="443"/>
      <c r="BYW16" s="443"/>
      <c r="BYX16" s="443"/>
      <c r="BYY16" s="443"/>
      <c r="BYZ16" s="443"/>
      <c r="BZA16" s="443"/>
      <c r="BZB16" s="443"/>
      <c r="BZC16" s="443"/>
      <c r="BZD16" s="443"/>
      <c r="BZE16" s="443"/>
      <c r="BZF16" s="443"/>
      <c r="BZG16" s="443"/>
      <c r="BZH16" s="443"/>
      <c r="BZI16" s="443"/>
      <c r="BZJ16" s="443"/>
      <c r="BZK16" s="443"/>
      <c r="BZL16" s="443"/>
      <c r="BZM16" s="443"/>
      <c r="BZN16" s="443"/>
      <c r="BZO16" s="443"/>
      <c r="BZP16" s="443"/>
      <c r="BZQ16" s="443"/>
      <c r="BZR16" s="443"/>
      <c r="BZS16" s="443"/>
      <c r="BZT16" s="443"/>
      <c r="BZU16" s="443"/>
      <c r="BZV16" s="443"/>
      <c r="BZW16" s="443"/>
      <c r="BZX16" s="443"/>
      <c r="BZY16" s="443"/>
      <c r="BZZ16" s="443"/>
      <c r="CAA16" s="443"/>
      <c r="CAB16" s="443"/>
      <c r="CAC16" s="443"/>
      <c r="CAD16" s="443"/>
      <c r="CAE16" s="443"/>
      <c r="CAF16" s="443"/>
      <c r="CAG16" s="443"/>
      <c r="CAH16" s="443"/>
      <c r="CAI16" s="443"/>
      <c r="CAJ16" s="443"/>
      <c r="CAK16" s="443"/>
      <c r="CAL16" s="443"/>
      <c r="CAM16" s="443"/>
      <c r="CAN16" s="443"/>
      <c r="CAO16" s="443"/>
      <c r="CAP16" s="443"/>
      <c r="CAQ16" s="443"/>
      <c r="CAR16" s="443"/>
      <c r="CAS16" s="443"/>
      <c r="CAT16" s="443"/>
      <c r="CAU16" s="443"/>
      <c r="CAV16" s="443"/>
      <c r="CAW16" s="443"/>
      <c r="CAX16" s="443"/>
      <c r="CAY16" s="443"/>
      <c r="CAZ16" s="443"/>
      <c r="CBA16" s="443"/>
      <c r="CBB16" s="443"/>
      <c r="CBC16" s="443"/>
      <c r="CBD16" s="443"/>
      <c r="CBE16" s="443"/>
      <c r="CBF16" s="443"/>
      <c r="CBG16" s="443"/>
      <c r="CBH16" s="443"/>
      <c r="CBI16" s="443"/>
      <c r="CBJ16" s="443"/>
      <c r="CBK16" s="443"/>
      <c r="CBL16" s="443"/>
      <c r="CBM16" s="443"/>
      <c r="CBN16" s="443"/>
      <c r="CBO16" s="443"/>
      <c r="CBP16" s="443"/>
      <c r="CBQ16" s="443"/>
      <c r="CBR16" s="443"/>
      <c r="CBS16" s="443"/>
      <c r="CBT16" s="443"/>
      <c r="CBU16" s="443"/>
      <c r="CBV16" s="443"/>
      <c r="CBW16" s="443"/>
      <c r="CBX16" s="443"/>
      <c r="CBY16" s="443"/>
      <c r="CBZ16" s="443"/>
      <c r="CCA16" s="443"/>
      <c r="CCB16" s="443"/>
      <c r="CCC16" s="443"/>
      <c r="CCD16" s="443"/>
      <c r="CCE16" s="443"/>
      <c r="CCF16" s="443"/>
      <c r="CCG16" s="443"/>
      <c r="CCH16" s="443"/>
      <c r="CCI16" s="443"/>
      <c r="CCJ16" s="443"/>
      <c r="CCK16" s="443"/>
      <c r="CCL16" s="443"/>
      <c r="CCM16" s="443"/>
      <c r="CCN16" s="443"/>
      <c r="CCO16" s="443"/>
      <c r="CCP16" s="443"/>
      <c r="CCQ16" s="443"/>
      <c r="CCR16" s="443"/>
      <c r="CCS16" s="443"/>
      <c r="CCT16" s="443"/>
      <c r="CCU16" s="443"/>
      <c r="CCV16" s="443"/>
      <c r="CCW16" s="443"/>
      <c r="CCX16" s="443"/>
      <c r="CCY16" s="443"/>
      <c r="CCZ16" s="443"/>
      <c r="CDA16" s="443"/>
      <c r="CDB16" s="443"/>
      <c r="CDC16" s="443"/>
      <c r="CDD16" s="443"/>
      <c r="CDE16" s="443"/>
      <c r="CDF16" s="443"/>
      <c r="CDG16" s="443"/>
      <c r="CDH16" s="443"/>
      <c r="CDI16" s="443"/>
      <c r="CDJ16" s="443"/>
      <c r="CDK16" s="443"/>
      <c r="CDL16" s="443"/>
      <c r="CDM16" s="443"/>
      <c r="CDN16" s="443"/>
      <c r="CDO16" s="443"/>
      <c r="CDP16" s="443"/>
      <c r="CDQ16" s="443"/>
      <c r="CDR16" s="443"/>
      <c r="CDS16" s="443"/>
      <c r="CDT16" s="443"/>
      <c r="CDU16" s="443"/>
      <c r="CDV16" s="443"/>
      <c r="CDW16" s="443"/>
      <c r="CDX16" s="443"/>
      <c r="CDY16" s="443"/>
      <c r="CDZ16" s="443"/>
      <c r="CEA16" s="443"/>
      <c r="CEB16" s="443"/>
      <c r="CEC16" s="443"/>
      <c r="CED16" s="443"/>
      <c r="CEE16" s="443"/>
      <c r="CEF16" s="443"/>
      <c r="CEG16" s="443"/>
      <c r="CEH16" s="443"/>
      <c r="CEI16" s="443"/>
      <c r="CEJ16" s="443"/>
      <c r="CEK16" s="443"/>
      <c r="CEL16" s="443"/>
      <c r="CEM16" s="443"/>
      <c r="CEN16" s="443"/>
      <c r="CEO16" s="443"/>
      <c r="CEP16" s="443"/>
      <c r="CEQ16" s="443"/>
      <c r="CER16" s="443"/>
      <c r="CES16" s="443"/>
      <c r="CET16" s="443"/>
      <c r="CEU16" s="443"/>
      <c r="CEV16" s="443"/>
      <c r="CEW16" s="443"/>
      <c r="CEX16" s="443"/>
      <c r="CEY16" s="443"/>
      <c r="CEZ16" s="443"/>
      <c r="CFA16" s="443"/>
      <c r="CFB16" s="443"/>
      <c r="CFC16" s="443"/>
      <c r="CFD16" s="443"/>
      <c r="CFE16" s="443"/>
      <c r="CFF16" s="443"/>
      <c r="CFG16" s="443"/>
      <c r="CFH16" s="443"/>
      <c r="CFI16" s="443"/>
      <c r="CFJ16" s="443"/>
      <c r="CFK16" s="443"/>
      <c r="CFL16" s="443"/>
      <c r="CFM16" s="443"/>
      <c r="CFN16" s="443"/>
      <c r="CFO16" s="443"/>
      <c r="CFP16" s="443"/>
      <c r="CFQ16" s="443"/>
      <c r="CFR16" s="443"/>
      <c r="CFS16" s="443"/>
      <c r="CFT16" s="443"/>
      <c r="CFU16" s="443"/>
      <c r="CFV16" s="443"/>
      <c r="CFW16" s="443"/>
      <c r="CFX16" s="443"/>
      <c r="CFY16" s="443"/>
      <c r="CFZ16" s="443"/>
      <c r="CGA16" s="443"/>
      <c r="CGB16" s="443"/>
      <c r="CGC16" s="443"/>
      <c r="CGD16" s="443"/>
      <c r="CGE16" s="443"/>
      <c r="CGF16" s="443"/>
      <c r="CGG16" s="443"/>
      <c r="CGH16" s="443"/>
      <c r="CGI16" s="443"/>
      <c r="CGJ16" s="443"/>
      <c r="CGK16" s="443"/>
      <c r="CGL16" s="443"/>
      <c r="CGM16" s="443"/>
      <c r="CGN16" s="443"/>
      <c r="CGO16" s="443"/>
      <c r="CGP16" s="443"/>
      <c r="CGQ16" s="443"/>
      <c r="CGR16" s="443"/>
      <c r="CGS16" s="443"/>
      <c r="CGT16" s="443"/>
      <c r="CGU16" s="443"/>
      <c r="CGV16" s="443"/>
      <c r="CGW16" s="443"/>
      <c r="CGX16" s="443"/>
      <c r="CGY16" s="443"/>
      <c r="CGZ16" s="443"/>
      <c r="CHA16" s="443"/>
      <c r="CHB16" s="443"/>
      <c r="CHC16" s="443"/>
      <c r="CHD16" s="443"/>
      <c r="CHE16" s="443"/>
      <c r="CHF16" s="443"/>
      <c r="CHG16" s="443"/>
      <c r="CHH16" s="443"/>
      <c r="CHI16" s="443"/>
      <c r="CHJ16" s="443"/>
      <c r="CHK16" s="443"/>
      <c r="CHL16" s="443"/>
      <c r="CHM16" s="443"/>
      <c r="CHN16" s="443"/>
      <c r="CHO16" s="443"/>
      <c r="CHP16" s="443"/>
      <c r="CHQ16" s="443"/>
      <c r="CHR16" s="443"/>
      <c r="CHS16" s="443"/>
      <c r="CHT16" s="443"/>
      <c r="CHU16" s="443"/>
      <c r="CHV16" s="443"/>
      <c r="CHW16" s="443"/>
      <c r="CHX16" s="443"/>
      <c r="CHY16" s="443"/>
      <c r="CHZ16" s="443"/>
      <c r="CIA16" s="443"/>
      <c r="CIB16" s="443"/>
      <c r="CIC16" s="443"/>
      <c r="CID16" s="443"/>
      <c r="CIE16" s="443"/>
      <c r="CIF16" s="443"/>
      <c r="CIG16" s="443"/>
      <c r="CIH16" s="443"/>
      <c r="CII16" s="443"/>
      <c r="CIJ16" s="443"/>
      <c r="CIK16" s="443"/>
      <c r="CIL16" s="443"/>
      <c r="CIM16" s="443"/>
      <c r="CIN16" s="443"/>
      <c r="CIO16" s="443"/>
      <c r="CIP16" s="443"/>
      <c r="CIQ16" s="443"/>
      <c r="CIR16" s="443"/>
      <c r="CIS16" s="443"/>
      <c r="CIT16" s="443"/>
      <c r="CIU16" s="443"/>
      <c r="CIV16" s="443"/>
      <c r="CIW16" s="443"/>
      <c r="CIX16" s="443"/>
      <c r="CIY16" s="443"/>
      <c r="CIZ16" s="443"/>
      <c r="CJA16" s="443"/>
      <c r="CJB16" s="443"/>
      <c r="CJC16" s="443"/>
      <c r="CJD16" s="443"/>
      <c r="CJE16" s="443"/>
      <c r="CJF16" s="443"/>
      <c r="CJG16" s="443"/>
      <c r="CJH16" s="443"/>
      <c r="CJI16" s="443"/>
      <c r="CJJ16" s="443"/>
      <c r="CJK16" s="443"/>
      <c r="CJL16" s="443"/>
      <c r="CJM16" s="443"/>
      <c r="CJN16" s="443"/>
      <c r="CJO16" s="443"/>
      <c r="CJP16" s="443"/>
      <c r="CJQ16" s="443"/>
      <c r="CJR16" s="443"/>
      <c r="CJS16" s="443"/>
      <c r="CJT16" s="443"/>
      <c r="CJU16" s="443"/>
      <c r="CJV16" s="443"/>
      <c r="CJW16" s="443"/>
      <c r="CJX16" s="443"/>
      <c r="CJY16" s="443"/>
      <c r="CJZ16" s="443"/>
      <c r="CKA16" s="443"/>
      <c r="CKB16" s="443"/>
      <c r="CKC16" s="443"/>
      <c r="CKD16" s="443"/>
      <c r="CKE16" s="443"/>
      <c r="CKF16" s="443"/>
      <c r="CKG16" s="443"/>
      <c r="CKH16" s="443"/>
      <c r="CKI16" s="443"/>
      <c r="CKJ16" s="443"/>
      <c r="CKK16" s="443"/>
      <c r="CKL16" s="443"/>
      <c r="CKM16" s="443"/>
      <c r="CKN16" s="443"/>
      <c r="CKO16" s="443"/>
      <c r="CKP16" s="443"/>
      <c r="CKQ16" s="443"/>
      <c r="CKR16" s="443"/>
      <c r="CKS16" s="443"/>
      <c r="CKT16" s="443"/>
      <c r="CKU16" s="443"/>
      <c r="CKV16" s="443"/>
      <c r="CKW16" s="443"/>
      <c r="CKX16" s="443"/>
      <c r="CKY16" s="443"/>
      <c r="CKZ16" s="443"/>
      <c r="CLA16" s="443"/>
      <c r="CLB16" s="443"/>
      <c r="CLC16" s="443"/>
      <c r="CLD16" s="443"/>
      <c r="CLE16" s="443"/>
      <c r="CLF16" s="443"/>
      <c r="CLG16" s="443"/>
      <c r="CLH16" s="443"/>
      <c r="CLI16" s="443"/>
      <c r="CLJ16" s="443"/>
      <c r="CLK16" s="443"/>
      <c r="CLL16" s="443"/>
      <c r="CLM16" s="443"/>
      <c r="CLN16" s="443"/>
      <c r="CLO16" s="443"/>
      <c r="CLP16" s="443"/>
      <c r="CLQ16" s="443"/>
      <c r="CLR16" s="443"/>
      <c r="CLS16" s="443"/>
      <c r="CLT16" s="443"/>
      <c r="CLU16" s="443"/>
      <c r="CLV16" s="443"/>
      <c r="CLW16" s="443"/>
      <c r="CLX16" s="443"/>
      <c r="CLY16" s="443"/>
      <c r="CLZ16" s="443"/>
      <c r="CMA16" s="443"/>
      <c r="CMB16" s="443"/>
      <c r="CMC16" s="443"/>
      <c r="CMD16" s="443"/>
      <c r="CME16" s="443"/>
      <c r="CMF16" s="443"/>
      <c r="CMG16" s="443"/>
      <c r="CMH16" s="443"/>
      <c r="CMI16" s="443"/>
      <c r="CMJ16" s="443"/>
      <c r="CMK16" s="443"/>
      <c r="CML16" s="443"/>
      <c r="CMM16" s="443"/>
      <c r="CMN16" s="443"/>
      <c r="CMO16" s="443"/>
      <c r="CMP16" s="443"/>
      <c r="CMQ16" s="443"/>
      <c r="CMR16" s="443"/>
      <c r="CMS16" s="443"/>
      <c r="CMT16" s="443"/>
      <c r="CMU16" s="443"/>
      <c r="CMV16" s="443"/>
      <c r="CMW16" s="443"/>
      <c r="CMX16" s="443"/>
      <c r="CMY16" s="443"/>
      <c r="CMZ16" s="443"/>
      <c r="CNA16" s="443"/>
      <c r="CNB16" s="443"/>
      <c r="CNC16" s="443"/>
      <c r="CND16" s="443"/>
      <c r="CNE16" s="443"/>
      <c r="CNF16" s="443"/>
      <c r="CNG16" s="443"/>
      <c r="CNH16" s="443"/>
      <c r="CNI16" s="443"/>
      <c r="CNJ16" s="443"/>
      <c r="CNK16" s="443"/>
      <c r="CNL16" s="443"/>
      <c r="CNM16" s="443"/>
      <c r="CNN16" s="443"/>
      <c r="CNO16" s="443"/>
      <c r="CNP16" s="443"/>
      <c r="CNQ16" s="443"/>
      <c r="CNR16" s="443"/>
      <c r="CNS16" s="443"/>
      <c r="CNT16" s="443"/>
      <c r="CNU16" s="443"/>
      <c r="CNV16" s="443"/>
      <c r="CNW16" s="443"/>
      <c r="CNX16" s="443"/>
      <c r="CNY16" s="443"/>
      <c r="CNZ16" s="443"/>
      <c r="COA16" s="443"/>
      <c r="COB16" s="443"/>
      <c r="COC16" s="443"/>
      <c r="COD16" s="443"/>
      <c r="COE16" s="443"/>
      <c r="COF16" s="443"/>
      <c r="COG16" s="443"/>
      <c r="COH16" s="443"/>
      <c r="COI16" s="443"/>
      <c r="COJ16" s="443"/>
      <c r="COK16" s="443"/>
      <c r="COL16" s="443"/>
      <c r="COM16" s="443"/>
      <c r="CON16" s="443"/>
      <c r="COO16" s="443"/>
      <c r="COP16" s="443"/>
      <c r="COQ16" s="443"/>
      <c r="COR16" s="443"/>
      <c r="COS16" s="443"/>
      <c r="COT16" s="443"/>
      <c r="COU16" s="443"/>
      <c r="COV16" s="443"/>
      <c r="COW16" s="443"/>
      <c r="COX16" s="443"/>
      <c r="COY16" s="443"/>
      <c r="COZ16" s="443"/>
      <c r="CPA16" s="443"/>
      <c r="CPB16" s="443"/>
      <c r="CPC16" s="443"/>
      <c r="CPD16" s="443"/>
      <c r="CPE16" s="443"/>
      <c r="CPF16" s="443"/>
      <c r="CPG16" s="443"/>
      <c r="CPH16" s="443"/>
      <c r="CPI16" s="443"/>
      <c r="CPJ16" s="443"/>
      <c r="CPK16" s="443"/>
      <c r="CPL16" s="443"/>
      <c r="CPM16" s="443"/>
      <c r="CPN16" s="443"/>
      <c r="CPO16" s="443"/>
      <c r="CPP16" s="443"/>
      <c r="CPQ16" s="443"/>
      <c r="CPR16" s="443"/>
      <c r="CPS16" s="443"/>
      <c r="CPT16" s="443"/>
      <c r="CPU16" s="443"/>
      <c r="CPV16" s="443"/>
      <c r="CPW16" s="443"/>
      <c r="CPX16" s="443"/>
      <c r="CPY16" s="443"/>
      <c r="CPZ16" s="443"/>
      <c r="CQA16" s="443"/>
      <c r="CQB16" s="443"/>
      <c r="CQC16" s="443"/>
      <c r="CQD16" s="443"/>
      <c r="CQE16" s="443"/>
      <c r="CQF16" s="443"/>
      <c r="CQG16" s="443"/>
      <c r="CQH16" s="443"/>
      <c r="CQI16" s="443"/>
      <c r="CQJ16" s="443"/>
      <c r="CQK16" s="443"/>
      <c r="CQL16" s="443"/>
      <c r="CQM16" s="443"/>
      <c r="CQN16" s="443"/>
      <c r="CQO16" s="443"/>
      <c r="CQP16" s="443"/>
      <c r="CQQ16" s="443"/>
      <c r="CQR16" s="443"/>
      <c r="CQS16" s="443"/>
      <c r="CQT16" s="443"/>
      <c r="CQU16" s="443"/>
      <c r="CQV16" s="443"/>
      <c r="CQW16" s="443"/>
      <c r="CQX16" s="443"/>
      <c r="CQY16" s="443"/>
      <c r="CQZ16" s="443"/>
      <c r="CRA16" s="443"/>
      <c r="CRB16" s="443"/>
      <c r="CRC16" s="443"/>
      <c r="CRD16" s="443"/>
      <c r="CRE16" s="443"/>
      <c r="CRF16" s="443"/>
      <c r="CRG16" s="443"/>
      <c r="CRH16" s="443"/>
      <c r="CRI16" s="443"/>
      <c r="CRJ16" s="443"/>
      <c r="CRK16" s="443"/>
      <c r="CRL16" s="443"/>
      <c r="CRM16" s="443"/>
      <c r="CRN16" s="443"/>
      <c r="CRO16" s="443"/>
      <c r="CRP16" s="443"/>
      <c r="CRQ16" s="443"/>
      <c r="CRR16" s="443"/>
      <c r="CRS16" s="443"/>
      <c r="CRT16" s="443"/>
      <c r="CRU16" s="443"/>
      <c r="CRV16" s="443"/>
      <c r="CRW16" s="443"/>
      <c r="CRX16" s="443"/>
      <c r="CRY16" s="443"/>
      <c r="CRZ16" s="443"/>
      <c r="CSA16" s="443"/>
      <c r="CSB16" s="443"/>
      <c r="CSC16" s="443"/>
      <c r="CSD16" s="443"/>
      <c r="CSE16" s="443"/>
      <c r="CSF16" s="443"/>
      <c r="CSG16" s="443"/>
      <c r="CSH16" s="443"/>
      <c r="CSI16" s="443"/>
      <c r="CSJ16" s="443"/>
      <c r="CSK16" s="443"/>
      <c r="CSL16" s="443"/>
      <c r="CSM16" s="443"/>
      <c r="CSN16" s="443"/>
      <c r="CSO16" s="443"/>
      <c r="CSP16" s="443"/>
      <c r="CSQ16" s="443"/>
      <c r="CSR16" s="443"/>
      <c r="CSS16" s="443"/>
      <c r="CST16" s="443"/>
      <c r="CSU16" s="443"/>
      <c r="CSV16" s="443"/>
      <c r="CSW16" s="443"/>
      <c r="CSX16" s="443"/>
      <c r="CSY16" s="443"/>
      <c r="CSZ16" s="443"/>
      <c r="CTA16" s="443"/>
      <c r="CTB16" s="443"/>
      <c r="CTC16" s="443"/>
      <c r="CTD16" s="443"/>
      <c r="CTE16" s="443"/>
      <c r="CTF16" s="443"/>
      <c r="CTG16" s="443"/>
      <c r="CTH16" s="443"/>
      <c r="CTI16" s="443"/>
      <c r="CTJ16" s="443"/>
      <c r="CTK16" s="443"/>
      <c r="CTL16" s="443"/>
      <c r="CTM16" s="443"/>
      <c r="CTN16" s="443"/>
      <c r="CTO16" s="443"/>
      <c r="CTP16" s="443"/>
      <c r="CTQ16" s="443"/>
      <c r="CTR16" s="443"/>
      <c r="CTS16" s="443"/>
      <c r="CTT16" s="443"/>
      <c r="CTU16" s="443"/>
      <c r="CTV16" s="443"/>
      <c r="CTW16" s="443"/>
      <c r="CTX16" s="443"/>
      <c r="CTY16" s="443"/>
      <c r="CTZ16" s="443"/>
      <c r="CUA16" s="443"/>
      <c r="CUB16" s="443"/>
      <c r="CUC16" s="443"/>
      <c r="CUD16" s="443"/>
      <c r="CUE16" s="443"/>
      <c r="CUF16" s="443"/>
      <c r="CUG16" s="443"/>
      <c r="CUH16" s="443"/>
      <c r="CUI16" s="443"/>
      <c r="CUJ16" s="443"/>
      <c r="CUK16" s="443"/>
      <c r="CUL16" s="443"/>
      <c r="CUM16" s="443"/>
      <c r="CUN16" s="443"/>
      <c r="CUO16" s="443"/>
      <c r="CUP16" s="443"/>
      <c r="CUQ16" s="443"/>
      <c r="CUR16" s="443"/>
      <c r="CUS16" s="443"/>
      <c r="CUT16" s="443"/>
      <c r="CUU16" s="443"/>
      <c r="CUV16" s="443"/>
      <c r="CUW16" s="443"/>
      <c r="CUX16" s="443"/>
      <c r="CUY16" s="443"/>
      <c r="CUZ16" s="443"/>
      <c r="CVA16" s="443"/>
      <c r="CVB16" s="443"/>
      <c r="CVC16" s="443"/>
      <c r="CVD16" s="443"/>
      <c r="CVE16" s="443"/>
      <c r="CVF16" s="443"/>
      <c r="CVG16" s="443"/>
      <c r="CVH16" s="443"/>
      <c r="CVI16" s="443"/>
      <c r="CVJ16" s="443"/>
      <c r="CVK16" s="443"/>
      <c r="CVL16" s="443"/>
      <c r="CVM16" s="443"/>
      <c r="CVN16" s="443"/>
      <c r="CVO16" s="443"/>
      <c r="CVP16" s="443"/>
      <c r="CVQ16" s="443"/>
      <c r="CVR16" s="443"/>
      <c r="CVS16" s="443"/>
      <c r="CVT16" s="443"/>
      <c r="CVU16" s="443"/>
      <c r="CVV16" s="443"/>
      <c r="CVW16" s="443"/>
      <c r="CVX16" s="443"/>
      <c r="CVY16" s="443"/>
      <c r="CVZ16" s="443"/>
      <c r="CWA16" s="443"/>
      <c r="CWB16" s="443"/>
      <c r="CWC16" s="443"/>
      <c r="CWD16" s="443"/>
      <c r="CWE16" s="443"/>
      <c r="CWF16" s="443"/>
      <c r="CWG16" s="443"/>
      <c r="CWH16" s="443"/>
      <c r="CWI16" s="443"/>
      <c r="CWJ16" s="443"/>
      <c r="CWK16" s="443"/>
      <c r="CWL16" s="443"/>
      <c r="CWM16" s="443"/>
      <c r="CWN16" s="443"/>
      <c r="CWO16" s="443"/>
      <c r="CWP16" s="443"/>
      <c r="CWQ16" s="443"/>
      <c r="CWR16" s="443"/>
      <c r="CWS16" s="443"/>
      <c r="CWT16" s="443"/>
      <c r="CWU16" s="443"/>
      <c r="CWV16" s="443"/>
      <c r="CWW16" s="443"/>
      <c r="CWX16" s="443"/>
      <c r="CWY16" s="443"/>
      <c r="CWZ16" s="443"/>
      <c r="CXA16" s="443"/>
      <c r="CXB16" s="443"/>
      <c r="CXC16" s="443"/>
      <c r="CXD16" s="443"/>
      <c r="CXE16" s="443"/>
      <c r="CXF16" s="443"/>
      <c r="CXG16" s="443"/>
      <c r="CXH16" s="443"/>
      <c r="CXI16" s="443"/>
      <c r="CXJ16" s="443"/>
      <c r="CXK16" s="443"/>
      <c r="CXL16" s="443"/>
      <c r="CXM16" s="443"/>
      <c r="CXN16" s="443"/>
      <c r="CXO16" s="443"/>
      <c r="CXP16" s="443"/>
      <c r="CXQ16" s="443"/>
      <c r="CXR16" s="443"/>
      <c r="CXS16" s="443"/>
      <c r="CXT16" s="443"/>
      <c r="CXU16" s="443"/>
      <c r="CXV16" s="443"/>
      <c r="CXW16" s="443"/>
      <c r="CXX16" s="443"/>
      <c r="CXY16" s="443"/>
      <c r="CXZ16" s="443"/>
      <c r="CYA16" s="443"/>
      <c r="CYB16" s="443"/>
      <c r="CYC16" s="443"/>
      <c r="CYD16" s="443"/>
      <c r="CYE16" s="443"/>
      <c r="CYF16" s="443"/>
      <c r="CYG16" s="443"/>
      <c r="CYH16" s="443"/>
      <c r="CYI16" s="443"/>
      <c r="CYJ16" s="443"/>
      <c r="CYK16" s="443"/>
      <c r="CYL16" s="443"/>
      <c r="CYM16" s="443"/>
      <c r="CYN16" s="443"/>
      <c r="CYO16" s="443"/>
      <c r="CYP16" s="443"/>
      <c r="CYQ16" s="443"/>
      <c r="CYR16" s="443"/>
      <c r="CYS16" s="443"/>
      <c r="CYT16" s="443"/>
      <c r="CYU16" s="443"/>
      <c r="CYV16" s="443"/>
      <c r="CYW16" s="443"/>
      <c r="CYX16" s="443"/>
      <c r="CYY16" s="443"/>
      <c r="CYZ16" s="443"/>
      <c r="CZA16" s="443"/>
      <c r="CZB16" s="443"/>
      <c r="CZC16" s="443"/>
      <c r="CZD16" s="443"/>
      <c r="CZE16" s="443"/>
      <c r="CZF16" s="443"/>
      <c r="CZG16" s="443"/>
      <c r="CZH16" s="443"/>
      <c r="CZI16" s="443"/>
      <c r="CZJ16" s="443"/>
      <c r="CZK16" s="443"/>
      <c r="CZL16" s="443"/>
      <c r="CZM16" s="443"/>
      <c r="CZN16" s="443"/>
      <c r="CZO16" s="443"/>
      <c r="CZP16" s="443"/>
      <c r="CZQ16" s="443"/>
      <c r="CZR16" s="443"/>
      <c r="CZS16" s="443"/>
      <c r="CZT16" s="443"/>
      <c r="CZU16" s="443"/>
      <c r="CZV16" s="443"/>
      <c r="CZW16" s="443"/>
      <c r="CZX16" s="443"/>
      <c r="CZY16" s="443"/>
      <c r="CZZ16" s="443"/>
      <c r="DAA16" s="443"/>
      <c r="DAB16" s="443"/>
      <c r="DAC16" s="443"/>
      <c r="DAD16" s="443"/>
      <c r="DAE16" s="443"/>
      <c r="DAF16" s="443"/>
      <c r="DAG16" s="443"/>
      <c r="DAH16" s="443"/>
      <c r="DAI16" s="443"/>
      <c r="DAJ16" s="443"/>
      <c r="DAK16" s="443"/>
      <c r="DAL16" s="443"/>
      <c r="DAM16" s="443"/>
      <c r="DAN16" s="443"/>
      <c r="DAO16" s="443"/>
      <c r="DAP16" s="443"/>
      <c r="DAQ16" s="443"/>
      <c r="DAR16" s="443"/>
      <c r="DAS16" s="443"/>
      <c r="DAT16" s="443"/>
      <c r="DAU16" s="443"/>
      <c r="DAV16" s="443"/>
      <c r="DAW16" s="443"/>
      <c r="DAX16" s="443"/>
      <c r="DAY16" s="443"/>
      <c r="DAZ16" s="443"/>
      <c r="DBA16" s="443"/>
      <c r="DBB16" s="443"/>
      <c r="DBC16" s="443"/>
      <c r="DBD16" s="443"/>
      <c r="DBE16" s="443"/>
      <c r="DBF16" s="443"/>
      <c r="DBG16" s="443"/>
      <c r="DBH16" s="443"/>
      <c r="DBI16" s="443"/>
      <c r="DBJ16" s="443"/>
      <c r="DBK16" s="443"/>
      <c r="DBL16" s="443"/>
      <c r="DBM16" s="443"/>
      <c r="DBN16" s="443"/>
      <c r="DBO16" s="443"/>
      <c r="DBP16" s="443"/>
      <c r="DBQ16" s="443"/>
      <c r="DBR16" s="443"/>
      <c r="DBS16" s="443"/>
      <c r="DBT16" s="443"/>
      <c r="DBU16" s="443"/>
      <c r="DBV16" s="443"/>
      <c r="DBW16" s="443"/>
      <c r="DBX16" s="443"/>
      <c r="DBY16" s="443"/>
      <c r="DBZ16" s="443"/>
      <c r="DCA16" s="443"/>
      <c r="DCB16" s="443"/>
      <c r="DCC16" s="443"/>
      <c r="DCD16" s="443"/>
      <c r="DCE16" s="443"/>
      <c r="DCF16" s="443"/>
      <c r="DCG16" s="443"/>
      <c r="DCH16" s="443"/>
      <c r="DCI16" s="443"/>
      <c r="DCJ16" s="443"/>
      <c r="DCK16" s="443"/>
      <c r="DCL16" s="443"/>
      <c r="DCM16" s="443"/>
      <c r="DCN16" s="443"/>
      <c r="DCO16" s="443"/>
      <c r="DCP16" s="443"/>
      <c r="DCQ16" s="443"/>
      <c r="DCR16" s="443"/>
      <c r="DCS16" s="443"/>
      <c r="DCT16" s="443"/>
      <c r="DCU16" s="443"/>
      <c r="DCV16" s="443"/>
      <c r="DCW16" s="443"/>
      <c r="DCX16" s="443"/>
      <c r="DCY16" s="443"/>
      <c r="DCZ16" s="443"/>
      <c r="DDA16" s="443"/>
      <c r="DDB16" s="443"/>
      <c r="DDC16" s="443"/>
      <c r="DDD16" s="443"/>
      <c r="DDE16" s="443"/>
      <c r="DDF16" s="443"/>
      <c r="DDG16" s="443"/>
      <c r="DDH16" s="443"/>
      <c r="DDI16" s="443"/>
      <c r="DDJ16" s="443"/>
      <c r="DDK16" s="443"/>
      <c r="DDL16" s="443"/>
      <c r="DDM16" s="443"/>
      <c r="DDN16" s="443"/>
      <c r="DDO16" s="443"/>
      <c r="DDP16" s="443"/>
      <c r="DDQ16" s="443"/>
      <c r="DDR16" s="443"/>
      <c r="DDS16" s="443"/>
      <c r="DDT16" s="443"/>
      <c r="DDU16" s="443"/>
      <c r="DDV16" s="443"/>
      <c r="DDW16" s="443"/>
      <c r="DDX16" s="443"/>
      <c r="DDY16" s="443"/>
      <c r="DDZ16" s="443"/>
      <c r="DEA16" s="443"/>
      <c r="DEB16" s="443"/>
      <c r="DEC16" s="443"/>
      <c r="DED16" s="443"/>
      <c r="DEE16" s="443"/>
      <c r="DEF16" s="443"/>
      <c r="DEG16" s="443"/>
      <c r="DEH16" s="443"/>
      <c r="DEI16" s="443"/>
      <c r="DEJ16" s="443"/>
      <c r="DEK16" s="443"/>
      <c r="DEL16" s="443"/>
      <c r="DEM16" s="443"/>
      <c r="DEN16" s="443"/>
      <c r="DEO16" s="443"/>
      <c r="DEP16" s="443"/>
      <c r="DEQ16" s="443"/>
      <c r="DER16" s="443"/>
      <c r="DES16" s="443"/>
      <c r="DET16" s="443"/>
      <c r="DEU16" s="443"/>
      <c r="DEV16" s="443"/>
      <c r="DEW16" s="443"/>
      <c r="DEX16" s="443"/>
      <c r="DEY16" s="443"/>
      <c r="DEZ16" s="443"/>
      <c r="DFA16" s="443"/>
      <c r="DFB16" s="443"/>
      <c r="DFC16" s="443"/>
      <c r="DFD16" s="443"/>
      <c r="DFE16" s="443"/>
      <c r="DFF16" s="443"/>
      <c r="DFG16" s="443"/>
      <c r="DFH16" s="443"/>
      <c r="DFI16" s="443"/>
      <c r="DFJ16" s="443"/>
      <c r="DFK16" s="443"/>
      <c r="DFL16" s="443"/>
      <c r="DFM16" s="443"/>
      <c r="DFN16" s="443"/>
      <c r="DFO16" s="443"/>
      <c r="DFP16" s="443"/>
      <c r="DFQ16" s="443"/>
      <c r="DFR16" s="443"/>
      <c r="DFS16" s="443"/>
      <c r="DFT16" s="443"/>
      <c r="DFU16" s="443"/>
      <c r="DFV16" s="443"/>
      <c r="DFW16" s="443"/>
      <c r="DFX16" s="443"/>
      <c r="DFY16" s="443"/>
      <c r="DFZ16" s="443"/>
      <c r="DGA16" s="443"/>
      <c r="DGB16" s="443"/>
      <c r="DGC16" s="443"/>
      <c r="DGD16" s="443"/>
      <c r="DGE16" s="443"/>
      <c r="DGF16" s="443"/>
      <c r="DGG16" s="443"/>
      <c r="DGH16" s="443"/>
      <c r="DGI16" s="443"/>
      <c r="DGJ16" s="443"/>
      <c r="DGK16" s="443"/>
      <c r="DGL16" s="443"/>
      <c r="DGM16" s="443"/>
      <c r="DGN16" s="443"/>
      <c r="DGO16" s="443"/>
      <c r="DGP16" s="443"/>
      <c r="DGQ16" s="443"/>
      <c r="DGR16" s="443"/>
      <c r="DGS16" s="443"/>
      <c r="DGT16" s="443"/>
      <c r="DGU16" s="443"/>
      <c r="DGV16" s="443"/>
      <c r="DGW16" s="443"/>
      <c r="DGX16" s="443"/>
      <c r="DGY16" s="443"/>
      <c r="DGZ16" s="443"/>
      <c r="DHA16" s="443"/>
      <c r="DHB16" s="443"/>
      <c r="DHC16" s="443"/>
      <c r="DHD16" s="443"/>
      <c r="DHE16" s="443"/>
      <c r="DHF16" s="443"/>
      <c r="DHG16" s="443"/>
      <c r="DHH16" s="443"/>
      <c r="DHI16" s="443"/>
      <c r="DHJ16" s="443"/>
      <c r="DHK16" s="443"/>
      <c r="DHL16" s="443"/>
      <c r="DHM16" s="443"/>
      <c r="DHN16" s="443"/>
      <c r="DHO16" s="443"/>
      <c r="DHP16" s="443"/>
      <c r="DHQ16" s="443"/>
      <c r="DHR16" s="443"/>
      <c r="DHS16" s="443"/>
      <c r="DHT16" s="443"/>
      <c r="DHU16" s="443"/>
      <c r="DHV16" s="443"/>
      <c r="DHW16" s="443"/>
      <c r="DHX16" s="443"/>
      <c r="DHY16" s="443"/>
      <c r="DHZ16" s="443"/>
      <c r="DIA16" s="443"/>
      <c r="DIB16" s="443"/>
      <c r="DIC16" s="443"/>
      <c r="DID16" s="443"/>
      <c r="DIE16" s="443"/>
      <c r="DIF16" s="443"/>
      <c r="DIG16" s="443"/>
      <c r="DIH16" s="443"/>
      <c r="DII16" s="443"/>
      <c r="DIJ16" s="443"/>
      <c r="DIK16" s="443"/>
      <c r="DIL16" s="443"/>
      <c r="DIM16" s="443"/>
      <c r="DIN16" s="443"/>
      <c r="DIO16" s="443"/>
      <c r="DIP16" s="443"/>
      <c r="DIQ16" s="443"/>
      <c r="DIR16" s="443"/>
      <c r="DIS16" s="443"/>
      <c r="DIT16" s="443"/>
      <c r="DIU16" s="443"/>
      <c r="DIV16" s="443"/>
      <c r="DIW16" s="443"/>
      <c r="DIX16" s="443"/>
      <c r="DIY16" s="443"/>
      <c r="DIZ16" s="443"/>
      <c r="DJA16" s="443"/>
      <c r="DJB16" s="443"/>
      <c r="DJC16" s="443"/>
      <c r="DJD16" s="443"/>
      <c r="DJE16" s="443"/>
      <c r="DJF16" s="443"/>
      <c r="DJG16" s="443"/>
      <c r="DJH16" s="443"/>
      <c r="DJI16" s="443"/>
      <c r="DJJ16" s="443"/>
      <c r="DJK16" s="443"/>
      <c r="DJL16" s="443"/>
      <c r="DJM16" s="443"/>
      <c r="DJN16" s="443"/>
      <c r="DJO16" s="443"/>
      <c r="DJP16" s="443"/>
      <c r="DJQ16" s="443"/>
      <c r="DJR16" s="443"/>
      <c r="DJS16" s="443"/>
      <c r="DJT16" s="443"/>
      <c r="DJU16" s="443"/>
      <c r="DJV16" s="443"/>
      <c r="DJW16" s="443"/>
      <c r="DJX16" s="443"/>
      <c r="DJY16" s="443"/>
      <c r="DJZ16" s="443"/>
      <c r="DKA16" s="443"/>
      <c r="DKB16" s="443"/>
      <c r="DKC16" s="443"/>
      <c r="DKD16" s="443"/>
      <c r="DKE16" s="443"/>
      <c r="DKF16" s="443"/>
      <c r="DKG16" s="443"/>
      <c r="DKH16" s="443"/>
      <c r="DKI16" s="443"/>
      <c r="DKJ16" s="443"/>
      <c r="DKK16" s="443"/>
      <c r="DKL16" s="443"/>
      <c r="DKM16" s="443"/>
      <c r="DKN16" s="443"/>
      <c r="DKO16" s="443"/>
      <c r="DKP16" s="443"/>
      <c r="DKQ16" s="443"/>
      <c r="DKR16" s="443"/>
      <c r="DKS16" s="443"/>
      <c r="DKT16" s="443"/>
      <c r="DKU16" s="443"/>
      <c r="DKV16" s="443"/>
      <c r="DKW16" s="443"/>
      <c r="DKX16" s="443"/>
      <c r="DKY16" s="443"/>
      <c r="DKZ16" s="443"/>
      <c r="DLA16" s="443"/>
      <c r="DLB16" s="443"/>
      <c r="DLC16" s="443"/>
      <c r="DLD16" s="443"/>
      <c r="DLE16" s="443"/>
      <c r="DLF16" s="443"/>
      <c r="DLG16" s="443"/>
      <c r="DLH16" s="443"/>
      <c r="DLI16" s="443"/>
      <c r="DLJ16" s="443"/>
      <c r="DLK16" s="443"/>
      <c r="DLL16" s="443"/>
      <c r="DLM16" s="443"/>
      <c r="DLN16" s="443"/>
      <c r="DLO16" s="443"/>
      <c r="DLP16" s="443"/>
      <c r="DLQ16" s="443"/>
      <c r="DLR16" s="443"/>
      <c r="DLS16" s="443"/>
      <c r="DLT16" s="443"/>
      <c r="DLU16" s="443"/>
      <c r="DLV16" s="443"/>
      <c r="DLW16" s="443"/>
      <c r="DLX16" s="443"/>
      <c r="DLY16" s="443"/>
      <c r="DLZ16" s="443"/>
      <c r="DMA16" s="443"/>
      <c r="DMB16" s="443"/>
      <c r="DMC16" s="443"/>
      <c r="DMD16" s="443"/>
      <c r="DME16" s="443"/>
      <c r="DMF16" s="443"/>
      <c r="DMG16" s="443"/>
      <c r="DMH16" s="443"/>
      <c r="DMI16" s="443"/>
      <c r="DMJ16" s="443"/>
      <c r="DMK16" s="443"/>
      <c r="DML16" s="443"/>
      <c r="DMM16" s="443"/>
      <c r="DMN16" s="443"/>
      <c r="DMO16" s="443"/>
      <c r="DMP16" s="443"/>
      <c r="DMQ16" s="443"/>
      <c r="DMR16" s="443"/>
      <c r="DMS16" s="443"/>
      <c r="DMT16" s="443"/>
      <c r="DMU16" s="443"/>
      <c r="DMV16" s="443"/>
      <c r="DMW16" s="443"/>
      <c r="DMX16" s="443"/>
      <c r="DMY16" s="443"/>
      <c r="DMZ16" s="443"/>
      <c r="DNA16" s="443"/>
      <c r="DNB16" s="443"/>
      <c r="DNC16" s="443"/>
      <c r="DND16" s="443"/>
      <c r="DNE16" s="443"/>
      <c r="DNF16" s="443"/>
      <c r="DNG16" s="443"/>
      <c r="DNH16" s="443"/>
      <c r="DNI16" s="443"/>
      <c r="DNJ16" s="443"/>
      <c r="DNK16" s="443"/>
      <c r="DNL16" s="443"/>
      <c r="DNM16" s="443"/>
      <c r="DNN16" s="443"/>
      <c r="DNO16" s="443"/>
      <c r="DNP16" s="443"/>
      <c r="DNQ16" s="443"/>
      <c r="DNR16" s="443"/>
      <c r="DNS16" s="443"/>
      <c r="DNT16" s="443"/>
      <c r="DNU16" s="443"/>
      <c r="DNV16" s="443"/>
      <c r="DNW16" s="443"/>
      <c r="DNX16" s="443"/>
      <c r="DNY16" s="443"/>
      <c r="DNZ16" s="443"/>
      <c r="DOA16" s="443"/>
      <c r="DOB16" s="443"/>
      <c r="DOC16" s="443"/>
      <c r="DOD16" s="443"/>
      <c r="DOE16" s="443"/>
      <c r="DOF16" s="443"/>
      <c r="DOG16" s="443"/>
      <c r="DOH16" s="443"/>
      <c r="DOI16" s="443"/>
      <c r="DOJ16" s="443"/>
      <c r="DOK16" s="443"/>
      <c r="DOL16" s="443"/>
      <c r="DOM16" s="443"/>
      <c r="DON16" s="443"/>
      <c r="DOO16" s="443"/>
      <c r="DOP16" s="443"/>
      <c r="DOQ16" s="443"/>
      <c r="DOR16" s="443"/>
      <c r="DOS16" s="443"/>
      <c r="DOT16" s="443"/>
      <c r="DOU16" s="443"/>
      <c r="DOV16" s="443"/>
      <c r="DOW16" s="443"/>
      <c r="DOX16" s="443"/>
      <c r="DOY16" s="443"/>
      <c r="DOZ16" s="443"/>
      <c r="DPA16" s="443"/>
      <c r="DPB16" s="443"/>
      <c r="DPC16" s="443"/>
      <c r="DPD16" s="443"/>
      <c r="DPE16" s="443"/>
      <c r="DPF16" s="443"/>
      <c r="DPG16" s="443"/>
      <c r="DPH16" s="443"/>
      <c r="DPI16" s="443"/>
      <c r="DPJ16" s="443"/>
      <c r="DPK16" s="443"/>
      <c r="DPL16" s="443"/>
      <c r="DPM16" s="443"/>
      <c r="DPN16" s="443"/>
      <c r="DPO16" s="443"/>
      <c r="DPP16" s="443"/>
      <c r="DPQ16" s="443"/>
      <c r="DPR16" s="443"/>
      <c r="DPS16" s="443"/>
      <c r="DPT16" s="443"/>
      <c r="DPU16" s="443"/>
      <c r="DPV16" s="443"/>
      <c r="DPW16" s="443"/>
      <c r="DPX16" s="443"/>
      <c r="DPY16" s="443"/>
      <c r="DPZ16" s="443"/>
      <c r="DQA16" s="443"/>
      <c r="DQB16" s="443"/>
      <c r="DQC16" s="443"/>
      <c r="DQD16" s="443"/>
      <c r="DQE16" s="443"/>
      <c r="DQF16" s="443"/>
      <c r="DQG16" s="443"/>
      <c r="DQH16" s="443"/>
      <c r="DQI16" s="443"/>
      <c r="DQJ16" s="443"/>
      <c r="DQK16" s="443"/>
      <c r="DQL16" s="443"/>
      <c r="DQM16" s="443"/>
      <c r="DQN16" s="443"/>
      <c r="DQO16" s="443"/>
      <c r="DQP16" s="443"/>
      <c r="DQQ16" s="443"/>
      <c r="DQR16" s="443"/>
      <c r="DQS16" s="443"/>
      <c r="DQT16" s="443"/>
      <c r="DQU16" s="443"/>
      <c r="DQV16" s="443"/>
      <c r="DQW16" s="443"/>
      <c r="DQX16" s="443"/>
      <c r="DQY16" s="443"/>
      <c r="DQZ16" s="443"/>
      <c r="DRA16" s="443"/>
      <c r="DRB16" s="443"/>
      <c r="DRC16" s="443"/>
      <c r="DRD16" s="443"/>
      <c r="DRE16" s="443"/>
      <c r="DRF16" s="443"/>
      <c r="DRG16" s="443"/>
      <c r="DRH16" s="443"/>
      <c r="DRI16" s="443"/>
      <c r="DRJ16" s="443"/>
      <c r="DRK16" s="443"/>
      <c r="DRL16" s="443"/>
      <c r="DRM16" s="443"/>
      <c r="DRN16" s="443"/>
      <c r="DRO16" s="443"/>
      <c r="DRP16" s="443"/>
      <c r="DRQ16" s="443"/>
      <c r="DRR16" s="443"/>
      <c r="DRS16" s="443"/>
      <c r="DRT16" s="443"/>
      <c r="DRU16" s="443"/>
      <c r="DRV16" s="443"/>
      <c r="DRW16" s="443"/>
      <c r="DRX16" s="443"/>
      <c r="DRY16" s="443"/>
      <c r="DRZ16" s="443"/>
      <c r="DSA16" s="443"/>
      <c r="DSB16" s="443"/>
      <c r="DSC16" s="443"/>
      <c r="DSD16" s="443"/>
      <c r="DSE16" s="443"/>
      <c r="DSF16" s="443"/>
      <c r="DSG16" s="443"/>
      <c r="DSH16" s="443"/>
      <c r="DSI16" s="443"/>
      <c r="DSJ16" s="443"/>
      <c r="DSK16" s="443"/>
      <c r="DSL16" s="443"/>
      <c r="DSM16" s="443"/>
      <c r="DSN16" s="443"/>
      <c r="DSO16" s="443"/>
      <c r="DSP16" s="443"/>
      <c r="DSQ16" s="443"/>
      <c r="DSR16" s="443"/>
      <c r="DSS16" s="443"/>
      <c r="DST16" s="443"/>
      <c r="DSU16" s="443"/>
      <c r="DSV16" s="443"/>
      <c r="DSW16" s="443"/>
      <c r="DSX16" s="443"/>
      <c r="DSY16" s="443"/>
      <c r="DSZ16" s="443"/>
      <c r="DTA16" s="443"/>
      <c r="DTB16" s="443"/>
      <c r="DTC16" s="443"/>
      <c r="DTD16" s="443"/>
      <c r="DTE16" s="443"/>
      <c r="DTF16" s="443"/>
      <c r="DTG16" s="443"/>
      <c r="DTH16" s="443"/>
      <c r="DTI16" s="443"/>
      <c r="DTJ16" s="443"/>
      <c r="DTK16" s="443"/>
      <c r="DTL16" s="443"/>
      <c r="DTM16" s="443"/>
      <c r="DTN16" s="443"/>
      <c r="DTO16" s="443"/>
      <c r="DTP16" s="443"/>
      <c r="DTQ16" s="443"/>
      <c r="DTR16" s="443"/>
      <c r="DTS16" s="443"/>
      <c r="DTT16" s="443"/>
      <c r="DTU16" s="443"/>
      <c r="DTV16" s="443"/>
      <c r="DTW16" s="443"/>
      <c r="DTX16" s="443"/>
      <c r="DTY16" s="443"/>
      <c r="DTZ16" s="443"/>
      <c r="DUA16" s="443"/>
      <c r="DUB16" s="443"/>
      <c r="DUC16" s="443"/>
      <c r="DUD16" s="443"/>
      <c r="DUE16" s="443"/>
      <c r="DUF16" s="443"/>
      <c r="DUG16" s="443"/>
      <c r="DUH16" s="443"/>
      <c r="DUI16" s="443"/>
      <c r="DUJ16" s="443"/>
      <c r="DUK16" s="443"/>
      <c r="DUL16" s="443"/>
      <c r="DUM16" s="443"/>
      <c r="DUN16" s="443"/>
      <c r="DUO16" s="443"/>
      <c r="DUP16" s="443"/>
      <c r="DUQ16" s="443"/>
      <c r="DUR16" s="443"/>
      <c r="DUS16" s="443"/>
      <c r="DUT16" s="443"/>
      <c r="DUU16" s="443"/>
      <c r="DUV16" s="443"/>
      <c r="DUW16" s="443"/>
      <c r="DUX16" s="443"/>
      <c r="DUY16" s="443"/>
      <c r="DUZ16" s="443"/>
      <c r="DVA16" s="443"/>
      <c r="DVB16" s="443"/>
      <c r="DVC16" s="443"/>
      <c r="DVD16" s="443"/>
      <c r="DVE16" s="443"/>
      <c r="DVF16" s="443"/>
      <c r="DVG16" s="443"/>
      <c r="DVH16" s="443"/>
      <c r="DVI16" s="443"/>
      <c r="DVJ16" s="443"/>
      <c r="DVK16" s="443"/>
      <c r="DVL16" s="443"/>
      <c r="DVM16" s="443"/>
      <c r="DVN16" s="443"/>
      <c r="DVO16" s="443"/>
      <c r="DVP16" s="443"/>
      <c r="DVQ16" s="443"/>
      <c r="DVR16" s="443"/>
      <c r="DVS16" s="443"/>
      <c r="DVT16" s="443"/>
      <c r="DVU16" s="443"/>
      <c r="DVV16" s="443"/>
      <c r="DVW16" s="443"/>
      <c r="DVX16" s="443"/>
      <c r="DVY16" s="443"/>
      <c r="DVZ16" s="443"/>
      <c r="DWA16" s="443"/>
      <c r="DWB16" s="443"/>
      <c r="DWC16" s="443"/>
      <c r="DWD16" s="443"/>
      <c r="DWE16" s="443"/>
      <c r="DWF16" s="443"/>
      <c r="DWG16" s="443"/>
      <c r="DWH16" s="443"/>
      <c r="DWI16" s="443"/>
      <c r="DWJ16" s="443"/>
      <c r="DWK16" s="443"/>
      <c r="DWL16" s="443"/>
      <c r="DWM16" s="443"/>
      <c r="DWN16" s="443"/>
      <c r="DWO16" s="443"/>
      <c r="DWP16" s="443"/>
      <c r="DWQ16" s="443"/>
      <c r="DWR16" s="443"/>
      <c r="DWS16" s="443"/>
      <c r="DWT16" s="443"/>
      <c r="DWU16" s="443"/>
      <c r="DWV16" s="443"/>
      <c r="DWW16" s="443"/>
      <c r="DWX16" s="443"/>
      <c r="DWY16" s="443"/>
      <c r="DWZ16" s="443"/>
      <c r="DXA16" s="443"/>
      <c r="DXB16" s="443"/>
      <c r="DXC16" s="443"/>
      <c r="DXD16" s="443"/>
      <c r="DXE16" s="443"/>
      <c r="DXF16" s="443"/>
      <c r="DXG16" s="443"/>
      <c r="DXH16" s="443"/>
      <c r="DXI16" s="443"/>
      <c r="DXJ16" s="443"/>
      <c r="DXK16" s="443"/>
      <c r="DXL16" s="443"/>
      <c r="DXM16" s="443"/>
      <c r="DXN16" s="443"/>
      <c r="DXO16" s="443"/>
      <c r="DXP16" s="443"/>
      <c r="DXQ16" s="443"/>
      <c r="DXR16" s="443"/>
      <c r="DXS16" s="443"/>
      <c r="DXT16" s="443"/>
      <c r="DXU16" s="443"/>
      <c r="DXV16" s="443"/>
      <c r="DXW16" s="443"/>
      <c r="DXX16" s="443"/>
      <c r="DXY16" s="443"/>
      <c r="DXZ16" s="443"/>
      <c r="DYA16" s="443"/>
      <c r="DYB16" s="443"/>
      <c r="DYC16" s="443"/>
      <c r="DYD16" s="443"/>
      <c r="DYE16" s="443"/>
      <c r="DYF16" s="443"/>
      <c r="DYG16" s="443"/>
      <c r="DYH16" s="443"/>
      <c r="DYI16" s="443"/>
      <c r="DYJ16" s="443"/>
      <c r="DYK16" s="443"/>
      <c r="DYL16" s="443"/>
      <c r="DYM16" s="443"/>
      <c r="DYN16" s="443"/>
      <c r="DYO16" s="443"/>
      <c r="DYP16" s="443"/>
      <c r="DYQ16" s="443"/>
      <c r="DYR16" s="443"/>
      <c r="DYS16" s="443"/>
      <c r="DYT16" s="443"/>
      <c r="DYU16" s="443"/>
      <c r="DYV16" s="443"/>
      <c r="DYW16" s="443"/>
      <c r="DYX16" s="443"/>
      <c r="DYY16" s="443"/>
      <c r="DYZ16" s="443"/>
      <c r="DZA16" s="443"/>
      <c r="DZB16" s="443"/>
      <c r="DZC16" s="443"/>
      <c r="DZD16" s="443"/>
      <c r="DZE16" s="443"/>
      <c r="DZF16" s="443"/>
      <c r="DZG16" s="443"/>
      <c r="DZH16" s="443"/>
      <c r="DZI16" s="443"/>
      <c r="DZJ16" s="443"/>
      <c r="DZK16" s="443"/>
      <c r="DZL16" s="443"/>
      <c r="DZM16" s="443"/>
      <c r="DZN16" s="443"/>
      <c r="DZO16" s="443"/>
      <c r="DZP16" s="443"/>
      <c r="DZQ16" s="443"/>
      <c r="DZR16" s="443"/>
      <c r="DZS16" s="443"/>
      <c r="DZT16" s="443"/>
      <c r="DZU16" s="443"/>
      <c r="DZV16" s="443"/>
      <c r="DZW16" s="443"/>
      <c r="DZX16" s="443"/>
      <c r="DZY16" s="443"/>
      <c r="DZZ16" s="443"/>
      <c r="EAA16" s="443"/>
      <c r="EAB16" s="443"/>
      <c r="EAC16" s="443"/>
      <c r="EAD16" s="443"/>
      <c r="EAE16" s="443"/>
      <c r="EAF16" s="443"/>
      <c r="EAG16" s="443"/>
      <c r="EAH16" s="443"/>
      <c r="EAI16" s="443"/>
      <c r="EAJ16" s="443"/>
      <c r="EAK16" s="443"/>
      <c r="EAL16" s="443"/>
      <c r="EAM16" s="443"/>
      <c r="EAN16" s="443"/>
      <c r="EAO16" s="443"/>
      <c r="EAP16" s="443"/>
      <c r="EAQ16" s="443"/>
      <c r="EAR16" s="443"/>
      <c r="EAS16" s="443"/>
      <c r="EAT16" s="443"/>
      <c r="EAU16" s="443"/>
      <c r="EAV16" s="443"/>
      <c r="EAW16" s="443"/>
      <c r="EAX16" s="443"/>
      <c r="EAY16" s="443"/>
      <c r="EAZ16" s="443"/>
      <c r="EBA16" s="443"/>
      <c r="EBB16" s="443"/>
      <c r="EBC16" s="443"/>
      <c r="EBD16" s="443"/>
      <c r="EBE16" s="443"/>
      <c r="EBF16" s="443"/>
      <c r="EBG16" s="443"/>
      <c r="EBH16" s="443"/>
      <c r="EBI16" s="443"/>
      <c r="EBJ16" s="443"/>
      <c r="EBK16" s="443"/>
      <c r="EBL16" s="443"/>
      <c r="EBM16" s="443"/>
      <c r="EBN16" s="443"/>
      <c r="EBO16" s="443"/>
      <c r="EBP16" s="443"/>
      <c r="EBQ16" s="443"/>
      <c r="EBR16" s="443"/>
      <c r="EBS16" s="443"/>
      <c r="EBT16" s="443"/>
      <c r="EBU16" s="443"/>
      <c r="EBV16" s="443"/>
      <c r="EBW16" s="443"/>
      <c r="EBX16" s="443"/>
      <c r="EBY16" s="443"/>
      <c r="EBZ16" s="443"/>
      <c r="ECA16" s="443"/>
      <c r="ECB16" s="443"/>
      <c r="ECC16" s="443"/>
      <c r="ECD16" s="443"/>
      <c r="ECE16" s="443"/>
      <c r="ECF16" s="443"/>
      <c r="ECG16" s="443"/>
      <c r="ECH16" s="443"/>
      <c r="ECI16" s="443"/>
      <c r="ECJ16" s="443"/>
      <c r="ECK16" s="443"/>
      <c r="ECL16" s="443"/>
      <c r="ECM16" s="443"/>
      <c r="ECN16" s="443"/>
      <c r="ECO16" s="443"/>
      <c r="ECP16" s="443"/>
      <c r="ECQ16" s="443"/>
      <c r="ECR16" s="443"/>
      <c r="ECS16" s="443"/>
      <c r="ECT16" s="443"/>
      <c r="ECU16" s="443"/>
      <c r="ECV16" s="443"/>
      <c r="ECW16" s="443"/>
      <c r="ECX16" s="443"/>
      <c r="ECY16" s="443"/>
      <c r="ECZ16" s="443"/>
      <c r="EDA16" s="443"/>
      <c r="EDB16" s="443"/>
      <c r="EDC16" s="443"/>
      <c r="EDD16" s="443"/>
      <c r="EDE16" s="443"/>
      <c r="EDF16" s="443"/>
      <c r="EDG16" s="443"/>
      <c r="EDH16" s="443"/>
      <c r="EDI16" s="443"/>
      <c r="EDJ16" s="443"/>
      <c r="EDK16" s="443"/>
      <c r="EDL16" s="443"/>
      <c r="EDM16" s="443"/>
      <c r="EDN16" s="443"/>
      <c r="EDO16" s="443"/>
      <c r="EDP16" s="443"/>
      <c r="EDQ16" s="443"/>
      <c r="EDR16" s="443"/>
      <c r="EDS16" s="443"/>
      <c r="EDT16" s="443"/>
      <c r="EDU16" s="443"/>
      <c r="EDV16" s="443"/>
      <c r="EDW16" s="443"/>
      <c r="EDX16" s="443"/>
      <c r="EDY16" s="443"/>
      <c r="EDZ16" s="443"/>
      <c r="EEA16" s="443"/>
      <c r="EEB16" s="443"/>
      <c r="EEC16" s="443"/>
      <c r="EED16" s="443"/>
      <c r="EEE16" s="443"/>
      <c r="EEF16" s="443"/>
      <c r="EEG16" s="443"/>
      <c r="EEH16" s="443"/>
      <c r="EEI16" s="443"/>
      <c r="EEJ16" s="443"/>
      <c r="EEK16" s="443"/>
      <c r="EEL16" s="443"/>
      <c r="EEM16" s="443"/>
      <c r="EEN16" s="443"/>
      <c r="EEO16" s="443"/>
      <c r="EEP16" s="443"/>
      <c r="EEQ16" s="443"/>
      <c r="EER16" s="443"/>
      <c r="EES16" s="443"/>
      <c r="EET16" s="443"/>
      <c r="EEU16" s="443"/>
      <c r="EEV16" s="443"/>
      <c r="EEW16" s="443"/>
      <c r="EEX16" s="443"/>
      <c r="EEY16" s="443"/>
      <c r="EEZ16" s="443"/>
      <c r="EFA16" s="443"/>
      <c r="EFB16" s="443"/>
      <c r="EFC16" s="443"/>
      <c r="EFD16" s="443"/>
      <c r="EFE16" s="443"/>
      <c r="EFF16" s="443"/>
      <c r="EFG16" s="443"/>
      <c r="EFH16" s="443"/>
      <c r="EFI16" s="443"/>
      <c r="EFJ16" s="443"/>
      <c r="EFK16" s="443"/>
      <c r="EFL16" s="443"/>
      <c r="EFM16" s="443"/>
      <c r="EFN16" s="443"/>
      <c r="EFO16" s="443"/>
      <c r="EFP16" s="443"/>
      <c r="EFQ16" s="443"/>
      <c r="EFR16" s="443"/>
      <c r="EFS16" s="443"/>
      <c r="EFT16" s="443"/>
      <c r="EFU16" s="443"/>
      <c r="EFV16" s="443"/>
      <c r="EFW16" s="443"/>
      <c r="EFX16" s="443"/>
      <c r="EFY16" s="443"/>
      <c r="EFZ16" s="443"/>
      <c r="EGA16" s="443"/>
      <c r="EGB16" s="443"/>
      <c r="EGC16" s="443"/>
      <c r="EGD16" s="443"/>
      <c r="EGE16" s="443"/>
      <c r="EGF16" s="443"/>
      <c r="EGG16" s="443"/>
      <c r="EGH16" s="443"/>
      <c r="EGI16" s="443"/>
      <c r="EGJ16" s="443"/>
      <c r="EGK16" s="443"/>
      <c r="EGL16" s="443"/>
      <c r="EGM16" s="443"/>
      <c r="EGN16" s="443"/>
      <c r="EGO16" s="443"/>
      <c r="EGP16" s="443"/>
      <c r="EGQ16" s="443"/>
      <c r="EGR16" s="443"/>
      <c r="EGS16" s="443"/>
      <c r="EGT16" s="443"/>
      <c r="EGU16" s="443"/>
      <c r="EGV16" s="443"/>
      <c r="EGW16" s="443"/>
      <c r="EGX16" s="443"/>
      <c r="EGY16" s="443"/>
      <c r="EGZ16" s="443"/>
      <c r="EHA16" s="443"/>
      <c r="EHB16" s="443"/>
      <c r="EHC16" s="443"/>
      <c r="EHD16" s="443"/>
      <c r="EHE16" s="443"/>
      <c r="EHF16" s="443"/>
      <c r="EHG16" s="443"/>
      <c r="EHH16" s="443"/>
      <c r="EHI16" s="443"/>
      <c r="EHJ16" s="443"/>
      <c r="EHK16" s="443"/>
      <c r="EHL16" s="443"/>
      <c r="EHM16" s="443"/>
      <c r="EHN16" s="443"/>
      <c r="EHO16" s="443"/>
      <c r="EHP16" s="443"/>
      <c r="EHQ16" s="443"/>
      <c r="EHR16" s="443"/>
      <c r="EHS16" s="443"/>
      <c r="EHT16" s="443"/>
      <c r="EHU16" s="443"/>
      <c r="EHV16" s="443"/>
      <c r="EHW16" s="443"/>
      <c r="EHX16" s="443"/>
      <c r="EHY16" s="443"/>
      <c r="EHZ16" s="443"/>
      <c r="EIA16" s="443"/>
      <c r="EIB16" s="443"/>
      <c r="EIC16" s="443"/>
      <c r="EID16" s="443"/>
      <c r="EIE16" s="443"/>
      <c r="EIF16" s="443"/>
      <c r="EIG16" s="443"/>
      <c r="EIH16" s="443"/>
      <c r="EII16" s="443"/>
      <c r="EIJ16" s="443"/>
      <c r="EIK16" s="443"/>
      <c r="EIL16" s="443"/>
      <c r="EIM16" s="443"/>
      <c r="EIN16" s="443"/>
      <c r="EIO16" s="443"/>
      <c r="EIP16" s="443"/>
      <c r="EIQ16" s="443"/>
      <c r="EIR16" s="443"/>
      <c r="EIS16" s="443"/>
      <c r="EIT16" s="443"/>
      <c r="EIU16" s="443"/>
      <c r="EIV16" s="443"/>
      <c r="EIW16" s="443"/>
      <c r="EIX16" s="443"/>
      <c r="EIY16" s="443"/>
      <c r="EIZ16" s="443"/>
      <c r="EJA16" s="443"/>
      <c r="EJB16" s="443"/>
      <c r="EJC16" s="443"/>
      <c r="EJD16" s="443"/>
      <c r="EJE16" s="443"/>
      <c r="EJF16" s="443"/>
      <c r="EJG16" s="443"/>
      <c r="EJH16" s="443"/>
      <c r="EJI16" s="443"/>
      <c r="EJJ16" s="443"/>
      <c r="EJK16" s="443"/>
      <c r="EJL16" s="443"/>
      <c r="EJM16" s="443"/>
      <c r="EJN16" s="443"/>
      <c r="EJO16" s="443"/>
      <c r="EJP16" s="443"/>
      <c r="EJQ16" s="443"/>
      <c r="EJR16" s="443"/>
      <c r="EJS16" s="443"/>
      <c r="EJT16" s="443"/>
      <c r="EJU16" s="443"/>
      <c r="EJV16" s="443"/>
      <c r="EJW16" s="443"/>
      <c r="EJX16" s="443"/>
      <c r="EJY16" s="443"/>
      <c r="EJZ16" s="443"/>
      <c r="EKA16" s="443"/>
      <c r="EKB16" s="443"/>
      <c r="EKC16" s="443"/>
      <c r="EKD16" s="443"/>
      <c r="EKE16" s="443"/>
      <c r="EKF16" s="443"/>
      <c r="EKG16" s="443"/>
      <c r="EKH16" s="443"/>
      <c r="EKI16" s="443"/>
      <c r="EKJ16" s="443"/>
      <c r="EKK16" s="443"/>
      <c r="EKL16" s="443"/>
      <c r="EKM16" s="443"/>
      <c r="EKN16" s="443"/>
      <c r="EKO16" s="443"/>
      <c r="EKP16" s="443"/>
      <c r="EKQ16" s="443"/>
      <c r="EKR16" s="443"/>
      <c r="EKS16" s="443"/>
      <c r="EKT16" s="443"/>
      <c r="EKU16" s="443"/>
      <c r="EKV16" s="443"/>
      <c r="EKW16" s="443"/>
      <c r="EKX16" s="443"/>
      <c r="EKY16" s="443"/>
      <c r="EKZ16" s="443"/>
      <c r="ELA16" s="443"/>
      <c r="ELB16" s="443"/>
      <c r="ELC16" s="443"/>
      <c r="ELD16" s="443"/>
      <c r="ELE16" s="443"/>
      <c r="ELF16" s="443"/>
      <c r="ELG16" s="443"/>
      <c r="ELH16" s="443"/>
      <c r="ELI16" s="443"/>
      <c r="ELJ16" s="443"/>
      <c r="ELK16" s="443"/>
      <c r="ELL16" s="443"/>
      <c r="ELM16" s="443"/>
      <c r="ELN16" s="443"/>
      <c r="ELO16" s="443"/>
      <c r="ELP16" s="443"/>
      <c r="ELQ16" s="443"/>
      <c r="ELR16" s="443"/>
      <c r="ELS16" s="443"/>
      <c r="ELT16" s="443"/>
      <c r="ELU16" s="443"/>
      <c r="ELV16" s="443"/>
      <c r="ELW16" s="443"/>
      <c r="ELX16" s="443"/>
      <c r="ELY16" s="443"/>
      <c r="ELZ16" s="443"/>
      <c r="EMA16" s="443"/>
      <c r="EMB16" s="443"/>
      <c r="EMC16" s="443"/>
      <c r="EMD16" s="443"/>
      <c r="EME16" s="443"/>
      <c r="EMF16" s="443"/>
      <c r="EMG16" s="443"/>
      <c r="EMH16" s="443"/>
      <c r="EMI16" s="443"/>
      <c r="EMJ16" s="443"/>
      <c r="EMK16" s="443"/>
      <c r="EML16" s="443"/>
      <c r="EMM16" s="443"/>
      <c r="EMN16" s="443"/>
      <c r="EMO16" s="443"/>
      <c r="EMP16" s="443"/>
      <c r="EMQ16" s="443"/>
      <c r="EMR16" s="443"/>
      <c r="EMS16" s="443"/>
      <c r="EMT16" s="443"/>
      <c r="EMU16" s="443"/>
      <c r="EMV16" s="443"/>
      <c r="EMW16" s="443"/>
      <c r="EMX16" s="443"/>
      <c r="EMY16" s="443"/>
      <c r="EMZ16" s="443"/>
      <c r="ENA16" s="443"/>
      <c r="ENB16" s="443"/>
      <c r="ENC16" s="443"/>
      <c r="END16" s="443"/>
      <c r="ENE16" s="443"/>
      <c r="ENF16" s="443"/>
      <c r="ENG16" s="443"/>
      <c r="ENH16" s="443"/>
      <c r="ENI16" s="443"/>
      <c r="ENJ16" s="443"/>
      <c r="ENK16" s="443"/>
      <c r="ENL16" s="443"/>
      <c r="ENM16" s="443"/>
      <c r="ENN16" s="443"/>
      <c r="ENO16" s="443"/>
      <c r="ENP16" s="443"/>
      <c r="ENQ16" s="443"/>
      <c r="ENR16" s="443"/>
      <c r="ENS16" s="443"/>
      <c r="ENT16" s="443"/>
      <c r="ENU16" s="443"/>
      <c r="ENV16" s="443"/>
      <c r="ENW16" s="443"/>
      <c r="ENX16" s="443"/>
      <c r="ENY16" s="443"/>
      <c r="ENZ16" s="443"/>
      <c r="EOA16" s="443"/>
      <c r="EOB16" s="443"/>
      <c r="EOC16" s="443"/>
      <c r="EOD16" s="443"/>
      <c r="EOE16" s="443"/>
      <c r="EOF16" s="443"/>
      <c r="EOG16" s="443"/>
      <c r="EOH16" s="443"/>
      <c r="EOI16" s="443"/>
      <c r="EOJ16" s="443"/>
      <c r="EOK16" s="443"/>
      <c r="EOL16" s="443"/>
      <c r="EOM16" s="443"/>
      <c r="EON16" s="443"/>
      <c r="EOO16" s="443"/>
      <c r="EOP16" s="443"/>
      <c r="EOQ16" s="443"/>
      <c r="EOR16" s="443"/>
      <c r="EOS16" s="443"/>
      <c r="EOT16" s="443"/>
      <c r="EOU16" s="443"/>
      <c r="EOV16" s="443"/>
      <c r="EOW16" s="443"/>
      <c r="EOX16" s="443"/>
      <c r="EOY16" s="443"/>
      <c r="EOZ16" s="443"/>
      <c r="EPA16" s="443"/>
      <c r="EPB16" s="443"/>
      <c r="EPC16" s="443"/>
      <c r="EPD16" s="443"/>
      <c r="EPE16" s="443"/>
      <c r="EPF16" s="443"/>
      <c r="EPG16" s="443"/>
      <c r="EPH16" s="443"/>
      <c r="EPI16" s="443"/>
      <c r="EPJ16" s="443"/>
      <c r="EPK16" s="443"/>
      <c r="EPL16" s="443"/>
      <c r="EPM16" s="443"/>
      <c r="EPN16" s="443"/>
      <c r="EPO16" s="443"/>
      <c r="EPP16" s="443"/>
      <c r="EPQ16" s="443"/>
      <c r="EPR16" s="443"/>
      <c r="EPS16" s="443"/>
      <c r="EPT16" s="443"/>
      <c r="EPU16" s="443"/>
      <c r="EPV16" s="443"/>
      <c r="EPW16" s="443"/>
      <c r="EPX16" s="443"/>
      <c r="EPY16" s="443"/>
      <c r="EPZ16" s="443"/>
      <c r="EQA16" s="443"/>
      <c r="EQB16" s="443"/>
      <c r="EQC16" s="443"/>
      <c r="EQD16" s="443"/>
      <c r="EQE16" s="443"/>
      <c r="EQF16" s="443"/>
      <c r="EQG16" s="443"/>
      <c r="EQH16" s="443"/>
      <c r="EQI16" s="443"/>
      <c r="EQJ16" s="443"/>
      <c r="EQK16" s="443"/>
      <c r="EQL16" s="443"/>
      <c r="EQM16" s="443"/>
      <c r="EQN16" s="443"/>
      <c r="EQO16" s="443"/>
      <c r="EQP16" s="443"/>
      <c r="EQQ16" s="443"/>
      <c r="EQR16" s="443"/>
      <c r="EQS16" s="443"/>
      <c r="EQT16" s="443"/>
      <c r="EQU16" s="443"/>
      <c r="EQV16" s="443"/>
      <c r="EQW16" s="443"/>
      <c r="EQX16" s="443"/>
      <c r="EQY16" s="443"/>
      <c r="EQZ16" s="443"/>
      <c r="ERA16" s="443"/>
      <c r="ERB16" s="443"/>
      <c r="ERC16" s="443"/>
      <c r="ERD16" s="443"/>
      <c r="ERE16" s="443"/>
      <c r="ERF16" s="443"/>
      <c r="ERG16" s="443"/>
      <c r="ERH16" s="443"/>
      <c r="ERI16" s="443"/>
      <c r="ERJ16" s="443"/>
      <c r="ERK16" s="443"/>
      <c r="ERL16" s="443"/>
      <c r="ERM16" s="443"/>
      <c r="ERN16" s="443"/>
      <c r="ERO16" s="443"/>
      <c r="ERP16" s="443"/>
      <c r="ERQ16" s="443"/>
      <c r="ERR16" s="443"/>
      <c r="ERS16" s="443"/>
      <c r="ERT16" s="443"/>
      <c r="ERU16" s="443"/>
      <c r="ERV16" s="443"/>
      <c r="ERW16" s="443"/>
      <c r="ERX16" s="443"/>
      <c r="ERY16" s="443"/>
      <c r="ERZ16" s="443"/>
      <c r="ESA16" s="443"/>
      <c r="ESB16" s="443"/>
      <c r="ESC16" s="443"/>
      <c r="ESD16" s="443"/>
      <c r="ESE16" s="443"/>
      <c r="ESF16" s="443"/>
      <c r="ESG16" s="443"/>
      <c r="ESH16" s="443"/>
      <c r="ESI16" s="443"/>
      <c r="ESJ16" s="443"/>
      <c r="ESK16" s="443"/>
      <c r="ESL16" s="443"/>
      <c r="ESM16" s="443"/>
      <c r="ESN16" s="443"/>
      <c r="ESO16" s="443"/>
      <c r="ESP16" s="443"/>
      <c r="ESQ16" s="443"/>
      <c r="ESR16" s="443"/>
      <c r="ESS16" s="443"/>
      <c r="EST16" s="443"/>
      <c r="ESU16" s="443"/>
      <c r="ESV16" s="443"/>
      <c r="ESW16" s="443"/>
      <c r="ESX16" s="443"/>
      <c r="ESY16" s="443"/>
      <c r="ESZ16" s="443"/>
      <c r="ETA16" s="443"/>
      <c r="ETB16" s="443"/>
      <c r="ETC16" s="443"/>
      <c r="ETD16" s="443"/>
      <c r="ETE16" s="443"/>
      <c r="ETF16" s="443"/>
      <c r="ETG16" s="443"/>
      <c r="ETH16" s="443"/>
      <c r="ETI16" s="443"/>
      <c r="ETJ16" s="443"/>
      <c r="ETK16" s="443"/>
      <c r="ETL16" s="443"/>
      <c r="ETM16" s="443"/>
      <c r="ETN16" s="443"/>
      <c r="ETO16" s="443"/>
      <c r="ETP16" s="443"/>
      <c r="ETQ16" s="443"/>
      <c r="ETR16" s="443"/>
      <c r="ETS16" s="443"/>
      <c r="ETT16" s="443"/>
      <c r="ETU16" s="443"/>
      <c r="ETV16" s="443"/>
      <c r="ETW16" s="443"/>
      <c r="ETX16" s="443"/>
      <c r="ETY16" s="443"/>
      <c r="ETZ16" s="443"/>
      <c r="EUA16" s="443"/>
      <c r="EUB16" s="443"/>
      <c r="EUC16" s="443"/>
      <c r="EUD16" s="443"/>
      <c r="EUE16" s="443"/>
      <c r="EUF16" s="443"/>
      <c r="EUG16" s="443"/>
      <c r="EUH16" s="443"/>
      <c r="EUI16" s="443"/>
      <c r="EUJ16" s="443"/>
      <c r="EUK16" s="443"/>
      <c r="EUL16" s="443"/>
      <c r="EUM16" s="443"/>
      <c r="EUN16" s="443"/>
      <c r="EUO16" s="443"/>
      <c r="EUP16" s="443"/>
      <c r="EUQ16" s="443"/>
      <c r="EUR16" s="443"/>
      <c r="EUS16" s="443"/>
      <c r="EUT16" s="443"/>
      <c r="EUU16" s="443"/>
      <c r="EUV16" s="443"/>
      <c r="EUW16" s="443"/>
      <c r="EUX16" s="443"/>
      <c r="EUY16" s="443"/>
      <c r="EUZ16" s="443"/>
      <c r="EVA16" s="443"/>
      <c r="EVB16" s="443"/>
      <c r="EVC16" s="443"/>
      <c r="EVD16" s="443"/>
      <c r="EVE16" s="443"/>
      <c r="EVF16" s="443"/>
      <c r="EVG16" s="443"/>
      <c r="EVH16" s="443"/>
      <c r="EVI16" s="443"/>
      <c r="EVJ16" s="443"/>
      <c r="EVK16" s="443"/>
      <c r="EVL16" s="443"/>
      <c r="EVM16" s="443"/>
      <c r="EVN16" s="443"/>
      <c r="EVO16" s="443"/>
      <c r="EVP16" s="443"/>
      <c r="EVQ16" s="443"/>
      <c r="EVR16" s="443"/>
      <c r="EVS16" s="443"/>
      <c r="EVT16" s="443"/>
      <c r="EVU16" s="443"/>
      <c r="EVV16" s="443"/>
      <c r="EVW16" s="443"/>
      <c r="EVX16" s="443"/>
      <c r="EVY16" s="443"/>
      <c r="EVZ16" s="443"/>
      <c r="EWA16" s="443"/>
      <c r="EWB16" s="443"/>
      <c r="EWC16" s="443"/>
      <c r="EWD16" s="443"/>
      <c r="EWE16" s="443"/>
      <c r="EWF16" s="443"/>
      <c r="EWG16" s="443"/>
      <c r="EWH16" s="443"/>
      <c r="EWI16" s="443"/>
      <c r="EWJ16" s="443"/>
      <c r="EWK16" s="443"/>
      <c r="EWL16" s="443"/>
      <c r="EWM16" s="443"/>
      <c r="EWN16" s="443"/>
      <c r="EWO16" s="443"/>
      <c r="EWP16" s="443"/>
      <c r="EWQ16" s="443"/>
      <c r="EWR16" s="443"/>
      <c r="EWS16" s="443"/>
      <c r="EWT16" s="443"/>
      <c r="EWU16" s="443"/>
      <c r="EWV16" s="443"/>
      <c r="EWW16" s="443"/>
      <c r="EWX16" s="443"/>
      <c r="EWY16" s="443"/>
      <c r="EWZ16" s="443"/>
      <c r="EXA16" s="443"/>
      <c r="EXB16" s="443"/>
      <c r="EXC16" s="443"/>
      <c r="EXD16" s="443"/>
      <c r="EXE16" s="443"/>
      <c r="EXF16" s="443"/>
      <c r="EXG16" s="443"/>
      <c r="EXH16" s="443"/>
      <c r="EXI16" s="443"/>
      <c r="EXJ16" s="443"/>
      <c r="EXK16" s="443"/>
      <c r="EXL16" s="443"/>
      <c r="EXM16" s="443"/>
      <c r="EXN16" s="443"/>
      <c r="EXO16" s="443"/>
      <c r="EXP16" s="443"/>
      <c r="EXQ16" s="443"/>
      <c r="EXR16" s="443"/>
      <c r="EXS16" s="443"/>
      <c r="EXT16" s="443"/>
      <c r="EXU16" s="443"/>
      <c r="EXV16" s="443"/>
      <c r="EXW16" s="443"/>
      <c r="EXX16" s="443"/>
      <c r="EXY16" s="443"/>
      <c r="EXZ16" s="443"/>
      <c r="EYA16" s="443"/>
      <c r="EYB16" s="443"/>
      <c r="EYC16" s="443"/>
      <c r="EYD16" s="443"/>
      <c r="EYE16" s="443"/>
      <c r="EYF16" s="443"/>
      <c r="EYG16" s="443"/>
      <c r="EYH16" s="443"/>
      <c r="EYI16" s="443"/>
      <c r="EYJ16" s="443"/>
      <c r="EYK16" s="443"/>
      <c r="EYL16" s="443"/>
      <c r="EYM16" s="443"/>
      <c r="EYN16" s="443"/>
      <c r="EYO16" s="443"/>
      <c r="EYP16" s="443"/>
      <c r="EYQ16" s="443"/>
      <c r="EYR16" s="443"/>
      <c r="EYS16" s="443"/>
      <c r="EYT16" s="443"/>
      <c r="EYU16" s="443"/>
      <c r="EYV16" s="443"/>
      <c r="EYW16" s="443"/>
      <c r="EYX16" s="443"/>
      <c r="EYY16" s="443"/>
      <c r="EYZ16" s="443"/>
      <c r="EZA16" s="443"/>
      <c r="EZB16" s="443"/>
      <c r="EZC16" s="443"/>
      <c r="EZD16" s="443"/>
      <c r="EZE16" s="443"/>
      <c r="EZF16" s="443"/>
      <c r="EZG16" s="443"/>
      <c r="EZH16" s="443"/>
      <c r="EZI16" s="443"/>
      <c r="EZJ16" s="443"/>
      <c r="EZK16" s="443"/>
      <c r="EZL16" s="443"/>
      <c r="EZM16" s="443"/>
      <c r="EZN16" s="443"/>
      <c r="EZO16" s="443"/>
      <c r="EZP16" s="443"/>
      <c r="EZQ16" s="443"/>
      <c r="EZR16" s="443"/>
      <c r="EZS16" s="443"/>
      <c r="EZT16" s="443"/>
      <c r="EZU16" s="443"/>
      <c r="EZV16" s="443"/>
      <c r="EZW16" s="443"/>
      <c r="EZX16" s="443"/>
      <c r="EZY16" s="443"/>
      <c r="EZZ16" s="443"/>
      <c r="FAA16" s="443"/>
      <c r="FAB16" s="443"/>
      <c r="FAC16" s="443"/>
      <c r="FAD16" s="443"/>
      <c r="FAE16" s="443"/>
      <c r="FAF16" s="443"/>
      <c r="FAG16" s="443"/>
      <c r="FAH16" s="443"/>
      <c r="FAI16" s="443"/>
      <c r="FAJ16" s="443"/>
      <c r="FAK16" s="443"/>
      <c r="FAL16" s="443"/>
      <c r="FAM16" s="443"/>
      <c r="FAN16" s="443"/>
      <c r="FAO16" s="443"/>
      <c r="FAP16" s="443"/>
      <c r="FAQ16" s="443"/>
      <c r="FAR16" s="443"/>
      <c r="FAS16" s="443"/>
      <c r="FAT16" s="443"/>
      <c r="FAU16" s="443"/>
      <c r="FAV16" s="443"/>
      <c r="FAW16" s="443"/>
      <c r="FAX16" s="443"/>
      <c r="FAY16" s="443"/>
      <c r="FAZ16" s="443"/>
      <c r="FBA16" s="443"/>
      <c r="FBB16" s="443"/>
      <c r="FBC16" s="443"/>
      <c r="FBD16" s="443"/>
      <c r="FBE16" s="443"/>
      <c r="FBF16" s="443"/>
      <c r="FBG16" s="443"/>
      <c r="FBH16" s="443"/>
      <c r="FBI16" s="443"/>
      <c r="FBJ16" s="443"/>
      <c r="FBK16" s="443"/>
      <c r="FBL16" s="443"/>
      <c r="FBM16" s="443"/>
      <c r="FBN16" s="443"/>
      <c r="FBO16" s="443"/>
      <c r="FBP16" s="443"/>
      <c r="FBQ16" s="443"/>
      <c r="FBR16" s="443"/>
      <c r="FBS16" s="443"/>
      <c r="FBT16" s="443"/>
      <c r="FBU16" s="443"/>
      <c r="FBV16" s="443"/>
      <c r="FBW16" s="443"/>
      <c r="FBX16" s="443"/>
      <c r="FBY16" s="443"/>
      <c r="FBZ16" s="443"/>
      <c r="FCA16" s="443"/>
      <c r="FCB16" s="443"/>
      <c r="FCC16" s="443"/>
      <c r="FCD16" s="443"/>
      <c r="FCE16" s="443"/>
      <c r="FCF16" s="443"/>
      <c r="FCG16" s="443"/>
      <c r="FCH16" s="443"/>
      <c r="FCI16" s="443"/>
      <c r="FCJ16" s="443"/>
      <c r="FCK16" s="443"/>
      <c r="FCL16" s="443"/>
      <c r="FCM16" s="443"/>
      <c r="FCN16" s="443"/>
      <c r="FCO16" s="443"/>
      <c r="FCP16" s="443"/>
      <c r="FCQ16" s="443"/>
      <c r="FCR16" s="443"/>
      <c r="FCS16" s="443"/>
      <c r="FCT16" s="443"/>
      <c r="FCU16" s="443"/>
      <c r="FCV16" s="443"/>
      <c r="FCW16" s="443"/>
      <c r="FCX16" s="443"/>
      <c r="FCY16" s="443"/>
      <c r="FCZ16" s="443"/>
      <c r="FDA16" s="443"/>
      <c r="FDB16" s="443"/>
      <c r="FDC16" s="443"/>
      <c r="FDD16" s="443"/>
      <c r="FDE16" s="443"/>
      <c r="FDF16" s="443"/>
      <c r="FDG16" s="443"/>
      <c r="FDH16" s="443"/>
      <c r="FDI16" s="443"/>
      <c r="FDJ16" s="443"/>
      <c r="FDK16" s="443"/>
      <c r="FDL16" s="443"/>
      <c r="FDM16" s="443"/>
      <c r="FDN16" s="443"/>
      <c r="FDO16" s="443"/>
      <c r="FDP16" s="443"/>
      <c r="FDQ16" s="443"/>
      <c r="FDR16" s="443"/>
      <c r="FDS16" s="443"/>
      <c r="FDT16" s="443"/>
      <c r="FDU16" s="443"/>
      <c r="FDV16" s="443"/>
      <c r="FDW16" s="443"/>
      <c r="FDX16" s="443"/>
      <c r="FDY16" s="443"/>
      <c r="FDZ16" s="443"/>
      <c r="FEA16" s="443"/>
      <c r="FEB16" s="443"/>
      <c r="FEC16" s="443"/>
      <c r="FED16" s="443"/>
      <c r="FEE16" s="443"/>
      <c r="FEF16" s="443"/>
      <c r="FEG16" s="443"/>
      <c r="FEH16" s="443"/>
      <c r="FEI16" s="443"/>
      <c r="FEJ16" s="443"/>
      <c r="FEK16" s="443"/>
      <c r="FEL16" s="443"/>
      <c r="FEM16" s="443"/>
      <c r="FEN16" s="443"/>
      <c r="FEO16" s="443"/>
      <c r="FEP16" s="443"/>
      <c r="FEQ16" s="443"/>
      <c r="FER16" s="443"/>
      <c r="FES16" s="443"/>
      <c r="FET16" s="443"/>
      <c r="FEU16" s="443"/>
      <c r="FEV16" s="443"/>
      <c r="FEW16" s="443"/>
      <c r="FEX16" s="443"/>
      <c r="FEY16" s="443"/>
      <c r="FEZ16" s="443"/>
      <c r="FFA16" s="443"/>
      <c r="FFB16" s="443"/>
      <c r="FFC16" s="443"/>
      <c r="FFD16" s="443"/>
      <c r="FFE16" s="443"/>
      <c r="FFF16" s="443"/>
      <c r="FFG16" s="443"/>
      <c r="FFH16" s="443"/>
      <c r="FFI16" s="443"/>
      <c r="FFJ16" s="443"/>
      <c r="FFK16" s="443"/>
      <c r="FFL16" s="443"/>
      <c r="FFM16" s="443"/>
      <c r="FFN16" s="443"/>
      <c r="FFO16" s="443"/>
      <c r="FFP16" s="443"/>
      <c r="FFQ16" s="443"/>
      <c r="FFR16" s="443"/>
      <c r="FFS16" s="443"/>
      <c r="FFT16" s="443"/>
      <c r="FFU16" s="443"/>
      <c r="FFV16" s="443"/>
      <c r="FFW16" s="443"/>
      <c r="FFX16" s="443"/>
      <c r="FFY16" s="443"/>
      <c r="FFZ16" s="443"/>
      <c r="FGA16" s="443"/>
      <c r="FGB16" s="443"/>
      <c r="FGC16" s="443"/>
      <c r="FGD16" s="443"/>
      <c r="FGE16" s="443"/>
      <c r="FGF16" s="443"/>
      <c r="FGG16" s="443"/>
      <c r="FGH16" s="443"/>
      <c r="FGI16" s="443"/>
      <c r="FGJ16" s="443"/>
      <c r="FGK16" s="443"/>
      <c r="FGL16" s="443"/>
      <c r="FGM16" s="443"/>
      <c r="FGN16" s="443"/>
      <c r="FGO16" s="443"/>
      <c r="FGP16" s="443"/>
      <c r="FGQ16" s="443"/>
      <c r="FGR16" s="443"/>
      <c r="FGS16" s="443"/>
      <c r="FGT16" s="443"/>
      <c r="FGU16" s="443"/>
      <c r="FGV16" s="443"/>
      <c r="FGW16" s="443"/>
      <c r="FGX16" s="443"/>
      <c r="FGY16" s="443"/>
      <c r="FGZ16" s="443"/>
      <c r="FHA16" s="443"/>
      <c r="FHB16" s="443"/>
      <c r="FHC16" s="443"/>
      <c r="FHD16" s="443"/>
      <c r="FHE16" s="443"/>
      <c r="FHF16" s="443"/>
      <c r="FHG16" s="443"/>
      <c r="FHH16" s="443"/>
      <c r="FHI16" s="443"/>
      <c r="FHJ16" s="443"/>
      <c r="FHK16" s="443"/>
      <c r="FHL16" s="443"/>
      <c r="FHM16" s="443"/>
      <c r="FHN16" s="443"/>
      <c r="FHO16" s="443"/>
      <c r="FHP16" s="443"/>
      <c r="FHQ16" s="443"/>
      <c r="FHR16" s="443"/>
      <c r="FHS16" s="443"/>
      <c r="FHT16" s="443"/>
      <c r="FHU16" s="443"/>
      <c r="FHV16" s="443"/>
      <c r="FHW16" s="443"/>
      <c r="FHX16" s="443"/>
      <c r="FHY16" s="443"/>
      <c r="FHZ16" s="443"/>
      <c r="FIA16" s="443"/>
      <c r="FIB16" s="443"/>
      <c r="FIC16" s="443"/>
      <c r="FID16" s="443"/>
      <c r="FIE16" s="443"/>
      <c r="FIF16" s="443"/>
      <c r="FIG16" s="443"/>
      <c r="FIH16" s="443"/>
      <c r="FII16" s="443"/>
      <c r="FIJ16" s="443"/>
      <c r="FIK16" s="443"/>
      <c r="FIL16" s="443"/>
      <c r="FIM16" s="443"/>
      <c r="FIN16" s="443"/>
      <c r="FIO16" s="443"/>
      <c r="FIP16" s="443"/>
      <c r="FIQ16" s="443"/>
      <c r="FIR16" s="443"/>
      <c r="FIS16" s="443"/>
      <c r="FIT16" s="443"/>
      <c r="FIU16" s="443"/>
      <c r="FIV16" s="443"/>
      <c r="FIW16" s="443"/>
      <c r="FIX16" s="443"/>
      <c r="FIY16" s="443"/>
      <c r="FIZ16" s="443"/>
      <c r="FJA16" s="443"/>
      <c r="FJB16" s="443"/>
      <c r="FJC16" s="443"/>
      <c r="FJD16" s="443"/>
      <c r="FJE16" s="443"/>
      <c r="FJF16" s="443"/>
      <c r="FJG16" s="443"/>
      <c r="FJH16" s="443"/>
      <c r="FJI16" s="443"/>
      <c r="FJJ16" s="443"/>
      <c r="FJK16" s="443"/>
      <c r="FJL16" s="443"/>
      <c r="FJM16" s="443"/>
      <c r="FJN16" s="443"/>
      <c r="FJO16" s="443"/>
      <c r="FJP16" s="443"/>
      <c r="FJQ16" s="443"/>
      <c r="FJR16" s="443"/>
      <c r="FJS16" s="443"/>
      <c r="FJT16" s="443"/>
      <c r="FJU16" s="443"/>
      <c r="FJV16" s="443"/>
      <c r="FJW16" s="443"/>
      <c r="FJX16" s="443"/>
      <c r="FJY16" s="443"/>
      <c r="FJZ16" s="443"/>
      <c r="FKA16" s="443"/>
      <c r="FKB16" s="443"/>
      <c r="FKC16" s="443"/>
      <c r="FKD16" s="443"/>
      <c r="FKE16" s="443"/>
      <c r="FKF16" s="443"/>
      <c r="FKG16" s="443"/>
      <c r="FKH16" s="443"/>
      <c r="FKI16" s="443"/>
      <c r="FKJ16" s="443"/>
      <c r="FKK16" s="443"/>
      <c r="FKL16" s="443"/>
      <c r="FKM16" s="443"/>
      <c r="FKN16" s="443"/>
      <c r="FKO16" s="443"/>
      <c r="FKP16" s="443"/>
      <c r="FKQ16" s="443"/>
      <c r="FKR16" s="443"/>
      <c r="FKS16" s="443"/>
      <c r="FKT16" s="443"/>
      <c r="FKU16" s="443"/>
      <c r="FKV16" s="443"/>
      <c r="FKW16" s="443"/>
      <c r="FKX16" s="443"/>
      <c r="FKY16" s="443"/>
      <c r="FKZ16" s="443"/>
      <c r="FLA16" s="443"/>
      <c r="FLB16" s="443"/>
      <c r="FLC16" s="443"/>
      <c r="FLD16" s="443"/>
      <c r="FLE16" s="443"/>
      <c r="FLF16" s="443"/>
      <c r="FLG16" s="443"/>
      <c r="FLH16" s="443"/>
      <c r="FLI16" s="443"/>
      <c r="FLJ16" s="443"/>
      <c r="FLK16" s="443"/>
      <c r="FLL16" s="443"/>
      <c r="FLM16" s="443"/>
      <c r="FLN16" s="443"/>
      <c r="FLO16" s="443"/>
      <c r="FLP16" s="443"/>
      <c r="FLQ16" s="443"/>
      <c r="FLR16" s="443"/>
      <c r="FLS16" s="443"/>
      <c r="FLT16" s="443"/>
      <c r="FLU16" s="443"/>
      <c r="FLV16" s="443"/>
      <c r="FLW16" s="443"/>
      <c r="FLX16" s="443"/>
      <c r="FLY16" s="443"/>
      <c r="FLZ16" s="443"/>
      <c r="FMA16" s="443"/>
      <c r="FMB16" s="443"/>
      <c r="FMC16" s="443"/>
      <c r="FMD16" s="443"/>
      <c r="FME16" s="443"/>
      <c r="FMF16" s="443"/>
      <c r="FMG16" s="443"/>
      <c r="FMH16" s="443"/>
      <c r="FMI16" s="443"/>
      <c r="FMJ16" s="443"/>
      <c r="FMK16" s="443"/>
      <c r="FML16" s="443"/>
      <c r="FMM16" s="443"/>
      <c r="FMN16" s="443"/>
      <c r="FMO16" s="443"/>
      <c r="FMP16" s="443"/>
      <c r="FMQ16" s="443"/>
      <c r="FMR16" s="443"/>
      <c r="FMS16" s="443"/>
      <c r="FMT16" s="443"/>
      <c r="FMU16" s="443"/>
      <c r="FMV16" s="443"/>
      <c r="FMW16" s="443"/>
      <c r="FMX16" s="443"/>
      <c r="FMY16" s="443"/>
      <c r="FMZ16" s="443"/>
      <c r="FNA16" s="443"/>
      <c r="FNB16" s="443"/>
      <c r="FNC16" s="443"/>
      <c r="FND16" s="443"/>
      <c r="FNE16" s="443"/>
      <c r="FNF16" s="443"/>
      <c r="FNG16" s="443"/>
      <c r="FNH16" s="443"/>
      <c r="FNI16" s="443"/>
      <c r="FNJ16" s="443"/>
      <c r="FNK16" s="443"/>
      <c r="FNL16" s="443"/>
      <c r="FNM16" s="443"/>
      <c r="FNN16" s="443"/>
      <c r="FNO16" s="443"/>
      <c r="FNP16" s="443"/>
      <c r="FNQ16" s="443"/>
      <c r="FNR16" s="443"/>
      <c r="FNS16" s="443"/>
      <c r="FNT16" s="443"/>
      <c r="FNU16" s="443"/>
      <c r="FNV16" s="443"/>
      <c r="FNW16" s="443"/>
      <c r="FNX16" s="443"/>
      <c r="FNY16" s="443"/>
      <c r="FNZ16" s="443"/>
      <c r="FOA16" s="443"/>
      <c r="FOB16" s="443"/>
      <c r="FOC16" s="443"/>
      <c r="FOD16" s="443"/>
      <c r="FOE16" s="443"/>
      <c r="FOF16" s="443"/>
      <c r="FOG16" s="443"/>
      <c r="FOH16" s="443"/>
      <c r="FOI16" s="443"/>
      <c r="FOJ16" s="443"/>
      <c r="FOK16" s="443"/>
      <c r="FOL16" s="443"/>
      <c r="FOM16" s="443"/>
      <c r="FON16" s="443"/>
      <c r="FOO16" s="443"/>
      <c r="FOP16" s="443"/>
      <c r="FOQ16" s="443"/>
      <c r="FOR16" s="443"/>
      <c r="FOS16" s="443"/>
      <c r="FOT16" s="443"/>
      <c r="FOU16" s="443"/>
      <c r="FOV16" s="443"/>
      <c r="FOW16" s="443"/>
      <c r="FOX16" s="443"/>
      <c r="FOY16" s="443"/>
      <c r="FOZ16" s="443"/>
      <c r="FPA16" s="443"/>
      <c r="FPB16" s="443"/>
      <c r="FPC16" s="443"/>
      <c r="FPD16" s="443"/>
      <c r="FPE16" s="443"/>
      <c r="FPF16" s="443"/>
      <c r="FPG16" s="443"/>
      <c r="FPH16" s="443"/>
      <c r="FPI16" s="443"/>
      <c r="FPJ16" s="443"/>
      <c r="FPK16" s="443"/>
      <c r="FPL16" s="443"/>
      <c r="FPM16" s="443"/>
      <c r="FPN16" s="443"/>
      <c r="FPO16" s="443"/>
      <c r="FPP16" s="443"/>
      <c r="FPQ16" s="443"/>
      <c r="FPR16" s="443"/>
      <c r="FPS16" s="443"/>
      <c r="FPT16" s="443"/>
      <c r="FPU16" s="443"/>
      <c r="FPV16" s="443"/>
      <c r="FPW16" s="443"/>
      <c r="FPX16" s="443"/>
      <c r="FPY16" s="443"/>
      <c r="FPZ16" s="443"/>
      <c r="FQA16" s="443"/>
      <c r="FQB16" s="443"/>
      <c r="FQC16" s="443"/>
      <c r="FQD16" s="443"/>
      <c r="FQE16" s="443"/>
      <c r="FQF16" s="443"/>
      <c r="FQG16" s="443"/>
      <c r="FQH16" s="443"/>
      <c r="FQI16" s="443"/>
      <c r="FQJ16" s="443"/>
      <c r="FQK16" s="443"/>
      <c r="FQL16" s="443"/>
      <c r="FQM16" s="443"/>
      <c r="FQN16" s="443"/>
      <c r="FQO16" s="443"/>
      <c r="FQP16" s="443"/>
      <c r="FQQ16" s="443"/>
      <c r="FQR16" s="443"/>
      <c r="FQS16" s="443"/>
      <c r="FQT16" s="443"/>
      <c r="FQU16" s="443"/>
      <c r="FQV16" s="443"/>
      <c r="FQW16" s="443"/>
      <c r="FQX16" s="443"/>
      <c r="FQY16" s="443"/>
      <c r="FQZ16" s="443"/>
      <c r="FRA16" s="443"/>
      <c r="FRB16" s="443"/>
      <c r="FRC16" s="443"/>
      <c r="FRD16" s="443"/>
      <c r="FRE16" s="443"/>
      <c r="FRF16" s="443"/>
      <c r="FRG16" s="443"/>
      <c r="FRH16" s="443"/>
      <c r="FRI16" s="443"/>
      <c r="FRJ16" s="443"/>
      <c r="FRK16" s="443"/>
      <c r="FRL16" s="443"/>
      <c r="FRM16" s="443"/>
      <c r="FRN16" s="443"/>
      <c r="FRO16" s="443"/>
      <c r="FRP16" s="443"/>
      <c r="FRQ16" s="443"/>
      <c r="FRR16" s="443"/>
      <c r="FRS16" s="443"/>
      <c r="FRT16" s="443"/>
      <c r="FRU16" s="443"/>
      <c r="FRV16" s="443"/>
      <c r="FRW16" s="443"/>
      <c r="FRX16" s="443"/>
      <c r="FRY16" s="443"/>
      <c r="FRZ16" s="443"/>
      <c r="FSA16" s="443"/>
      <c r="FSB16" s="443"/>
      <c r="FSC16" s="443"/>
      <c r="FSD16" s="443"/>
      <c r="FSE16" s="443"/>
      <c r="FSF16" s="443"/>
      <c r="FSG16" s="443"/>
      <c r="FSH16" s="443"/>
      <c r="FSI16" s="443"/>
      <c r="FSJ16" s="443"/>
      <c r="FSK16" s="443"/>
      <c r="FSL16" s="443"/>
      <c r="FSM16" s="443"/>
      <c r="FSN16" s="443"/>
      <c r="FSO16" s="443"/>
      <c r="FSP16" s="443"/>
      <c r="FSQ16" s="443"/>
      <c r="FSR16" s="443"/>
      <c r="FSS16" s="443"/>
      <c r="FST16" s="443"/>
      <c r="FSU16" s="443"/>
      <c r="FSV16" s="443"/>
      <c r="FSW16" s="443"/>
      <c r="FSX16" s="443"/>
      <c r="FSY16" s="443"/>
      <c r="FSZ16" s="443"/>
      <c r="FTA16" s="443"/>
      <c r="FTB16" s="443"/>
      <c r="FTC16" s="443"/>
      <c r="FTD16" s="443"/>
      <c r="FTE16" s="443"/>
      <c r="FTF16" s="443"/>
      <c r="FTG16" s="443"/>
      <c r="FTH16" s="443"/>
      <c r="FTI16" s="443"/>
      <c r="FTJ16" s="443"/>
      <c r="FTK16" s="443"/>
      <c r="FTL16" s="443"/>
      <c r="FTM16" s="443"/>
      <c r="FTN16" s="443"/>
      <c r="FTO16" s="443"/>
      <c r="FTP16" s="443"/>
      <c r="FTQ16" s="443"/>
      <c r="FTR16" s="443"/>
      <c r="FTS16" s="443"/>
      <c r="FTT16" s="443"/>
      <c r="FTU16" s="443"/>
      <c r="FTV16" s="443"/>
      <c r="FTW16" s="443"/>
      <c r="FTX16" s="443"/>
      <c r="FTY16" s="443"/>
      <c r="FTZ16" s="443"/>
      <c r="FUA16" s="443"/>
      <c r="FUB16" s="443"/>
      <c r="FUC16" s="443"/>
      <c r="FUD16" s="443"/>
      <c r="FUE16" s="443"/>
      <c r="FUF16" s="443"/>
      <c r="FUG16" s="443"/>
      <c r="FUH16" s="443"/>
      <c r="FUI16" s="443"/>
      <c r="FUJ16" s="443"/>
      <c r="FUK16" s="443"/>
      <c r="FUL16" s="443"/>
      <c r="FUM16" s="443"/>
      <c r="FUN16" s="443"/>
      <c r="FUO16" s="443"/>
      <c r="FUP16" s="443"/>
      <c r="FUQ16" s="443"/>
      <c r="FUR16" s="443"/>
      <c r="FUS16" s="443"/>
      <c r="FUT16" s="443"/>
      <c r="FUU16" s="443"/>
      <c r="FUV16" s="443"/>
      <c r="FUW16" s="443"/>
      <c r="FUX16" s="443"/>
      <c r="FUY16" s="443"/>
      <c r="FUZ16" s="443"/>
      <c r="FVA16" s="443"/>
      <c r="FVB16" s="443"/>
      <c r="FVC16" s="443"/>
      <c r="FVD16" s="443"/>
      <c r="FVE16" s="443"/>
      <c r="FVF16" s="443"/>
      <c r="FVG16" s="443"/>
      <c r="FVH16" s="443"/>
      <c r="FVI16" s="443"/>
      <c r="FVJ16" s="443"/>
      <c r="FVK16" s="443"/>
      <c r="FVL16" s="443"/>
      <c r="FVM16" s="443"/>
      <c r="FVN16" s="443"/>
      <c r="FVO16" s="443"/>
      <c r="FVP16" s="443"/>
      <c r="FVQ16" s="443"/>
      <c r="FVR16" s="443"/>
      <c r="FVS16" s="443"/>
      <c r="FVT16" s="443"/>
      <c r="FVU16" s="443"/>
      <c r="FVV16" s="443"/>
      <c r="FVW16" s="443"/>
      <c r="FVX16" s="443"/>
      <c r="FVY16" s="443"/>
      <c r="FVZ16" s="443"/>
      <c r="FWA16" s="443"/>
      <c r="FWB16" s="443"/>
      <c r="FWC16" s="443"/>
      <c r="FWD16" s="443"/>
      <c r="FWE16" s="443"/>
      <c r="FWF16" s="443"/>
      <c r="FWG16" s="443"/>
      <c r="FWH16" s="443"/>
      <c r="FWI16" s="443"/>
      <c r="FWJ16" s="443"/>
      <c r="FWK16" s="443"/>
      <c r="FWL16" s="443"/>
      <c r="FWM16" s="443"/>
      <c r="FWN16" s="443"/>
      <c r="FWO16" s="443"/>
      <c r="FWP16" s="443"/>
      <c r="FWQ16" s="443"/>
      <c r="FWR16" s="443"/>
      <c r="FWS16" s="443"/>
      <c r="FWT16" s="443"/>
      <c r="FWU16" s="443"/>
      <c r="FWV16" s="443"/>
      <c r="FWW16" s="443"/>
      <c r="FWX16" s="443"/>
      <c r="FWY16" s="443"/>
      <c r="FWZ16" s="443"/>
      <c r="FXA16" s="443"/>
      <c r="FXB16" s="443"/>
      <c r="FXC16" s="443"/>
      <c r="FXD16" s="443"/>
      <c r="FXE16" s="443"/>
      <c r="FXF16" s="443"/>
      <c r="FXG16" s="443"/>
      <c r="FXH16" s="443"/>
      <c r="FXI16" s="443"/>
      <c r="FXJ16" s="443"/>
      <c r="FXK16" s="443"/>
      <c r="FXL16" s="443"/>
      <c r="FXM16" s="443"/>
      <c r="FXN16" s="443"/>
      <c r="FXO16" s="443"/>
      <c r="FXP16" s="443"/>
      <c r="FXQ16" s="443"/>
      <c r="FXR16" s="443"/>
      <c r="FXS16" s="443"/>
      <c r="FXT16" s="443"/>
      <c r="FXU16" s="443"/>
      <c r="FXV16" s="443"/>
      <c r="FXW16" s="443"/>
      <c r="FXX16" s="443"/>
      <c r="FXY16" s="443"/>
      <c r="FXZ16" s="443"/>
      <c r="FYA16" s="443"/>
      <c r="FYB16" s="443"/>
      <c r="FYC16" s="443"/>
      <c r="FYD16" s="443"/>
      <c r="FYE16" s="443"/>
      <c r="FYF16" s="443"/>
      <c r="FYG16" s="443"/>
      <c r="FYH16" s="443"/>
      <c r="FYI16" s="443"/>
      <c r="FYJ16" s="443"/>
      <c r="FYK16" s="443"/>
      <c r="FYL16" s="443"/>
      <c r="FYM16" s="443"/>
      <c r="FYN16" s="443"/>
      <c r="FYO16" s="443"/>
      <c r="FYP16" s="443"/>
      <c r="FYQ16" s="443"/>
      <c r="FYR16" s="443"/>
      <c r="FYS16" s="443"/>
      <c r="FYT16" s="443"/>
      <c r="FYU16" s="443"/>
      <c r="FYV16" s="443"/>
      <c r="FYW16" s="443"/>
      <c r="FYX16" s="443"/>
      <c r="FYY16" s="443"/>
      <c r="FYZ16" s="443"/>
      <c r="FZA16" s="443"/>
      <c r="FZB16" s="443"/>
      <c r="FZC16" s="443"/>
      <c r="FZD16" s="443"/>
      <c r="FZE16" s="443"/>
      <c r="FZF16" s="443"/>
      <c r="FZG16" s="443"/>
      <c r="FZH16" s="443"/>
      <c r="FZI16" s="443"/>
      <c r="FZJ16" s="443"/>
      <c r="FZK16" s="443"/>
      <c r="FZL16" s="443"/>
      <c r="FZM16" s="443"/>
      <c r="FZN16" s="443"/>
      <c r="FZO16" s="443"/>
      <c r="FZP16" s="443"/>
      <c r="FZQ16" s="443"/>
      <c r="FZR16" s="443"/>
      <c r="FZS16" s="443"/>
      <c r="FZT16" s="443"/>
      <c r="FZU16" s="443"/>
      <c r="FZV16" s="443"/>
      <c r="FZW16" s="443"/>
      <c r="FZX16" s="443"/>
      <c r="FZY16" s="443"/>
      <c r="FZZ16" s="443"/>
      <c r="GAA16" s="443"/>
      <c r="GAB16" s="443"/>
      <c r="GAC16" s="443"/>
      <c r="GAD16" s="443"/>
      <c r="GAE16" s="443"/>
      <c r="GAF16" s="443"/>
      <c r="GAG16" s="443"/>
      <c r="GAH16" s="443"/>
      <c r="GAI16" s="443"/>
      <c r="GAJ16" s="443"/>
      <c r="GAK16" s="443"/>
      <c r="GAL16" s="443"/>
      <c r="GAM16" s="443"/>
      <c r="GAN16" s="443"/>
      <c r="GAO16" s="443"/>
      <c r="GAP16" s="443"/>
      <c r="GAQ16" s="443"/>
      <c r="GAR16" s="443"/>
      <c r="GAS16" s="443"/>
      <c r="GAT16" s="443"/>
      <c r="GAU16" s="443"/>
      <c r="GAV16" s="443"/>
      <c r="GAW16" s="443"/>
      <c r="GAX16" s="443"/>
      <c r="GAY16" s="443"/>
      <c r="GAZ16" s="443"/>
      <c r="GBA16" s="443"/>
      <c r="GBB16" s="443"/>
      <c r="GBC16" s="443"/>
      <c r="GBD16" s="443"/>
      <c r="GBE16" s="443"/>
      <c r="GBF16" s="443"/>
      <c r="GBG16" s="443"/>
      <c r="GBH16" s="443"/>
      <c r="GBI16" s="443"/>
      <c r="GBJ16" s="443"/>
      <c r="GBK16" s="443"/>
      <c r="GBL16" s="443"/>
      <c r="GBM16" s="443"/>
      <c r="GBN16" s="443"/>
      <c r="GBO16" s="443"/>
      <c r="GBP16" s="443"/>
      <c r="GBQ16" s="443"/>
      <c r="GBR16" s="443"/>
      <c r="GBS16" s="443"/>
      <c r="GBT16" s="443"/>
      <c r="GBU16" s="443"/>
      <c r="GBV16" s="443"/>
      <c r="GBW16" s="443"/>
      <c r="GBX16" s="443"/>
      <c r="GBY16" s="443"/>
      <c r="GBZ16" s="443"/>
      <c r="GCA16" s="443"/>
      <c r="GCB16" s="443"/>
      <c r="GCC16" s="443"/>
      <c r="GCD16" s="443"/>
      <c r="GCE16" s="443"/>
      <c r="GCF16" s="443"/>
      <c r="GCG16" s="443"/>
      <c r="GCH16" s="443"/>
      <c r="GCI16" s="443"/>
      <c r="GCJ16" s="443"/>
      <c r="GCK16" s="443"/>
      <c r="GCL16" s="443"/>
      <c r="GCM16" s="443"/>
      <c r="GCN16" s="443"/>
      <c r="GCO16" s="443"/>
      <c r="GCP16" s="443"/>
      <c r="GCQ16" s="443"/>
      <c r="GCR16" s="443"/>
      <c r="GCS16" s="443"/>
      <c r="GCT16" s="443"/>
      <c r="GCU16" s="443"/>
      <c r="GCV16" s="443"/>
      <c r="GCW16" s="443"/>
      <c r="GCX16" s="443"/>
      <c r="GCY16" s="443"/>
      <c r="GCZ16" s="443"/>
      <c r="GDA16" s="443"/>
      <c r="GDB16" s="443"/>
      <c r="GDC16" s="443"/>
      <c r="GDD16" s="443"/>
      <c r="GDE16" s="443"/>
      <c r="GDF16" s="443"/>
      <c r="GDG16" s="443"/>
      <c r="GDH16" s="443"/>
      <c r="GDI16" s="443"/>
      <c r="GDJ16" s="443"/>
      <c r="GDK16" s="443"/>
      <c r="GDL16" s="443"/>
      <c r="GDM16" s="443"/>
      <c r="GDN16" s="443"/>
      <c r="GDO16" s="443"/>
      <c r="GDP16" s="443"/>
      <c r="GDQ16" s="443"/>
      <c r="GDR16" s="443"/>
      <c r="GDS16" s="443"/>
      <c r="GDT16" s="443"/>
      <c r="GDU16" s="443"/>
      <c r="GDV16" s="443"/>
      <c r="GDW16" s="443"/>
      <c r="GDX16" s="443"/>
      <c r="GDY16" s="443"/>
      <c r="GDZ16" s="443"/>
      <c r="GEA16" s="443"/>
      <c r="GEB16" s="443"/>
      <c r="GEC16" s="443"/>
      <c r="GED16" s="443"/>
      <c r="GEE16" s="443"/>
      <c r="GEF16" s="443"/>
      <c r="GEG16" s="443"/>
      <c r="GEH16" s="443"/>
      <c r="GEI16" s="443"/>
      <c r="GEJ16" s="443"/>
      <c r="GEK16" s="443"/>
      <c r="GEL16" s="443"/>
      <c r="GEM16" s="443"/>
      <c r="GEN16" s="443"/>
      <c r="GEO16" s="443"/>
      <c r="GEP16" s="443"/>
      <c r="GEQ16" s="443"/>
      <c r="GER16" s="443"/>
      <c r="GES16" s="443"/>
      <c r="GET16" s="443"/>
      <c r="GEU16" s="443"/>
      <c r="GEV16" s="443"/>
      <c r="GEW16" s="443"/>
      <c r="GEX16" s="443"/>
      <c r="GEY16" s="443"/>
      <c r="GEZ16" s="443"/>
      <c r="GFA16" s="443"/>
      <c r="GFB16" s="443"/>
      <c r="GFC16" s="443"/>
      <c r="GFD16" s="443"/>
      <c r="GFE16" s="443"/>
      <c r="GFF16" s="443"/>
      <c r="GFG16" s="443"/>
      <c r="GFH16" s="443"/>
      <c r="GFI16" s="443"/>
      <c r="GFJ16" s="443"/>
      <c r="GFK16" s="443"/>
      <c r="GFL16" s="443"/>
      <c r="GFM16" s="443"/>
      <c r="GFN16" s="443"/>
      <c r="GFO16" s="443"/>
      <c r="GFP16" s="443"/>
      <c r="GFQ16" s="443"/>
      <c r="GFR16" s="443"/>
      <c r="GFS16" s="443"/>
      <c r="GFT16" s="443"/>
      <c r="GFU16" s="443"/>
      <c r="GFV16" s="443"/>
      <c r="GFW16" s="443"/>
      <c r="GFX16" s="443"/>
      <c r="GFY16" s="443"/>
      <c r="GFZ16" s="443"/>
      <c r="GGA16" s="443"/>
      <c r="GGB16" s="443"/>
      <c r="GGC16" s="443"/>
      <c r="GGD16" s="443"/>
      <c r="GGE16" s="443"/>
      <c r="GGF16" s="443"/>
      <c r="GGG16" s="443"/>
      <c r="GGH16" s="443"/>
      <c r="GGI16" s="443"/>
      <c r="GGJ16" s="443"/>
      <c r="GGK16" s="443"/>
      <c r="GGL16" s="443"/>
      <c r="GGM16" s="443"/>
      <c r="GGN16" s="443"/>
      <c r="GGO16" s="443"/>
      <c r="GGP16" s="443"/>
      <c r="GGQ16" s="443"/>
      <c r="GGR16" s="443"/>
      <c r="GGS16" s="443"/>
      <c r="GGT16" s="443"/>
      <c r="GGU16" s="443"/>
      <c r="GGV16" s="443"/>
      <c r="GGW16" s="443"/>
      <c r="GGX16" s="443"/>
      <c r="GGY16" s="443"/>
      <c r="GGZ16" s="443"/>
      <c r="GHA16" s="443"/>
      <c r="GHB16" s="443"/>
      <c r="GHC16" s="443"/>
      <c r="GHD16" s="443"/>
      <c r="GHE16" s="443"/>
      <c r="GHF16" s="443"/>
      <c r="GHG16" s="443"/>
      <c r="GHH16" s="443"/>
      <c r="GHI16" s="443"/>
      <c r="GHJ16" s="443"/>
      <c r="GHK16" s="443"/>
      <c r="GHL16" s="443"/>
      <c r="GHM16" s="443"/>
      <c r="GHN16" s="443"/>
      <c r="GHO16" s="443"/>
      <c r="GHP16" s="443"/>
      <c r="GHQ16" s="443"/>
      <c r="GHR16" s="443"/>
      <c r="GHS16" s="443"/>
      <c r="GHT16" s="443"/>
      <c r="GHU16" s="443"/>
      <c r="GHV16" s="443"/>
      <c r="GHW16" s="443"/>
      <c r="GHX16" s="443"/>
      <c r="GHY16" s="443"/>
      <c r="GHZ16" s="443"/>
      <c r="GIA16" s="443"/>
      <c r="GIB16" s="443"/>
      <c r="GIC16" s="443"/>
      <c r="GID16" s="443"/>
      <c r="GIE16" s="443"/>
      <c r="GIF16" s="443"/>
      <c r="GIG16" s="443"/>
      <c r="GIH16" s="443"/>
      <c r="GII16" s="443"/>
      <c r="GIJ16" s="443"/>
      <c r="GIK16" s="443"/>
      <c r="GIL16" s="443"/>
      <c r="GIM16" s="443"/>
      <c r="GIN16" s="443"/>
      <c r="GIO16" s="443"/>
      <c r="GIP16" s="443"/>
      <c r="GIQ16" s="443"/>
      <c r="GIR16" s="443"/>
      <c r="GIS16" s="443"/>
      <c r="GIT16" s="443"/>
      <c r="GIU16" s="443"/>
      <c r="GIV16" s="443"/>
      <c r="GIW16" s="443"/>
      <c r="GIX16" s="443"/>
      <c r="GIY16" s="443"/>
      <c r="GIZ16" s="443"/>
      <c r="GJA16" s="443"/>
      <c r="GJB16" s="443"/>
      <c r="GJC16" s="443"/>
      <c r="GJD16" s="443"/>
      <c r="GJE16" s="443"/>
      <c r="GJF16" s="443"/>
      <c r="GJG16" s="443"/>
      <c r="GJH16" s="443"/>
      <c r="GJI16" s="443"/>
      <c r="GJJ16" s="443"/>
      <c r="GJK16" s="443"/>
      <c r="GJL16" s="443"/>
      <c r="GJM16" s="443"/>
      <c r="GJN16" s="443"/>
      <c r="GJO16" s="443"/>
      <c r="GJP16" s="443"/>
      <c r="GJQ16" s="443"/>
      <c r="GJR16" s="443"/>
      <c r="GJS16" s="443"/>
      <c r="GJT16" s="443"/>
      <c r="GJU16" s="443"/>
      <c r="GJV16" s="443"/>
      <c r="GJW16" s="443"/>
      <c r="GJX16" s="443"/>
      <c r="GJY16" s="443"/>
      <c r="GJZ16" s="443"/>
      <c r="GKA16" s="443"/>
      <c r="GKB16" s="443"/>
      <c r="GKC16" s="443"/>
      <c r="GKD16" s="443"/>
      <c r="GKE16" s="443"/>
      <c r="GKF16" s="443"/>
      <c r="GKG16" s="443"/>
      <c r="GKH16" s="443"/>
      <c r="GKI16" s="443"/>
      <c r="GKJ16" s="443"/>
      <c r="GKK16" s="443"/>
      <c r="GKL16" s="443"/>
      <c r="GKM16" s="443"/>
      <c r="GKN16" s="443"/>
      <c r="GKO16" s="443"/>
      <c r="GKP16" s="443"/>
      <c r="GKQ16" s="443"/>
      <c r="GKR16" s="443"/>
      <c r="GKS16" s="443"/>
      <c r="GKT16" s="443"/>
      <c r="GKU16" s="443"/>
      <c r="GKV16" s="443"/>
      <c r="GKW16" s="443"/>
      <c r="GKX16" s="443"/>
      <c r="GKY16" s="443"/>
      <c r="GKZ16" s="443"/>
      <c r="GLA16" s="443"/>
      <c r="GLB16" s="443"/>
      <c r="GLC16" s="443"/>
      <c r="GLD16" s="443"/>
      <c r="GLE16" s="443"/>
      <c r="GLF16" s="443"/>
      <c r="GLG16" s="443"/>
      <c r="GLH16" s="443"/>
      <c r="GLI16" s="443"/>
      <c r="GLJ16" s="443"/>
      <c r="GLK16" s="443"/>
      <c r="GLL16" s="443"/>
      <c r="GLM16" s="443"/>
      <c r="GLN16" s="443"/>
      <c r="GLO16" s="443"/>
      <c r="GLP16" s="443"/>
      <c r="GLQ16" s="443"/>
      <c r="GLR16" s="443"/>
      <c r="GLS16" s="443"/>
      <c r="GLT16" s="443"/>
      <c r="GLU16" s="443"/>
      <c r="GLV16" s="443"/>
      <c r="GLW16" s="443"/>
      <c r="GLX16" s="443"/>
      <c r="GLY16" s="443"/>
      <c r="GLZ16" s="443"/>
      <c r="GMA16" s="443"/>
      <c r="GMB16" s="443"/>
      <c r="GMC16" s="443"/>
      <c r="GMD16" s="443"/>
      <c r="GME16" s="443"/>
      <c r="GMF16" s="443"/>
      <c r="GMG16" s="443"/>
      <c r="GMH16" s="443"/>
      <c r="GMI16" s="443"/>
      <c r="GMJ16" s="443"/>
      <c r="GMK16" s="443"/>
      <c r="GML16" s="443"/>
      <c r="GMM16" s="443"/>
      <c r="GMN16" s="443"/>
      <c r="GMO16" s="443"/>
      <c r="GMP16" s="443"/>
      <c r="GMQ16" s="443"/>
      <c r="GMR16" s="443"/>
      <c r="GMS16" s="443"/>
      <c r="GMT16" s="443"/>
      <c r="GMU16" s="443"/>
      <c r="GMV16" s="443"/>
      <c r="GMW16" s="443"/>
      <c r="GMX16" s="443"/>
      <c r="GMY16" s="443"/>
      <c r="GMZ16" s="443"/>
      <c r="GNA16" s="443"/>
      <c r="GNB16" s="443"/>
      <c r="GNC16" s="443"/>
      <c r="GND16" s="443"/>
      <c r="GNE16" s="443"/>
      <c r="GNF16" s="443"/>
      <c r="GNG16" s="443"/>
      <c r="GNH16" s="443"/>
      <c r="GNI16" s="443"/>
      <c r="GNJ16" s="443"/>
      <c r="GNK16" s="443"/>
      <c r="GNL16" s="443"/>
      <c r="GNM16" s="443"/>
      <c r="GNN16" s="443"/>
      <c r="GNO16" s="443"/>
      <c r="GNP16" s="443"/>
      <c r="GNQ16" s="443"/>
      <c r="GNR16" s="443"/>
      <c r="GNS16" s="443"/>
      <c r="GNT16" s="443"/>
      <c r="GNU16" s="443"/>
      <c r="GNV16" s="443"/>
      <c r="GNW16" s="443"/>
      <c r="GNX16" s="443"/>
      <c r="GNY16" s="443"/>
      <c r="GNZ16" s="443"/>
      <c r="GOA16" s="443"/>
      <c r="GOB16" s="443"/>
      <c r="GOC16" s="443"/>
      <c r="GOD16" s="443"/>
      <c r="GOE16" s="443"/>
      <c r="GOF16" s="443"/>
      <c r="GOG16" s="443"/>
      <c r="GOH16" s="443"/>
      <c r="GOI16" s="443"/>
      <c r="GOJ16" s="443"/>
      <c r="GOK16" s="443"/>
      <c r="GOL16" s="443"/>
      <c r="GOM16" s="443"/>
      <c r="GON16" s="443"/>
      <c r="GOO16" s="443"/>
      <c r="GOP16" s="443"/>
      <c r="GOQ16" s="443"/>
      <c r="GOR16" s="443"/>
      <c r="GOS16" s="443"/>
      <c r="GOT16" s="443"/>
      <c r="GOU16" s="443"/>
      <c r="GOV16" s="443"/>
      <c r="GOW16" s="443"/>
      <c r="GOX16" s="443"/>
      <c r="GOY16" s="443"/>
      <c r="GOZ16" s="443"/>
      <c r="GPA16" s="443"/>
      <c r="GPB16" s="443"/>
      <c r="GPC16" s="443"/>
      <c r="GPD16" s="443"/>
      <c r="GPE16" s="443"/>
      <c r="GPF16" s="443"/>
      <c r="GPG16" s="443"/>
      <c r="GPH16" s="443"/>
      <c r="GPI16" s="443"/>
      <c r="GPJ16" s="443"/>
      <c r="GPK16" s="443"/>
      <c r="GPL16" s="443"/>
      <c r="GPM16" s="443"/>
      <c r="GPN16" s="443"/>
      <c r="GPO16" s="443"/>
      <c r="GPP16" s="443"/>
      <c r="GPQ16" s="443"/>
      <c r="GPR16" s="443"/>
      <c r="GPS16" s="443"/>
      <c r="GPT16" s="443"/>
      <c r="GPU16" s="443"/>
      <c r="GPV16" s="443"/>
      <c r="GPW16" s="443"/>
      <c r="GPX16" s="443"/>
      <c r="GPY16" s="443"/>
      <c r="GPZ16" s="443"/>
      <c r="GQA16" s="443"/>
      <c r="GQB16" s="443"/>
      <c r="GQC16" s="443"/>
      <c r="GQD16" s="443"/>
      <c r="GQE16" s="443"/>
      <c r="GQF16" s="443"/>
      <c r="GQG16" s="443"/>
      <c r="GQH16" s="443"/>
      <c r="GQI16" s="443"/>
      <c r="GQJ16" s="443"/>
      <c r="GQK16" s="443"/>
      <c r="GQL16" s="443"/>
      <c r="GQM16" s="443"/>
      <c r="GQN16" s="443"/>
      <c r="GQO16" s="443"/>
      <c r="GQP16" s="443"/>
      <c r="GQQ16" s="443"/>
      <c r="GQR16" s="443"/>
      <c r="GQS16" s="443"/>
      <c r="GQT16" s="443"/>
      <c r="GQU16" s="443"/>
      <c r="GQV16" s="443"/>
      <c r="GQW16" s="443"/>
      <c r="GQX16" s="443"/>
      <c r="GQY16" s="443"/>
      <c r="GQZ16" s="443"/>
      <c r="GRA16" s="443"/>
      <c r="GRB16" s="443"/>
      <c r="GRC16" s="443"/>
      <c r="GRD16" s="443"/>
      <c r="GRE16" s="443"/>
      <c r="GRF16" s="443"/>
      <c r="GRG16" s="443"/>
      <c r="GRH16" s="443"/>
      <c r="GRI16" s="443"/>
      <c r="GRJ16" s="443"/>
      <c r="GRK16" s="443"/>
      <c r="GRL16" s="443"/>
      <c r="GRM16" s="443"/>
      <c r="GRN16" s="443"/>
      <c r="GRO16" s="443"/>
      <c r="GRP16" s="443"/>
      <c r="GRQ16" s="443"/>
      <c r="GRR16" s="443"/>
      <c r="GRS16" s="443"/>
      <c r="GRT16" s="443"/>
      <c r="GRU16" s="443"/>
      <c r="GRV16" s="443"/>
      <c r="GRW16" s="443"/>
      <c r="GRX16" s="443"/>
      <c r="GRY16" s="443"/>
      <c r="GRZ16" s="443"/>
      <c r="GSA16" s="443"/>
      <c r="GSB16" s="443"/>
      <c r="GSC16" s="443"/>
      <c r="GSD16" s="443"/>
      <c r="GSE16" s="443"/>
      <c r="GSF16" s="443"/>
      <c r="GSG16" s="443"/>
      <c r="GSH16" s="443"/>
      <c r="GSI16" s="443"/>
      <c r="GSJ16" s="443"/>
      <c r="GSK16" s="443"/>
      <c r="GSL16" s="443"/>
      <c r="GSM16" s="443"/>
      <c r="GSN16" s="443"/>
      <c r="GSO16" s="443"/>
      <c r="GSP16" s="443"/>
      <c r="GSQ16" s="443"/>
      <c r="GSR16" s="443"/>
      <c r="GSS16" s="443"/>
      <c r="GST16" s="443"/>
      <c r="GSU16" s="443"/>
      <c r="GSV16" s="443"/>
      <c r="GSW16" s="443"/>
      <c r="GSX16" s="443"/>
      <c r="GSY16" s="443"/>
      <c r="GSZ16" s="443"/>
      <c r="GTA16" s="443"/>
      <c r="GTB16" s="443"/>
      <c r="GTC16" s="443"/>
      <c r="GTD16" s="443"/>
      <c r="GTE16" s="443"/>
      <c r="GTF16" s="443"/>
      <c r="GTG16" s="443"/>
      <c r="GTH16" s="443"/>
      <c r="GTI16" s="443"/>
      <c r="GTJ16" s="443"/>
      <c r="GTK16" s="443"/>
      <c r="GTL16" s="443"/>
      <c r="GTM16" s="443"/>
      <c r="GTN16" s="443"/>
      <c r="GTO16" s="443"/>
      <c r="GTP16" s="443"/>
      <c r="GTQ16" s="443"/>
      <c r="GTR16" s="443"/>
      <c r="GTS16" s="443"/>
      <c r="GTT16" s="443"/>
      <c r="GTU16" s="443"/>
      <c r="GTV16" s="443"/>
      <c r="GTW16" s="443"/>
      <c r="GTX16" s="443"/>
      <c r="GTY16" s="443"/>
      <c r="GTZ16" s="443"/>
      <c r="GUA16" s="443"/>
      <c r="GUB16" s="443"/>
      <c r="GUC16" s="443"/>
      <c r="GUD16" s="443"/>
      <c r="GUE16" s="443"/>
      <c r="GUF16" s="443"/>
      <c r="GUG16" s="443"/>
      <c r="GUH16" s="443"/>
      <c r="GUI16" s="443"/>
      <c r="GUJ16" s="443"/>
      <c r="GUK16" s="443"/>
      <c r="GUL16" s="443"/>
      <c r="GUM16" s="443"/>
      <c r="GUN16" s="443"/>
      <c r="GUO16" s="443"/>
      <c r="GUP16" s="443"/>
      <c r="GUQ16" s="443"/>
      <c r="GUR16" s="443"/>
      <c r="GUS16" s="443"/>
      <c r="GUT16" s="443"/>
      <c r="GUU16" s="443"/>
      <c r="GUV16" s="443"/>
      <c r="GUW16" s="443"/>
      <c r="GUX16" s="443"/>
      <c r="GUY16" s="443"/>
      <c r="GUZ16" s="443"/>
      <c r="GVA16" s="443"/>
      <c r="GVB16" s="443"/>
      <c r="GVC16" s="443"/>
      <c r="GVD16" s="443"/>
      <c r="GVE16" s="443"/>
      <c r="GVF16" s="443"/>
      <c r="GVG16" s="443"/>
      <c r="GVH16" s="443"/>
      <c r="GVI16" s="443"/>
      <c r="GVJ16" s="443"/>
      <c r="GVK16" s="443"/>
      <c r="GVL16" s="443"/>
      <c r="GVM16" s="443"/>
      <c r="GVN16" s="443"/>
      <c r="GVO16" s="443"/>
      <c r="GVP16" s="443"/>
      <c r="GVQ16" s="443"/>
      <c r="GVR16" s="443"/>
      <c r="GVS16" s="443"/>
      <c r="GVT16" s="443"/>
      <c r="GVU16" s="443"/>
      <c r="GVV16" s="443"/>
      <c r="GVW16" s="443"/>
      <c r="GVX16" s="443"/>
      <c r="GVY16" s="443"/>
      <c r="GVZ16" s="443"/>
      <c r="GWA16" s="443"/>
      <c r="GWB16" s="443"/>
      <c r="GWC16" s="443"/>
      <c r="GWD16" s="443"/>
      <c r="GWE16" s="443"/>
      <c r="GWF16" s="443"/>
      <c r="GWG16" s="443"/>
      <c r="GWH16" s="443"/>
      <c r="GWI16" s="443"/>
      <c r="GWJ16" s="443"/>
      <c r="GWK16" s="443"/>
      <c r="GWL16" s="443"/>
      <c r="GWM16" s="443"/>
      <c r="GWN16" s="443"/>
      <c r="GWO16" s="443"/>
      <c r="GWP16" s="443"/>
      <c r="GWQ16" s="443"/>
      <c r="GWR16" s="443"/>
      <c r="GWS16" s="443"/>
      <c r="GWT16" s="443"/>
      <c r="GWU16" s="443"/>
      <c r="GWV16" s="443"/>
      <c r="GWW16" s="443"/>
      <c r="GWX16" s="443"/>
      <c r="GWY16" s="443"/>
      <c r="GWZ16" s="443"/>
      <c r="GXA16" s="443"/>
      <c r="GXB16" s="443"/>
      <c r="GXC16" s="443"/>
      <c r="GXD16" s="443"/>
      <c r="GXE16" s="443"/>
      <c r="GXF16" s="443"/>
      <c r="GXG16" s="443"/>
      <c r="GXH16" s="443"/>
      <c r="GXI16" s="443"/>
      <c r="GXJ16" s="443"/>
      <c r="GXK16" s="443"/>
      <c r="GXL16" s="443"/>
      <c r="GXM16" s="443"/>
      <c r="GXN16" s="443"/>
      <c r="GXO16" s="443"/>
      <c r="GXP16" s="443"/>
      <c r="GXQ16" s="443"/>
      <c r="GXR16" s="443"/>
      <c r="GXS16" s="443"/>
      <c r="GXT16" s="443"/>
      <c r="GXU16" s="443"/>
      <c r="GXV16" s="443"/>
      <c r="GXW16" s="443"/>
      <c r="GXX16" s="443"/>
      <c r="GXY16" s="443"/>
      <c r="GXZ16" s="443"/>
      <c r="GYA16" s="443"/>
      <c r="GYB16" s="443"/>
      <c r="GYC16" s="443"/>
      <c r="GYD16" s="443"/>
      <c r="GYE16" s="443"/>
      <c r="GYF16" s="443"/>
      <c r="GYG16" s="443"/>
      <c r="GYH16" s="443"/>
      <c r="GYI16" s="443"/>
      <c r="GYJ16" s="443"/>
      <c r="GYK16" s="443"/>
      <c r="GYL16" s="443"/>
      <c r="GYM16" s="443"/>
      <c r="GYN16" s="443"/>
      <c r="GYO16" s="443"/>
      <c r="GYP16" s="443"/>
      <c r="GYQ16" s="443"/>
      <c r="GYR16" s="443"/>
      <c r="GYS16" s="443"/>
      <c r="GYT16" s="443"/>
      <c r="GYU16" s="443"/>
      <c r="GYV16" s="443"/>
      <c r="GYW16" s="443"/>
      <c r="GYX16" s="443"/>
      <c r="GYY16" s="443"/>
      <c r="GYZ16" s="443"/>
      <c r="GZA16" s="443"/>
      <c r="GZB16" s="443"/>
      <c r="GZC16" s="443"/>
      <c r="GZD16" s="443"/>
      <c r="GZE16" s="443"/>
      <c r="GZF16" s="443"/>
      <c r="GZG16" s="443"/>
      <c r="GZH16" s="443"/>
      <c r="GZI16" s="443"/>
      <c r="GZJ16" s="443"/>
      <c r="GZK16" s="443"/>
      <c r="GZL16" s="443"/>
      <c r="GZM16" s="443"/>
      <c r="GZN16" s="443"/>
      <c r="GZO16" s="443"/>
      <c r="GZP16" s="443"/>
      <c r="GZQ16" s="443"/>
      <c r="GZR16" s="443"/>
      <c r="GZS16" s="443"/>
      <c r="GZT16" s="443"/>
      <c r="GZU16" s="443"/>
      <c r="GZV16" s="443"/>
      <c r="GZW16" s="443"/>
      <c r="GZX16" s="443"/>
      <c r="GZY16" s="443"/>
      <c r="GZZ16" s="443"/>
      <c r="HAA16" s="443"/>
      <c r="HAB16" s="443"/>
      <c r="HAC16" s="443"/>
      <c r="HAD16" s="443"/>
      <c r="HAE16" s="443"/>
      <c r="HAF16" s="443"/>
      <c r="HAG16" s="443"/>
      <c r="HAH16" s="443"/>
      <c r="HAI16" s="443"/>
      <c r="HAJ16" s="443"/>
      <c r="HAK16" s="443"/>
      <c r="HAL16" s="443"/>
      <c r="HAM16" s="443"/>
      <c r="HAN16" s="443"/>
      <c r="HAO16" s="443"/>
      <c r="HAP16" s="443"/>
      <c r="HAQ16" s="443"/>
      <c r="HAR16" s="443"/>
      <c r="HAS16" s="443"/>
      <c r="HAT16" s="443"/>
      <c r="HAU16" s="443"/>
      <c r="HAV16" s="443"/>
      <c r="HAW16" s="443"/>
      <c r="HAX16" s="443"/>
      <c r="HAY16" s="443"/>
      <c r="HAZ16" s="443"/>
      <c r="HBA16" s="443"/>
      <c r="HBB16" s="443"/>
      <c r="HBC16" s="443"/>
      <c r="HBD16" s="443"/>
      <c r="HBE16" s="443"/>
      <c r="HBF16" s="443"/>
      <c r="HBG16" s="443"/>
      <c r="HBH16" s="443"/>
      <c r="HBI16" s="443"/>
      <c r="HBJ16" s="443"/>
      <c r="HBK16" s="443"/>
      <c r="HBL16" s="443"/>
      <c r="HBM16" s="443"/>
      <c r="HBN16" s="443"/>
      <c r="HBO16" s="443"/>
      <c r="HBP16" s="443"/>
      <c r="HBQ16" s="443"/>
      <c r="HBR16" s="443"/>
      <c r="HBS16" s="443"/>
      <c r="HBT16" s="443"/>
      <c r="HBU16" s="443"/>
      <c r="HBV16" s="443"/>
      <c r="HBW16" s="443"/>
      <c r="HBX16" s="443"/>
      <c r="HBY16" s="443"/>
      <c r="HBZ16" s="443"/>
      <c r="HCA16" s="443"/>
      <c r="HCB16" s="443"/>
      <c r="HCC16" s="443"/>
      <c r="HCD16" s="443"/>
      <c r="HCE16" s="443"/>
      <c r="HCF16" s="443"/>
      <c r="HCG16" s="443"/>
      <c r="HCH16" s="443"/>
      <c r="HCI16" s="443"/>
      <c r="HCJ16" s="443"/>
      <c r="HCK16" s="443"/>
      <c r="HCL16" s="443"/>
      <c r="HCM16" s="443"/>
      <c r="HCN16" s="443"/>
      <c r="HCO16" s="443"/>
      <c r="HCP16" s="443"/>
      <c r="HCQ16" s="443"/>
      <c r="HCR16" s="443"/>
      <c r="HCS16" s="443"/>
      <c r="HCT16" s="443"/>
      <c r="HCU16" s="443"/>
      <c r="HCV16" s="443"/>
      <c r="HCW16" s="443"/>
      <c r="HCX16" s="443"/>
      <c r="HCY16" s="443"/>
      <c r="HCZ16" s="443"/>
      <c r="HDA16" s="443"/>
      <c r="HDB16" s="443"/>
      <c r="HDC16" s="443"/>
      <c r="HDD16" s="443"/>
      <c r="HDE16" s="443"/>
      <c r="HDF16" s="443"/>
      <c r="HDG16" s="443"/>
      <c r="HDH16" s="443"/>
      <c r="HDI16" s="443"/>
      <c r="HDJ16" s="443"/>
      <c r="HDK16" s="443"/>
      <c r="HDL16" s="443"/>
      <c r="HDM16" s="443"/>
      <c r="HDN16" s="443"/>
      <c r="HDO16" s="443"/>
      <c r="HDP16" s="443"/>
      <c r="HDQ16" s="443"/>
      <c r="HDR16" s="443"/>
      <c r="HDS16" s="443"/>
      <c r="HDT16" s="443"/>
      <c r="HDU16" s="443"/>
      <c r="HDV16" s="443"/>
      <c r="HDW16" s="443"/>
      <c r="HDX16" s="443"/>
      <c r="HDY16" s="443"/>
      <c r="HDZ16" s="443"/>
      <c r="HEA16" s="443"/>
      <c r="HEB16" s="443"/>
      <c r="HEC16" s="443"/>
      <c r="HED16" s="443"/>
      <c r="HEE16" s="443"/>
      <c r="HEF16" s="443"/>
      <c r="HEG16" s="443"/>
      <c r="HEH16" s="443"/>
      <c r="HEI16" s="443"/>
      <c r="HEJ16" s="443"/>
      <c r="HEK16" s="443"/>
      <c r="HEL16" s="443"/>
      <c r="HEM16" s="443"/>
      <c r="HEN16" s="443"/>
      <c r="HEO16" s="443"/>
      <c r="HEP16" s="443"/>
      <c r="HEQ16" s="443"/>
      <c r="HER16" s="443"/>
      <c r="HES16" s="443"/>
      <c r="HET16" s="443"/>
      <c r="HEU16" s="443"/>
      <c r="HEV16" s="443"/>
      <c r="HEW16" s="443"/>
      <c r="HEX16" s="443"/>
      <c r="HEY16" s="443"/>
      <c r="HEZ16" s="443"/>
      <c r="HFA16" s="443"/>
      <c r="HFB16" s="443"/>
      <c r="HFC16" s="443"/>
      <c r="HFD16" s="443"/>
      <c r="HFE16" s="443"/>
      <c r="HFF16" s="443"/>
      <c r="HFG16" s="443"/>
      <c r="HFH16" s="443"/>
      <c r="HFI16" s="443"/>
      <c r="HFJ16" s="443"/>
      <c r="HFK16" s="443"/>
      <c r="HFL16" s="443"/>
      <c r="HFM16" s="443"/>
      <c r="HFN16" s="443"/>
      <c r="HFO16" s="443"/>
      <c r="HFP16" s="443"/>
      <c r="HFQ16" s="443"/>
      <c r="HFR16" s="443"/>
      <c r="HFS16" s="443"/>
      <c r="HFT16" s="443"/>
      <c r="HFU16" s="443"/>
      <c r="HFV16" s="443"/>
      <c r="HFW16" s="443"/>
      <c r="HFX16" s="443"/>
      <c r="HFY16" s="443"/>
      <c r="HFZ16" s="443"/>
      <c r="HGA16" s="443"/>
      <c r="HGB16" s="443"/>
      <c r="HGC16" s="443"/>
      <c r="HGD16" s="443"/>
      <c r="HGE16" s="443"/>
      <c r="HGF16" s="443"/>
      <c r="HGG16" s="443"/>
      <c r="HGH16" s="443"/>
      <c r="HGI16" s="443"/>
      <c r="HGJ16" s="443"/>
      <c r="HGK16" s="443"/>
      <c r="HGL16" s="443"/>
      <c r="HGM16" s="443"/>
      <c r="HGN16" s="443"/>
      <c r="HGO16" s="443"/>
      <c r="HGP16" s="443"/>
      <c r="HGQ16" s="443"/>
      <c r="HGR16" s="443"/>
      <c r="HGS16" s="443"/>
      <c r="HGT16" s="443"/>
      <c r="HGU16" s="443"/>
      <c r="HGV16" s="443"/>
      <c r="HGW16" s="443"/>
      <c r="HGX16" s="443"/>
      <c r="HGY16" s="443"/>
      <c r="HGZ16" s="443"/>
      <c r="HHA16" s="443"/>
      <c r="HHB16" s="443"/>
      <c r="HHC16" s="443"/>
      <c r="HHD16" s="443"/>
      <c r="HHE16" s="443"/>
      <c r="HHF16" s="443"/>
      <c r="HHG16" s="443"/>
      <c r="HHH16" s="443"/>
      <c r="HHI16" s="443"/>
      <c r="HHJ16" s="443"/>
      <c r="HHK16" s="443"/>
      <c r="HHL16" s="443"/>
      <c r="HHM16" s="443"/>
      <c r="HHN16" s="443"/>
      <c r="HHO16" s="443"/>
      <c r="HHP16" s="443"/>
      <c r="HHQ16" s="443"/>
      <c r="HHR16" s="443"/>
      <c r="HHS16" s="443"/>
      <c r="HHT16" s="443"/>
      <c r="HHU16" s="443"/>
      <c r="HHV16" s="443"/>
      <c r="HHW16" s="443"/>
      <c r="HHX16" s="443"/>
      <c r="HHY16" s="443"/>
      <c r="HHZ16" s="443"/>
      <c r="HIA16" s="443"/>
      <c r="HIB16" s="443"/>
      <c r="HIC16" s="443"/>
      <c r="HID16" s="443"/>
      <c r="HIE16" s="443"/>
      <c r="HIF16" s="443"/>
      <c r="HIG16" s="443"/>
      <c r="HIH16" s="443"/>
      <c r="HII16" s="443"/>
      <c r="HIJ16" s="443"/>
      <c r="HIK16" s="443"/>
      <c r="HIL16" s="443"/>
      <c r="HIM16" s="443"/>
      <c r="HIN16" s="443"/>
      <c r="HIO16" s="443"/>
      <c r="HIP16" s="443"/>
      <c r="HIQ16" s="443"/>
      <c r="HIR16" s="443"/>
      <c r="HIS16" s="443"/>
      <c r="HIT16" s="443"/>
      <c r="HIU16" s="443"/>
      <c r="HIV16" s="443"/>
      <c r="HIW16" s="443"/>
      <c r="HIX16" s="443"/>
      <c r="HIY16" s="443"/>
      <c r="HIZ16" s="443"/>
      <c r="HJA16" s="443"/>
      <c r="HJB16" s="443"/>
      <c r="HJC16" s="443"/>
      <c r="HJD16" s="443"/>
      <c r="HJE16" s="443"/>
      <c r="HJF16" s="443"/>
      <c r="HJG16" s="443"/>
      <c r="HJH16" s="443"/>
      <c r="HJI16" s="443"/>
      <c r="HJJ16" s="443"/>
      <c r="HJK16" s="443"/>
      <c r="HJL16" s="443"/>
      <c r="HJM16" s="443"/>
      <c r="HJN16" s="443"/>
      <c r="HJO16" s="443"/>
      <c r="HJP16" s="443"/>
      <c r="HJQ16" s="443"/>
      <c r="HJR16" s="443"/>
      <c r="HJS16" s="443"/>
      <c r="HJT16" s="443"/>
      <c r="HJU16" s="443"/>
      <c r="HJV16" s="443"/>
      <c r="HJW16" s="443"/>
      <c r="HJX16" s="443"/>
      <c r="HJY16" s="443"/>
      <c r="HJZ16" s="443"/>
      <c r="HKA16" s="443"/>
      <c r="HKB16" s="443"/>
      <c r="HKC16" s="443"/>
      <c r="HKD16" s="443"/>
      <c r="HKE16" s="443"/>
      <c r="HKF16" s="443"/>
      <c r="HKG16" s="443"/>
      <c r="HKH16" s="443"/>
      <c r="HKI16" s="443"/>
      <c r="HKJ16" s="443"/>
      <c r="HKK16" s="443"/>
      <c r="HKL16" s="443"/>
      <c r="HKM16" s="443"/>
      <c r="HKN16" s="443"/>
      <c r="HKO16" s="443"/>
      <c r="HKP16" s="443"/>
      <c r="HKQ16" s="443"/>
      <c r="HKR16" s="443"/>
      <c r="HKS16" s="443"/>
      <c r="HKT16" s="443"/>
      <c r="HKU16" s="443"/>
      <c r="HKV16" s="443"/>
      <c r="HKW16" s="443"/>
      <c r="HKX16" s="443"/>
      <c r="HKY16" s="443"/>
      <c r="HKZ16" s="443"/>
      <c r="HLA16" s="443"/>
      <c r="HLB16" s="443"/>
      <c r="HLC16" s="443"/>
      <c r="HLD16" s="443"/>
      <c r="HLE16" s="443"/>
      <c r="HLF16" s="443"/>
      <c r="HLG16" s="443"/>
      <c r="HLH16" s="443"/>
      <c r="HLI16" s="443"/>
      <c r="HLJ16" s="443"/>
      <c r="HLK16" s="443"/>
      <c r="HLL16" s="443"/>
      <c r="HLM16" s="443"/>
      <c r="HLN16" s="443"/>
      <c r="HLO16" s="443"/>
      <c r="HLP16" s="443"/>
      <c r="HLQ16" s="443"/>
      <c r="HLR16" s="443"/>
      <c r="HLS16" s="443"/>
      <c r="HLT16" s="443"/>
      <c r="HLU16" s="443"/>
      <c r="HLV16" s="443"/>
      <c r="HLW16" s="443"/>
      <c r="HLX16" s="443"/>
      <c r="HLY16" s="443"/>
      <c r="HLZ16" s="443"/>
      <c r="HMA16" s="443"/>
      <c r="HMB16" s="443"/>
      <c r="HMC16" s="443"/>
      <c r="HMD16" s="443"/>
      <c r="HME16" s="443"/>
      <c r="HMF16" s="443"/>
      <c r="HMG16" s="443"/>
      <c r="HMH16" s="443"/>
      <c r="HMI16" s="443"/>
      <c r="HMJ16" s="443"/>
      <c r="HMK16" s="443"/>
      <c r="HML16" s="443"/>
      <c r="HMM16" s="443"/>
      <c r="HMN16" s="443"/>
      <c r="HMO16" s="443"/>
      <c r="HMP16" s="443"/>
      <c r="HMQ16" s="443"/>
      <c r="HMR16" s="443"/>
      <c r="HMS16" s="443"/>
      <c r="HMT16" s="443"/>
      <c r="HMU16" s="443"/>
      <c r="HMV16" s="443"/>
      <c r="HMW16" s="443"/>
      <c r="HMX16" s="443"/>
      <c r="HMY16" s="443"/>
      <c r="HMZ16" s="443"/>
      <c r="HNA16" s="443"/>
      <c r="HNB16" s="443"/>
      <c r="HNC16" s="443"/>
      <c r="HND16" s="443"/>
      <c r="HNE16" s="443"/>
      <c r="HNF16" s="443"/>
      <c r="HNG16" s="443"/>
      <c r="HNH16" s="443"/>
      <c r="HNI16" s="443"/>
      <c r="HNJ16" s="443"/>
      <c r="HNK16" s="443"/>
      <c r="HNL16" s="443"/>
      <c r="HNM16" s="443"/>
      <c r="HNN16" s="443"/>
      <c r="HNO16" s="443"/>
      <c r="HNP16" s="443"/>
      <c r="HNQ16" s="443"/>
      <c r="HNR16" s="443"/>
      <c r="HNS16" s="443"/>
      <c r="HNT16" s="443"/>
      <c r="HNU16" s="443"/>
      <c r="HNV16" s="443"/>
      <c r="HNW16" s="443"/>
      <c r="HNX16" s="443"/>
      <c r="HNY16" s="443"/>
      <c r="HNZ16" s="443"/>
      <c r="HOA16" s="443"/>
      <c r="HOB16" s="443"/>
      <c r="HOC16" s="443"/>
      <c r="HOD16" s="443"/>
      <c r="HOE16" s="443"/>
      <c r="HOF16" s="443"/>
      <c r="HOG16" s="443"/>
      <c r="HOH16" s="443"/>
      <c r="HOI16" s="443"/>
      <c r="HOJ16" s="443"/>
      <c r="HOK16" s="443"/>
      <c r="HOL16" s="443"/>
      <c r="HOM16" s="443"/>
      <c r="HON16" s="443"/>
      <c r="HOO16" s="443"/>
      <c r="HOP16" s="443"/>
      <c r="HOQ16" s="443"/>
      <c r="HOR16" s="443"/>
      <c r="HOS16" s="443"/>
      <c r="HOT16" s="443"/>
      <c r="HOU16" s="443"/>
      <c r="HOV16" s="443"/>
      <c r="HOW16" s="443"/>
      <c r="HOX16" s="443"/>
      <c r="HOY16" s="443"/>
      <c r="HOZ16" s="443"/>
      <c r="HPA16" s="443"/>
      <c r="HPB16" s="443"/>
      <c r="HPC16" s="443"/>
      <c r="HPD16" s="443"/>
      <c r="HPE16" s="443"/>
      <c r="HPF16" s="443"/>
      <c r="HPG16" s="443"/>
      <c r="HPH16" s="443"/>
      <c r="HPI16" s="443"/>
      <c r="HPJ16" s="443"/>
      <c r="HPK16" s="443"/>
      <c r="HPL16" s="443"/>
      <c r="HPM16" s="443"/>
      <c r="HPN16" s="443"/>
      <c r="HPO16" s="443"/>
      <c r="HPP16" s="443"/>
      <c r="HPQ16" s="443"/>
      <c r="HPR16" s="443"/>
      <c r="HPS16" s="443"/>
      <c r="HPT16" s="443"/>
      <c r="HPU16" s="443"/>
      <c r="HPV16" s="443"/>
      <c r="HPW16" s="443"/>
      <c r="HPX16" s="443"/>
      <c r="HPY16" s="443"/>
      <c r="HPZ16" s="443"/>
      <c r="HQA16" s="443"/>
      <c r="HQB16" s="443"/>
      <c r="HQC16" s="443"/>
      <c r="HQD16" s="443"/>
      <c r="HQE16" s="443"/>
      <c r="HQF16" s="443"/>
      <c r="HQG16" s="443"/>
      <c r="HQH16" s="443"/>
      <c r="HQI16" s="443"/>
      <c r="HQJ16" s="443"/>
      <c r="HQK16" s="443"/>
      <c r="HQL16" s="443"/>
      <c r="HQM16" s="443"/>
      <c r="HQN16" s="443"/>
      <c r="HQO16" s="443"/>
      <c r="HQP16" s="443"/>
      <c r="HQQ16" s="443"/>
      <c r="HQR16" s="443"/>
      <c r="HQS16" s="443"/>
      <c r="HQT16" s="443"/>
      <c r="HQU16" s="443"/>
      <c r="HQV16" s="443"/>
      <c r="HQW16" s="443"/>
      <c r="HQX16" s="443"/>
      <c r="HQY16" s="443"/>
      <c r="HQZ16" s="443"/>
      <c r="HRA16" s="443"/>
      <c r="HRB16" s="443"/>
      <c r="HRC16" s="443"/>
      <c r="HRD16" s="443"/>
      <c r="HRE16" s="443"/>
      <c r="HRF16" s="443"/>
      <c r="HRG16" s="443"/>
      <c r="HRH16" s="443"/>
      <c r="HRI16" s="443"/>
      <c r="HRJ16" s="443"/>
      <c r="HRK16" s="443"/>
      <c r="HRL16" s="443"/>
      <c r="HRM16" s="443"/>
      <c r="HRN16" s="443"/>
      <c r="HRO16" s="443"/>
      <c r="HRP16" s="443"/>
      <c r="HRQ16" s="443"/>
      <c r="HRR16" s="443"/>
      <c r="HRS16" s="443"/>
      <c r="HRT16" s="443"/>
      <c r="HRU16" s="443"/>
      <c r="HRV16" s="443"/>
      <c r="HRW16" s="443"/>
      <c r="HRX16" s="443"/>
      <c r="HRY16" s="443"/>
      <c r="HRZ16" s="443"/>
      <c r="HSA16" s="443"/>
      <c r="HSB16" s="443"/>
      <c r="HSC16" s="443"/>
      <c r="HSD16" s="443"/>
      <c r="HSE16" s="443"/>
      <c r="HSF16" s="443"/>
      <c r="HSG16" s="443"/>
      <c r="HSH16" s="443"/>
      <c r="HSI16" s="443"/>
      <c r="HSJ16" s="443"/>
      <c r="HSK16" s="443"/>
      <c r="HSL16" s="443"/>
      <c r="HSM16" s="443"/>
      <c r="HSN16" s="443"/>
      <c r="HSO16" s="443"/>
      <c r="HSP16" s="443"/>
      <c r="HSQ16" s="443"/>
      <c r="HSR16" s="443"/>
      <c r="HSS16" s="443"/>
      <c r="HST16" s="443"/>
      <c r="HSU16" s="443"/>
      <c r="HSV16" s="443"/>
      <c r="HSW16" s="443"/>
      <c r="HSX16" s="443"/>
      <c r="HSY16" s="443"/>
      <c r="HSZ16" s="443"/>
      <c r="HTA16" s="443"/>
      <c r="HTB16" s="443"/>
      <c r="HTC16" s="443"/>
      <c r="HTD16" s="443"/>
      <c r="HTE16" s="443"/>
      <c r="HTF16" s="443"/>
      <c r="HTG16" s="443"/>
      <c r="HTH16" s="443"/>
      <c r="HTI16" s="443"/>
      <c r="HTJ16" s="443"/>
      <c r="HTK16" s="443"/>
      <c r="HTL16" s="443"/>
      <c r="HTM16" s="443"/>
      <c r="HTN16" s="443"/>
      <c r="HTO16" s="443"/>
      <c r="HTP16" s="443"/>
      <c r="HTQ16" s="443"/>
      <c r="HTR16" s="443"/>
      <c r="HTS16" s="443"/>
      <c r="HTT16" s="443"/>
      <c r="HTU16" s="443"/>
      <c r="HTV16" s="443"/>
      <c r="HTW16" s="443"/>
      <c r="HTX16" s="443"/>
      <c r="HTY16" s="443"/>
      <c r="HTZ16" s="443"/>
      <c r="HUA16" s="443"/>
      <c r="HUB16" s="443"/>
      <c r="HUC16" s="443"/>
      <c r="HUD16" s="443"/>
      <c r="HUE16" s="443"/>
      <c r="HUF16" s="443"/>
      <c r="HUG16" s="443"/>
      <c r="HUH16" s="443"/>
      <c r="HUI16" s="443"/>
      <c r="HUJ16" s="443"/>
      <c r="HUK16" s="443"/>
      <c r="HUL16" s="443"/>
      <c r="HUM16" s="443"/>
      <c r="HUN16" s="443"/>
      <c r="HUO16" s="443"/>
      <c r="HUP16" s="443"/>
      <c r="HUQ16" s="443"/>
      <c r="HUR16" s="443"/>
      <c r="HUS16" s="443"/>
      <c r="HUT16" s="443"/>
      <c r="HUU16" s="443"/>
      <c r="HUV16" s="443"/>
      <c r="HUW16" s="443"/>
      <c r="HUX16" s="443"/>
      <c r="HUY16" s="443"/>
      <c r="HUZ16" s="443"/>
      <c r="HVA16" s="443"/>
      <c r="HVB16" s="443"/>
      <c r="HVC16" s="443"/>
      <c r="HVD16" s="443"/>
      <c r="HVE16" s="443"/>
      <c r="HVF16" s="443"/>
      <c r="HVG16" s="443"/>
      <c r="HVH16" s="443"/>
      <c r="HVI16" s="443"/>
      <c r="HVJ16" s="443"/>
      <c r="HVK16" s="443"/>
      <c r="HVL16" s="443"/>
      <c r="HVM16" s="443"/>
      <c r="HVN16" s="443"/>
      <c r="HVO16" s="443"/>
      <c r="HVP16" s="443"/>
      <c r="HVQ16" s="443"/>
      <c r="HVR16" s="443"/>
      <c r="HVS16" s="443"/>
      <c r="HVT16" s="443"/>
      <c r="HVU16" s="443"/>
      <c r="HVV16" s="443"/>
      <c r="HVW16" s="443"/>
      <c r="HVX16" s="443"/>
      <c r="HVY16" s="443"/>
      <c r="HVZ16" s="443"/>
      <c r="HWA16" s="443"/>
      <c r="HWB16" s="443"/>
      <c r="HWC16" s="443"/>
      <c r="HWD16" s="443"/>
      <c r="HWE16" s="443"/>
      <c r="HWF16" s="443"/>
      <c r="HWG16" s="443"/>
      <c r="HWH16" s="443"/>
      <c r="HWI16" s="443"/>
      <c r="HWJ16" s="443"/>
      <c r="HWK16" s="443"/>
      <c r="HWL16" s="443"/>
      <c r="HWM16" s="443"/>
      <c r="HWN16" s="443"/>
      <c r="HWO16" s="443"/>
      <c r="HWP16" s="443"/>
      <c r="HWQ16" s="443"/>
      <c r="HWR16" s="443"/>
      <c r="HWS16" s="443"/>
      <c r="HWT16" s="443"/>
      <c r="HWU16" s="443"/>
      <c r="HWV16" s="443"/>
      <c r="HWW16" s="443"/>
      <c r="HWX16" s="443"/>
      <c r="HWY16" s="443"/>
      <c r="HWZ16" s="443"/>
      <c r="HXA16" s="443"/>
      <c r="HXB16" s="443"/>
      <c r="HXC16" s="443"/>
      <c r="HXD16" s="443"/>
      <c r="HXE16" s="443"/>
      <c r="HXF16" s="443"/>
      <c r="HXG16" s="443"/>
      <c r="HXH16" s="443"/>
      <c r="HXI16" s="443"/>
      <c r="HXJ16" s="443"/>
      <c r="HXK16" s="443"/>
      <c r="HXL16" s="443"/>
      <c r="HXM16" s="443"/>
      <c r="HXN16" s="443"/>
      <c r="HXO16" s="443"/>
      <c r="HXP16" s="443"/>
      <c r="HXQ16" s="443"/>
      <c r="HXR16" s="443"/>
      <c r="HXS16" s="443"/>
      <c r="HXT16" s="443"/>
      <c r="HXU16" s="443"/>
      <c r="HXV16" s="443"/>
      <c r="HXW16" s="443"/>
      <c r="HXX16" s="443"/>
      <c r="HXY16" s="443"/>
      <c r="HXZ16" s="443"/>
      <c r="HYA16" s="443"/>
      <c r="HYB16" s="443"/>
      <c r="HYC16" s="443"/>
      <c r="HYD16" s="443"/>
      <c r="HYE16" s="443"/>
      <c r="HYF16" s="443"/>
      <c r="HYG16" s="443"/>
      <c r="HYH16" s="443"/>
      <c r="HYI16" s="443"/>
      <c r="HYJ16" s="443"/>
      <c r="HYK16" s="443"/>
      <c r="HYL16" s="443"/>
      <c r="HYM16" s="443"/>
      <c r="HYN16" s="443"/>
      <c r="HYO16" s="443"/>
      <c r="HYP16" s="443"/>
      <c r="HYQ16" s="443"/>
      <c r="HYR16" s="443"/>
      <c r="HYS16" s="443"/>
      <c r="HYT16" s="443"/>
      <c r="HYU16" s="443"/>
      <c r="HYV16" s="443"/>
      <c r="HYW16" s="443"/>
      <c r="HYX16" s="443"/>
      <c r="HYY16" s="443"/>
      <c r="HYZ16" s="443"/>
      <c r="HZA16" s="443"/>
      <c r="HZB16" s="443"/>
      <c r="HZC16" s="443"/>
      <c r="HZD16" s="443"/>
      <c r="HZE16" s="443"/>
      <c r="HZF16" s="443"/>
      <c r="HZG16" s="443"/>
      <c r="HZH16" s="443"/>
      <c r="HZI16" s="443"/>
      <c r="HZJ16" s="443"/>
      <c r="HZK16" s="443"/>
      <c r="HZL16" s="443"/>
      <c r="HZM16" s="443"/>
      <c r="HZN16" s="443"/>
      <c r="HZO16" s="443"/>
      <c r="HZP16" s="443"/>
      <c r="HZQ16" s="443"/>
      <c r="HZR16" s="443"/>
      <c r="HZS16" s="443"/>
      <c r="HZT16" s="443"/>
      <c r="HZU16" s="443"/>
      <c r="HZV16" s="443"/>
      <c r="HZW16" s="443"/>
      <c r="HZX16" s="443"/>
      <c r="HZY16" s="443"/>
      <c r="HZZ16" s="443"/>
      <c r="IAA16" s="443"/>
      <c r="IAB16" s="443"/>
      <c r="IAC16" s="443"/>
      <c r="IAD16" s="443"/>
      <c r="IAE16" s="443"/>
      <c r="IAF16" s="443"/>
      <c r="IAG16" s="443"/>
      <c r="IAH16" s="443"/>
      <c r="IAI16" s="443"/>
      <c r="IAJ16" s="443"/>
      <c r="IAK16" s="443"/>
      <c r="IAL16" s="443"/>
      <c r="IAM16" s="443"/>
      <c r="IAN16" s="443"/>
      <c r="IAO16" s="443"/>
      <c r="IAP16" s="443"/>
      <c r="IAQ16" s="443"/>
      <c r="IAR16" s="443"/>
      <c r="IAS16" s="443"/>
      <c r="IAT16" s="443"/>
      <c r="IAU16" s="443"/>
      <c r="IAV16" s="443"/>
      <c r="IAW16" s="443"/>
      <c r="IAX16" s="443"/>
      <c r="IAY16" s="443"/>
      <c r="IAZ16" s="443"/>
      <c r="IBA16" s="443"/>
      <c r="IBB16" s="443"/>
      <c r="IBC16" s="443"/>
      <c r="IBD16" s="443"/>
      <c r="IBE16" s="443"/>
      <c r="IBF16" s="443"/>
      <c r="IBG16" s="443"/>
      <c r="IBH16" s="443"/>
      <c r="IBI16" s="443"/>
      <c r="IBJ16" s="443"/>
      <c r="IBK16" s="443"/>
      <c r="IBL16" s="443"/>
      <c r="IBM16" s="443"/>
      <c r="IBN16" s="443"/>
      <c r="IBO16" s="443"/>
      <c r="IBP16" s="443"/>
      <c r="IBQ16" s="443"/>
      <c r="IBR16" s="443"/>
      <c r="IBS16" s="443"/>
      <c r="IBT16" s="443"/>
      <c r="IBU16" s="443"/>
      <c r="IBV16" s="443"/>
      <c r="IBW16" s="443"/>
      <c r="IBX16" s="443"/>
      <c r="IBY16" s="443"/>
      <c r="IBZ16" s="443"/>
      <c r="ICA16" s="443"/>
      <c r="ICB16" s="443"/>
      <c r="ICC16" s="443"/>
      <c r="ICD16" s="443"/>
      <c r="ICE16" s="443"/>
      <c r="ICF16" s="443"/>
      <c r="ICG16" s="443"/>
      <c r="ICH16" s="443"/>
      <c r="ICI16" s="443"/>
      <c r="ICJ16" s="443"/>
      <c r="ICK16" s="443"/>
      <c r="ICL16" s="443"/>
      <c r="ICM16" s="443"/>
      <c r="ICN16" s="443"/>
      <c r="ICO16" s="443"/>
      <c r="ICP16" s="443"/>
      <c r="ICQ16" s="443"/>
      <c r="ICR16" s="443"/>
      <c r="ICS16" s="443"/>
      <c r="ICT16" s="443"/>
      <c r="ICU16" s="443"/>
      <c r="ICV16" s="443"/>
      <c r="ICW16" s="443"/>
      <c r="ICX16" s="443"/>
      <c r="ICY16" s="443"/>
      <c r="ICZ16" s="443"/>
      <c r="IDA16" s="443"/>
      <c r="IDB16" s="443"/>
      <c r="IDC16" s="443"/>
      <c r="IDD16" s="443"/>
      <c r="IDE16" s="443"/>
      <c r="IDF16" s="443"/>
      <c r="IDG16" s="443"/>
      <c r="IDH16" s="443"/>
      <c r="IDI16" s="443"/>
      <c r="IDJ16" s="443"/>
      <c r="IDK16" s="443"/>
      <c r="IDL16" s="443"/>
      <c r="IDM16" s="443"/>
      <c r="IDN16" s="443"/>
      <c r="IDO16" s="443"/>
      <c r="IDP16" s="443"/>
      <c r="IDQ16" s="443"/>
      <c r="IDR16" s="443"/>
      <c r="IDS16" s="443"/>
      <c r="IDT16" s="443"/>
      <c r="IDU16" s="443"/>
      <c r="IDV16" s="443"/>
      <c r="IDW16" s="443"/>
      <c r="IDX16" s="443"/>
      <c r="IDY16" s="443"/>
      <c r="IDZ16" s="443"/>
      <c r="IEA16" s="443"/>
      <c r="IEB16" s="443"/>
      <c r="IEC16" s="443"/>
      <c r="IED16" s="443"/>
      <c r="IEE16" s="443"/>
      <c r="IEF16" s="443"/>
      <c r="IEG16" s="443"/>
      <c r="IEH16" s="443"/>
      <c r="IEI16" s="443"/>
      <c r="IEJ16" s="443"/>
      <c r="IEK16" s="443"/>
      <c r="IEL16" s="443"/>
      <c r="IEM16" s="443"/>
      <c r="IEN16" s="443"/>
      <c r="IEO16" s="443"/>
      <c r="IEP16" s="443"/>
      <c r="IEQ16" s="443"/>
      <c r="IER16" s="443"/>
      <c r="IES16" s="443"/>
      <c r="IET16" s="443"/>
      <c r="IEU16" s="443"/>
      <c r="IEV16" s="443"/>
      <c r="IEW16" s="443"/>
      <c r="IEX16" s="443"/>
      <c r="IEY16" s="443"/>
      <c r="IEZ16" s="443"/>
      <c r="IFA16" s="443"/>
      <c r="IFB16" s="443"/>
      <c r="IFC16" s="443"/>
      <c r="IFD16" s="443"/>
      <c r="IFE16" s="443"/>
      <c r="IFF16" s="443"/>
      <c r="IFG16" s="443"/>
      <c r="IFH16" s="443"/>
      <c r="IFI16" s="443"/>
      <c r="IFJ16" s="443"/>
      <c r="IFK16" s="443"/>
      <c r="IFL16" s="443"/>
      <c r="IFM16" s="443"/>
      <c r="IFN16" s="443"/>
      <c r="IFO16" s="443"/>
      <c r="IFP16" s="443"/>
      <c r="IFQ16" s="443"/>
      <c r="IFR16" s="443"/>
      <c r="IFS16" s="443"/>
      <c r="IFT16" s="443"/>
      <c r="IFU16" s="443"/>
      <c r="IFV16" s="443"/>
      <c r="IFW16" s="443"/>
      <c r="IFX16" s="443"/>
      <c r="IFY16" s="443"/>
      <c r="IFZ16" s="443"/>
      <c r="IGA16" s="443"/>
      <c r="IGB16" s="443"/>
      <c r="IGC16" s="443"/>
      <c r="IGD16" s="443"/>
      <c r="IGE16" s="443"/>
      <c r="IGF16" s="443"/>
      <c r="IGG16" s="443"/>
      <c r="IGH16" s="443"/>
      <c r="IGI16" s="443"/>
      <c r="IGJ16" s="443"/>
      <c r="IGK16" s="443"/>
      <c r="IGL16" s="443"/>
      <c r="IGM16" s="443"/>
      <c r="IGN16" s="443"/>
      <c r="IGO16" s="443"/>
      <c r="IGP16" s="443"/>
      <c r="IGQ16" s="443"/>
      <c r="IGR16" s="443"/>
      <c r="IGS16" s="443"/>
      <c r="IGT16" s="443"/>
      <c r="IGU16" s="443"/>
      <c r="IGV16" s="443"/>
      <c r="IGW16" s="443"/>
      <c r="IGX16" s="443"/>
      <c r="IGY16" s="443"/>
      <c r="IGZ16" s="443"/>
      <c r="IHA16" s="443"/>
      <c r="IHB16" s="443"/>
      <c r="IHC16" s="443"/>
      <c r="IHD16" s="443"/>
      <c r="IHE16" s="443"/>
      <c r="IHF16" s="443"/>
      <c r="IHG16" s="443"/>
      <c r="IHH16" s="443"/>
      <c r="IHI16" s="443"/>
      <c r="IHJ16" s="443"/>
      <c r="IHK16" s="443"/>
      <c r="IHL16" s="443"/>
      <c r="IHM16" s="443"/>
      <c r="IHN16" s="443"/>
      <c r="IHO16" s="443"/>
      <c r="IHP16" s="443"/>
      <c r="IHQ16" s="443"/>
      <c r="IHR16" s="443"/>
      <c r="IHS16" s="443"/>
      <c r="IHT16" s="443"/>
      <c r="IHU16" s="443"/>
      <c r="IHV16" s="443"/>
      <c r="IHW16" s="443"/>
      <c r="IHX16" s="443"/>
      <c r="IHY16" s="443"/>
      <c r="IHZ16" s="443"/>
      <c r="IIA16" s="443"/>
      <c r="IIB16" s="443"/>
      <c r="IIC16" s="443"/>
      <c r="IID16" s="443"/>
      <c r="IIE16" s="443"/>
      <c r="IIF16" s="443"/>
      <c r="IIG16" s="443"/>
      <c r="IIH16" s="443"/>
      <c r="III16" s="443"/>
      <c r="IIJ16" s="443"/>
      <c r="IIK16" s="443"/>
      <c r="IIL16" s="443"/>
      <c r="IIM16" s="443"/>
      <c r="IIN16" s="443"/>
      <c r="IIO16" s="443"/>
      <c r="IIP16" s="443"/>
      <c r="IIQ16" s="443"/>
      <c r="IIR16" s="443"/>
      <c r="IIS16" s="443"/>
      <c r="IIT16" s="443"/>
      <c r="IIU16" s="443"/>
      <c r="IIV16" s="443"/>
      <c r="IIW16" s="443"/>
      <c r="IIX16" s="443"/>
      <c r="IIY16" s="443"/>
      <c r="IIZ16" s="443"/>
      <c r="IJA16" s="443"/>
      <c r="IJB16" s="443"/>
      <c r="IJC16" s="443"/>
      <c r="IJD16" s="443"/>
      <c r="IJE16" s="443"/>
      <c r="IJF16" s="443"/>
      <c r="IJG16" s="443"/>
      <c r="IJH16" s="443"/>
      <c r="IJI16" s="443"/>
      <c r="IJJ16" s="443"/>
      <c r="IJK16" s="443"/>
      <c r="IJL16" s="443"/>
      <c r="IJM16" s="443"/>
      <c r="IJN16" s="443"/>
      <c r="IJO16" s="443"/>
      <c r="IJP16" s="443"/>
      <c r="IJQ16" s="443"/>
      <c r="IJR16" s="443"/>
      <c r="IJS16" s="443"/>
      <c r="IJT16" s="443"/>
      <c r="IJU16" s="443"/>
      <c r="IJV16" s="443"/>
      <c r="IJW16" s="443"/>
      <c r="IJX16" s="443"/>
      <c r="IJY16" s="443"/>
      <c r="IJZ16" s="443"/>
      <c r="IKA16" s="443"/>
      <c r="IKB16" s="443"/>
      <c r="IKC16" s="443"/>
      <c r="IKD16" s="443"/>
      <c r="IKE16" s="443"/>
      <c r="IKF16" s="443"/>
      <c r="IKG16" s="443"/>
      <c r="IKH16" s="443"/>
      <c r="IKI16" s="443"/>
      <c r="IKJ16" s="443"/>
      <c r="IKK16" s="443"/>
      <c r="IKL16" s="443"/>
      <c r="IKM16" s="443"/>
      <c r="IKN16" s="443"/>
      <c r="IKO16" s="443"/>
      <c r="IKP16" s="443"/>
      <c r="IKQ16" s="443"/>
      <c r="IKR16" s="443"/>
      <c r="IKS16" s="443"/>
      <c r="IKT16" s="443"/>
      <c r="IKU16" s="443"/>
      <c r="IKV16" s="443"/>
      <c r="IKW16" s="443"/>
      <c r="IKX16" s="443"/>
      <c r="IKY16" s="443"/>
      <c r="IKZ16" s="443"/>
      <c r="ILA16" s="443"/>
      <c r="ILB16" s="443"/>
      <c r="ILC16" s="443"/>
      <c r="ILD16" s="443"/>
      <c r="ILE16" s="443"/>
      <c r="ILF16" s="443"/>
      <c r="ILG16" s="443"/>
      <c r="ILH16" s="443"/>
      <c r="ILI16" s="443"/>
      <c r="ILJ16" s="443"/>
      <c r="ILK16" s="443"/>
      <c r="ILL16" s="443"/>
      <c r="ILM16" s="443"/>
      <c r="ILN16" s="443"/>
      <c r="ILO16" s="443"/>
      <c r="ILP16" s="443"/>
      <c r="ILQ16" s="443"/>
      <c r="ILR16" s="443"/>
      <c r="ILS16" s="443"/>
      <c r="ILT16" s="443"/>
      <c r="ILU16" s="443"/>
      <c r="ILV16" s="443"/>
      <c r="ILW16" s="443"/>
      <c r="ILX16" s="443"/>
      <c r="ILY16" s="443"/>
      <c r="ILZ16" s="443"/>
      <c r="IMA16" s="443"/>
      <c r="IMB16" s="443"/>
      <c r="IMC16" s="443"/>
      <c r="IMD16" s="443"/>
      <c r="IME16" s="443"/>
      <c r="IMF16" s="443"/>
      <c r="IMG16" s="443"/>
      <c r="IMH16" s="443"/>
      <c r="IMI16" s="443"/>
      <c r="IMJ16" s="443"/>
      <c r="IMK16" s="443"/>
      <c r="IML16" s="443"/>
      <c r="IMM16" s="443"/>
      <c r="IMN16" s="443"/>
      <c r="IMO16" s="443"/>
      <c r="IMP16" s="443"/>
      <c r="IMQ16" s="443"/>
      <c r="IMR16" s="443"/>
      <c r="IMS16" s="443"/>
      <c r="IMT16" s="443"/>
      <c r="IMU16" s="443"/>
      <c r="IMV16" s="443"/>
      <c r="IMW16" s="443"/>
      <c r="IMX16" s="443"/>
      <c r="IMY16" s="443"/>
      <c r="IMZ16" s="443"/>
      <c r="INA16" s="443"/>
      <c r="INB16" s="443"/>
      <c r="INC16" s="443"/>
      <c r="IND16" s="443"/>
      <c r="INE16" s="443"/>
      <c r="INF16" s="443"/>
      <c r="ING16" s="443"/>
      <c r="INH16" s="443"/>
      <c r="INI16" s="443"/>
      <c r="INJ16" s="443"/>
      <c r="INK16" s="443"/>
      <c r="INL16" s="443"/>
      <c r="INM16" s="443"/>
      <c r="INN16" s="443"/>
      <c r="INO16" s="443"/>
      <c r="INP16" s="443"/>
      <c r="INQ16" s="443"/>
      <c r="INR16" s="443"/>
      <c r="INS16" s="443"/>
      <c r="INT16" s="443"/>
      <c r="INU16" s="443"/>
      <c r="INV16" s="443"/>
      <c r="INW16" s="443"/>
      <c r="INX16" s="443"/>
      <c r="INY16" s="443"/>
      <c r="INZ16" s="443"/>
      <c r="IOA16" s="443"/>
      <c r="IOB16" s="443"/>
      <c r="IOC16" s="443"/>
      <c r="IOD16" s="443"/>
      <c r="IOE16" s="443"/>
      <c r="IOF16" s="443"/>
      <c r="IOG16" s="443"/>
      <c r="IOH16" s="443"/>
      <c r="IOI16" s="443"/>
      <c r="IOJ16" s="443"/>
      <c r="IOK16" s="443"/>
      <c r="IOL16" s="443"/>
      <c r="IOM16" s="443"/>
      <c r="ION16" s="443"/>
      <c r="IOO16" s="443"/>
      <c r="IOP16" s="443"/>
      <c r="IOQ16" s="443"/>
      <c r="IOR16" s="443"/>
      <c r="IOS16" s="443"/>
      <c r="IOT16" s="443"/>
      <c r="IOU16" s="443"/>
      <c r="IOV16" s="443"/>
      <c r="IOW16" s="443"/>
      <c r="IOX16" s="443"/>
      <c r="IOY16" s="443"/>
      <c r="IOZ16" s="443"/>
      <c r="IPA16" s="443"/>
      <c r="IPB16" s="443"/>
      <c r="IPC16" s="443"/>
      <c r="IPD16" s="443"/>
      <c r="IPE16" s="443"/>
      <c r="IPF16" s="443"/>
      <c r="IPG16" s="443"/>
      <c r="IPH16" s="443"/>
      <c r="IPI16" s="443"/>
      <c r="IPJ16" s="443"/>
      <c r="IPK16" s="443"/>
      <c r="IPL16" s="443"/>
      <c r="IPM16" s="443"/>
      <c r="IPN16" s="443"/>
      <c r="IPO16" s="443"/>
      <c r="IPP16" s="443"/>
      <c r="IPQ16" s="443"/>
      <c r="IPR16" s="443"/>
      <c r="IPS16" s="443"/>
      <c r="IPT16" s="443"/>
      <c r="IPU16" s="443"/>
      <c r="IPV16" s="443"/>
      <c r="IPW16" s="443"/>
      <c r="IPX16" s="443"/>
      <c r="IPY16" s="443"/>
      <c r="IPZ16" s="443"/>
      <c r="IQA16" s="443"/>
      <c r="IQB16" s="443"/>
      <c r="IQC16" s="443"/>
      <c r="IQD16" s="443"/>
      <c r="IQE16" s="443"/>
      <c r="IQF16" s="443"/>
      <c r="IQG16" s="443"/>
      <c r="IQH16" s="443"/>
      <c r="IQI16" s="443"/>
      <c r="IQJ16" s="443"/>
      <c r="IQK16" s="443"/>
      <c r="IQL16" s="443"/>
      <c r="IQM16" s="443"/>
      <c r="IQN16" s="443"/>
      <c r="IQO16" s="443"/>
      <c r="IQP16" s="443"/>
      <c r="IQQ16" s="443"/>
      <c r="IQR16" s="443"/>
      <c r="IQS16" s="443"/>
      <c r="IQT16" s="443"/>
      <c r="IQU16" s="443"/>
      <c r="IQV16" s="443"/>
      <c r="IQW16" s="443"/>
      <c r="IQX16" s="443"/>
      <c r="IQY16" s="443"/>
      <c r="IQZ16" s="443"/>
      <c r="IRA16" s="443"/>
      <c r="IRB16" s="443"/>
      <c r="IRC16" s="443"/>
      <c r="IRD16" s="443"/>
      <c r="IRE16" s="443"/>
      <c r="IRF16" s="443"/>
      <c r="IRG16" s="443"/>
      <c r="IRH16" s="443"/>
      <c r="IRI16" s="443"/>
      <c r="IRJ16" s="443"/>
      <c r="IRK16" s="443"/>
      <c r="IRL16" s="443"/>
      <c r="IRM16" s="443"/>
      <c r="IRN16" s="443"/>
      <c r="IRO16" s="443"/>
      <c r="IRP16" s="443"/>
      <c r="IRQ16" s="443"/>
      <c r="IRR16" s="443"/>
      <c r="IRS16" s="443"/>
      <c r="IRT16" s="443"/>
      <c r="IRU16" s="443"/>
      <c r="IRV16" s="443"/>
      <c r="IRW16" s="443"/>
      <c r="IRX16" s="443"/>
      <c r="IRY16" s="443"/>
      <c r="IRZ16" s="443"/>
      <c r="ISA16" s="443"/>
      <c r="ISB16" s="443"/>
      <c r="ISC16" s="443"/>
      <c r="ISD16" s="443"/>
      <c r="ISE16" s="443"/>
      <c r="ISF16" s="443"/>
      <c r="ISG16" s="443"/>
      <c r="ISH16" s="443"/>
      <c r="ISI16" s="443"/>
      <c r="ISJ16" s="443"/>
      <c r="ISK16" s="443"/>
      <c r="ISL16" s="443"/>
      <c r="ISM16" s="443"/>
      <c r="ISN16" s="443"/>
      <c r="ISO16" s="443"/>
      <c r="ISP16" s="443"/>
      <c r="ISQ16" s="443"/>
      <c r="ISR16" s="443"/>
      <c r="ISS16" s="443"/>
      <c r="IST16" s="443"/>
      <c r="ISU16" s="443"/>
      <c r="ISV16" s="443"/>
      <c r="ISW16" s="443"/>
      <c r="ISX16" s="443"/>
      <c r="ISY16" s="443"/>
      <c r="ISZ16" s="443"/>
      <c r="ITA16" s="443"/>
      <c r="ITB16" s="443"/>
      <c r="ITC16" s="443"/>
      <c r="ITD16" s="443"/>
      <c r="ITE16" s="443"/>
      <c r="ITF16" s="443"/>
      <c r="ITG16" s="443"/>
      <c r="ITH16" s="443"/>
      <c r="ITI16" s="443"/>
      <c r="ITJ16" s="443"/>
      <c r="ITK16" s="443"/>
      <c r="ITL16" s="443"/>
      <c r="ITM16" s="443"/>
      <c r="ITN16" s="443"/>
      <c r="ITO16" s="443"/>
      <c r="ITP16" s="443"/>
      <c r="ITQ16" s="443"/>
      <c r="ITR16" s="443"/>
      <c r="ITS16" s="443"/>
      <c r="ITT16" s="443"/>
      <c r="ITU16" s="443"/>
      <c r="ITV16" s="443"/>
      <c r="ITW16" s="443"/>
      <c r="ITX16" s="443"/>
      <c r="ITY16" s="443"/>
      <c r="ITZ16" s="443"/>
      <c r="IUA16" s="443"/>
      <c r="IUB16" s="443"/>
      <c r="IUC16" s="443"/>
      <c r="IUD16" s="443"/>
      <c r="IUE16" s="443"/>
      <c r="IUF16" s="443"/>
      <c r="IUG16" s="443"/>
      <c r="IUH16" s="443"/>
      <c r="IUI16" s="443"/>
      <c r="IUJ16" s="443"/>
      <c r="IUK16" s="443"/>
      <c r="IUL16" s="443"/>
      <c r="IUM16" s="443"/>
      <c r="IUN16" s="443"/>
      <c r="IUO16" s="443"/>
      <c r="IUP16" s="443"/>
      <c r="IUQ16" s="443"/>
      <c r="IUR16" s="443"/>
      <c r="IUS16" s="443"/>
      <c r="IUT16" s="443"/>
      <c r="IUU16" s="443"/>
      <c r="IUV16" s="443"/>
      <c r="IUW16" s="443"/>
      <c r="IUX16" s="443"/>
      <c r="IUY16" s="443"/>
      <c r="IUZ16" s="443"/>
      <c r="IVA16" s="443"/>
      <c r="IVB16" s="443"/>
      <c r="IVC16" s="443"/>
      <c r="IVD16" s="443"/>
      <c r="IVE16" s="443"/>
      <c r="IVF16" s="443"/>
      <c r="IVG16" s="443"/>
      <c r="IVH16" s="443"/>
      <c r="IVI16" s="443"/>
      <c r="IVJ16" s="443"/>
      <c r="IVK16" s="443"/>
      <c r="IVL16" s="443"/>
      <c r="IVM16" s="443"/>
      <c r="IVN16" s="443"/>
      <c r="IVO16" s="443"/>
      <c r="IVP16" s="443"/>
      <c r="IVQ16" s="443"/>
      <c r="IVR16" s="443"/>
      <c r="IVS16" s="443"/>
      <c r="IVT16" s="443"/>
      <c r="IVU16" s="443"/>
      <c r="IVV16" s="443"/>
      <c r="IVW16" s="443"/>
      <c r="IVX16" s="443"/>
      <c r="IVY16" s="443"/>
      <c r="IVZ16" s="443"/>
      <c r="IWA16" s="443"/>
      <c r="IWB16" s="443"/>
      <c r="IWC16" s="443"/>
      <c r="IWD16" s="443"/>
      <c r="IWE16" s="443"/>
      <c r="IWF16" s="443"/>
      <c r="IWG16" s="443"/>
      <c r="IWH16" s="443"/>
      <c r="IWI16" s="443"/>
      <c r="IWJ16" s="443"/>
      <c r="IWK16" s="443"/>
      <c r="IWL16" s="443"/>
      <c r="IWM16" s="443"/>
      <c r="IWN16" s="443"/>
      <c r="IWO16" s="443"/>
      <c r="IWP16" s="443"/>
      <c r="IWQ16" s="443"/>
      <c r="IWR16" s="443"/>
      <c r="IWS16" s="443"/>
      <c r="IWT16" s="443"/>
      <c r="IWU16" s="443"/>
      <c r="IWV16" s="443"/>
      <c r="IWW16" s="443"/>
      <c r="IWX16" s="443"/>
      <c r="IWY16" s="443"/>
      <c r="IWZ16" s="443"/>
      <c r="IXA16" s="443"/>
      <c r="IXB16" s="443"/>
      <c r="IXC16" s="443"/>
      <c r="IXD16" s="443"/>
      <c r="IXE16" s="443"/>
      <c r="IXF16" s="443"/>
      <c r="IXG16" s="443"/>
      <c r="IXH16" s="443"/>
      <c r="IXI16" s="443"/>
      <c r="IXJ16" s="443"/>
      <c r="IXK16" s="443"/>
      <c r="IXL16" s="443"/>
      <c r="IXM16" s="443"/>
      <c r="IXN16" s="443"/>
      <c r="IXO16" s="443"/>
      <c r="IXP16" s="443"/>
      <c r="IXQ16" s="443"/>
      <c r="IXR16" s="443"/>
      <c r="IXS16" s="443"/>
      <c r="IXT16" s="443"/>
      <c r="IXU16" s="443"/>
      <c r="IXV16" s="443"/>
      <c r="IXW16" s="443"/>
      <c r="IXX16" s="443"/>
      <c r="IXY16" s="443"/>
      <c r="IXZ16" s="443"/>
      <c r="IYA16" s="443"/>
      <c r="IYB16" s="443"/>
      <c r="IYC16" s="443"/>
      <c r="IYD16" s="443"/>
      <c r="IYE16" s="443"/>
      <c r="IYF16" s="443"/>
      <c r="IYG16" s="443"/>
      <c r="IYH16" s="443"/>
      <c r="IYI16" s="443"/>
      <c r="IYJ16" s="443"/>
      <c r="IYK16" s="443"/>
      <c r="IYL16" s="443"/>
      <c r="IYM16" s="443"/>
      <c r="IYN16" s="443"/>
      <c r="IYO16" s="443"/>
      <c r="IYP16" s="443"/>
      <c r="IYQ16" s="443"/>
      <c r="IYR16" s="443"/>
      <c r="IYS16" s="443"/>
      <c r="IYT16" s="443"/>
      <c r="IYU16" s="443"/>
      <c r="IYV16" s="443"/>
      <c r="IYW16" s="443"/>
      <c r="IYX16" s="443"/>
      <c r="IYY16" s="443"/>
      <c r="IYZ16" s="443"/>
      <c r="IZA16" s="443"/>
      <c r="IZB16" s="443"/>
      <c r="IZC16" s="443"/>
      <c r="IZD16" s="443"/>
      <c r="IZE16" s="443"/>
      <c r="IZF16" s="443"/>
      <c r="IZG16" s="443"/>
      <c r="IZH16" s="443"/>
      <c r="IZI16" s="443"/>
      <c r="IZJ16" s="443"/>
      <c r="IZK16" s="443"/>
      <c r="IZL16" s="443"/>
      <c r="IZM16" s="443"/>
      <c r="IZN16" s="443"/>
      <c r="IZO16" s="443"/>
      <c r="IZP16" s="443"/>
      <c r="IZQ16" s="443"/>
      <c r="IZR16" s="443"/>
      <c r="IZS16" s="443"/>
      <c r="IZT16" s="443"/>
      <c r="IZU16" s="443"/>
      <c r="IZV16" s="443"/>
      <c r="IZW16" s="443"/>
      <c r="IZX16" s="443"/>
      <c r="IZY16" s="443"/>
      <c r="IZZ16" s="443"/>
      <c r="JAA16" s="443"/>
      <c r="JAB16" s="443"/>
      <c r="JAC16" s="443"/>
      <c r="JAD16" s="443"/>
      <c r="JAE16" s="443"/>
      <c r="JAF16" s="443"/>
      <c r="JAG16" s="443"/>
      <c r="JAH16" s="443"/>
      <c r="JAI16" s="443"/>
      <c r="JAJ16" s="443"/>
      <c r="JAK16" s="443"/>
      <c r="JAL16" s="443"/>
      <c r="JAM16" s="443"/>
      <c r="JAN16" s="443"/>
      <c r="JAO16" s="443"/>
      <c r="JAP16" s="443"/>
      <c r="JAQ16" s="443"/>
      <c r="JAR16" s="443"/>
      <c r="JAS16" s="443"/>
      <c r="JAT16" s="443"/>
      <c r="JAU16" s="443"/>
      <c r="JAV16" s="443"/>
      <c r="JAW16" s="443"/>
      <c r="JAX16" s="443"/>
      <c r="JAY16" s="443"/>
      <c r="JAZ16" s="443"/>
      <c r="JBA16" s="443"/>
      <c r="JBB16" s="443"/>
      <c r="JBC16" s="443"/>
      <c r="JBD16" s="443"/>
      <c r="JBE16" s="443"/>
      <c r="JBF16" s="443"/>
      <c r="JBG16" s="443"/>
      <c r="JBH16" s="443"/>
      <c r="JBI16" s="443"/>
      <c r="JBJ16" s="443"/>
      <c r="JBK16" s="443"/>
      <c r="JBL16" s="443"/>
      <c r="JBM16" s="443"/>
      <c r="JBN16" s="443"/>
      <c r="JBO16" s="443"/>
      <c r="JBP16" s="443"/>
      <c r="JBQ16" s="443"/>
      <c r="JBR16" s="443"/>
      <c r="JBS16" s="443"/>
      <c r="JBT16" s="443"/>
      <c r="JBU16" s="443"/>
      <c r="JBV16" s="443"/>
      <c r="JBW16" s="443"/>
      <c r="JBX16" s="443"/>
      <c r="JBY16" s="443"/>
      <c r="JBZ16" s="443"/>
      <c r="JCA16" s="443"/>
      <c r="JCB16" s="443"/>
      <c r="JCC16" s="443"/>
      <c r="JCD16" s="443"/>
      <c r="JCE16" s="443"/>
      <c r="JCF16" s="443"/>
      <c r="JCG16" s="443"/>
      <c r="JCH16" s="443"/>
      <c r="JCI16" s="443"/>
      <c r="JCJ16" s="443"/>
      <c r="JCK16" s="443"/>
      <c r="JCL16" s="443"/>
      <c r="JCM16" s="443"/>
      <c r="JCN16" s="443"/>
      <c r="JCO16" s="443"/>
      <c r="JCP16" s="443"/>
      <c r="JCQ16" s="443"/>
      <c r="JCR16" s="443"/>
      <c r="JCS16" s="443"/>
      <c r="JCT16" s="443"/>
      <c r="JCU16" s="443"/>
      <c r="JCV16" s="443"/>
      <c r="JCW16" s="443"/>
      <c r="JCX16" s="443"/>
      <c r="JCY16" s="443"/>
      <c r="JCZ16" s="443"/>
      <c r="JDA16" s="443"/>
      <c r="JDB16" s="443"/>
      <c r="JDC16" s="443"/>
      <c r="JDD16" s="443"/>
      <c r="JDE16" s="443"/>
      <c r="JDF16" s="443"/>
      <c r="JDG16" s="443"/>
      <c r="JDH16" s="443"/>
      <c r="JDI16" s="443"/>
      <c r="JDJ16" s="443"/>
      <c r="JDK16" s="443"/>
      <c r="JDL16" s="443"/>
      <c r="JDM16" s="443"/>
      <c r="JDN16" s="443"/>
      <c r="JDO16" s="443"/>
      <c r="JDP16" s="443"/>
      <c r="JDQ16" s="443"/>
      <c r="JDR16" s="443"/>
      <c r="JDS16" s="443"/>
      <c r="JDT16" s="443"/>
      <c r="JDU16" s="443"/>
      <c r="JDV16" s="443"/>
      <c r="JDW16" s="443"/>
      <c r="JDX16" s="443"/>
      <c r="JDY16" s="443"/>
      <c r="JDZ16" s="443"/>
      <c r="JEA16" s="443"/>
      <c r="JEB16" s="443"/>
      <c r="JEC16" s="443"/>
      <c r="JED16" s="443"/>
      <c r="JEE16" s="443"/>
      <c r="JEF16" s="443"/>
      <c r="JEG16" s="443"/>
      <c r="JEH16" s="443"/>
      <c r="JEI16" s="443"/>
      <c r="JEJ16" s="443"/>
      <c r="JEK16" s="443"/>
      <c r="JEL16" s="443"/>
      <c r="JEM16" s="443"/>
      <c r="JEN16" s="443"/>
      <c r="JEO16" s="443"/>
      <c r="JEP16" s="443"/>
      <c r="JEQ16" s="443"/>
      <c r="JER16" s="443"/>
      <c r="JES16" s="443"/>
      <c r="JET16" s="443"/>
      <c r="JEU16" s="443"/>
      <c r="JEV16" s="443"/>
      <c r="JEW16" s="443"/>
      <c r="JEX16" s="443"/>
      <c r="JEY16" s="443"/>
      <c r="JEZ16" s="443"/>
      <c r="JFA16" s="443"/>
      <c r="JFB16" s="443"/>
      <c r="JFC16" s="443"/>
      <c r="JFD16" s="443"/>
      <c r="JFE16" s="443"/>
      <c r="JFF16" s="443"/>
      <c r="JFG16" s="443"/>
      <c r="JFH16" s="443"/>
      <c r="JFI16" s="443"/>
      <c r="JFJ16" s="443"/>
      <c r="JFK16" s="443"/>
      <c r="JFL16" s="443"/>
      <c r="JFM16" s="443"/>
      <c r="JFN16" s="443"/>
      <c r="JFO16" s="443"/>
      <c r="JFP16" s="443"/>
      <c r="JFQ16" s="443"/>
      <c r="JFR16" s="443"/>
      <c r="JFS16" s="443"/>
      <c r="JFT16" s="443"/>
      <c r="JFU16" s="443"/>
      <c r="JFV16" s="443"/>
      <c r="JFW16" s="443"/>
      <c r="JFX16" s="443"/>
      <c r="JFY16" s="443"/>
      <c r="JFZ16" s="443"/>
      <c r="JGA16" s="443"/>
      <c r="JGB16" s="443"/>
      <c r="JGC16" s="443"/>
      <c r="JGD16" s="443"/>
      <c r="JGE16" s="443"/>
      <c r="JGF16" s="443"/>
      <c r="JGG16" s="443"/>
      <c r="JGH16" s="443"/>
      <c r="JGI16" s="443"/>
      <c r="JGJ16" s="443"/>
      <c r="JGK16" s="443"/>
      <c r="JGL16" s="443"/>
      <c r="JGM16" s="443"/>
      <c r="JGN16" s="443"/>
      <c r="JGO16" s="443"/>
      <c r="JGP16" s="443"/>
      <c r="JGQ16" s="443"/>
      <c r="JGR16" s="443"/>
      <c r="JGS16" s="443"/>
      <c r="JGT16" s="443"/>
      <c r="JGU16" s="443"/>
      <c r="JGV16" s="443"/>
      <c r="JGW16" s="443"/>
      <c r="JGX16" s="443"/>
      <c r="JGY16" s="443"/>
      <c r="JGZ16" s="443"/>
      <c r="JHA16" s="443"/>
      <c r="JHB16" s="443"/>
      <c r="JHC16" s="443"/>
      <c r="JHD16" s="443"/>
      <c r="JHE16" s="443"/>
      <c r="JHF16" s="443"/>
      <c r="JHG16" s="443"/>
      <c r="JHH16" s="443"/>
      <c r="JHI16" s="443"/>
      <c r="JHJ16" s="443"/>
      <c r="JHK16" s="443"/>
      <c r="JHL16" s="443"/>
      <c r="JHM16" s="443"/>
      <c r="JHN16" s="443"/>
      <c r="JHO16" s="443"/>
      <c r="JHP16" s="443"/>
      <c r="JHQ16" s="443"/>
      <c r="JHR16" s="443"/>
      <c r="JHS16" s="443"/>
      <c r="JHT16" s="443"/>
      <c r="JHU16" s="443"/>
      <c r="JHV16" s="443"/>
      <c r="JHW16" s="443"/>
      <c r="JHX16" s="443"/>
      <c r="JHY16" s="443"/>
      <c r="JHZ16" s="443"/>
      <c r="JIA16" s="443"/>
      <c r="JIB16" s="443"/>
      <c r="JIC16" s="443"/>
      <c r="JID16" s="443"/>
      <c r="JIE16" s="443"/>
      <c r="JIF16" s="443"/>
      <c r="JIG16" s="443"/>
      <c r="JIH16" s="443"/>
      <c r="JII16" s="443"/>
      <c r="JIJ16" s="443"/>
      <c r="JIK16" s="443"/>
      <c r="JIL16" s="443"/>
      <c r="JIM16" s="443"/>
      <c r="JIN16" s="443"/>
      <c r="JIO16" s="443"/>
      <c r="JIP16" s="443"/>
      <c r="JIQ16" s="443"/>
      <c r="JIR16" s="443"/>
      <c r="JIS16" s="443"/>
      <c r="JIT16" s="443"/>
      <c r="JIU16" s="443"/>
      <c r="JIV16" s="443"/>
      <c r="JIW16" s="443"/>
      <c r="JIX16" s="443"/>
      <c r="JIY16" s="443"/>
      <c r="JIZ16" s="443"/>
      <c r="JJA16" s="443"/>
      <c r="JJB16" s="443"/>
      <c r="JJC16" s="443"/>
      <c r="JJD16" s="443"/>
      <c r="JJE16" s="443"/>
      <c r="JJF16" s="443"/>
      <c r="JJG16" s="443"/>
      <c r="JJH16" s="443"/>
      <c r="JJI16" s="443"/>
      <c r="JJJ16" s="443"/>
      <c r="JJK16" s="443"/>
      <c r="JJL16" s="443"/>
      <c r="JJM16" s="443"/>
      <c r="JJN16" s="443"/>
      <c r="JJO16" s="443"/>
      <c r="JJP16" s="443"/>
      <c r="JJQ16" s="443"/>
      <c r="JJR16" s="443"/>
      <c r="JJS16" s="443"/>
      <c r="JJT16" s="443"/>
      <c r="JJU16" s="443"/>
      <c r="JJV16" s="443"/>
      <c r="JJW16" s="443"/>
      <c r="JJX16" s="443"/>
      <c r="JJY16" s="443"/>
      <c r="JJZ16" s="443"/>
      <c r="JKA16" s="443"/>
      <c r="JKB16" s="443"/>
      <c r="JKC16" s="443"/>
      <c r="JKD16" s="443"/>
      <c r="JKE16" s="443"/>
      <c r="JKF16" s="443"/>
      <c r="JKG16" s="443"/>
      <c r="JKH16" s="443"/>
      <c r="JKI16" s="443"/>
      <c r="JKJ16" s="443"/>
      <c r="JKK16" s="443"/>
      <c r="JKL16" s="443"/>
      <c r="JKM16" s="443"/>
      <c r="JKN16" s="443"/>
      <c r="JKO16" s="443"/>
      <c r="JKP16" s="443"/>
      <c r="JKQ16" s="443"/>
      <c r="JKR16" s="443"/>
      <c r="JKS16" s="443"/>
      <c r="JKT16" s="443"/>
      <c r="JKU16" s="443"/>
      <c r="JKV16" s="443"/>
      <c r="JKW16" s="443"/>
      <c r="JKX16" s="443"/>
      <c r="JKY16" s="443"/>
      <c r="JKZ16" s="443"/>
      <c r="JLA16" s="443"/>
      <c r="JLB16" s="443"/>
      <c r="JLC16" s="443"/>
      <c r="JLD16" s="443"/>
      <c r="JLE16" s="443"/>
      <c r="JLF16" s="443"/>
      <c r="JLG16" s="443"/>
      <c r="JLH16" s="443"/>
      <c r="JLI16" s="443"/>
      <c r="JLJ16" s="443"/>
      <c r="JLK16" s="443"/>
      <c r="JLL16" s="443"/>
      <c r="JLM16" s="443"/>
      <c r="JLN16" s="443"/>
      <c r="JLO16" s="443"/>
      <c r="JLP16" s="443"/>
      <c r="JLQ16" s="443"/>
      <c r="JLR16" s="443"/>
      <c r="JLS16" s="443"/>
      <c r="JLT16" s="443"/>
      <c r="JLU16" s="443"/>
      <c r="JLV16" s="443"/>
      <c r="JLW16" s="443"/>
      <c r="JLX16" s="443"/>
      <c r="JLY16" s="443"/>
      <c r="JLZ16" s="443"/>
      <c r="JMA16" s="443"/>
      <c r="JMB16" s="443"/>
      <c r="JMC16" s="443"/>
      <c r="JMD16" s="443"/>
      <c r="JME16" s="443"/>
      <c r="JMF16" s="443"/>
      <c r="JMG16" s="443"/>
      <c r="JMH16" s="443"/>
      <c r="JMI16" s="443"/>
      <c r="JMJ16" s="443"/>
      <c r="JMK16" s="443"/>
      <c r="JML16" s="443"/>
      <c r="JMM16" s="443"/>
      <c r="JMN16" s="443"/>
      <c r="JMO16" s="443"/>
      <c r="JMP16" s="443"/>
      <c r="JMQ16" s="443"/>
      <c r="JMR16" s="443"/>
      <c r="JMS16" s="443"/>
      <c r="JMT16" s="443"/>
      <c r="JMU16" s="443"/>
      <c r="JMV16" s="443"/>
      <c r="JMW16" s="443"/>
      <c r="JMX16" s="443"/>
      <c r="JMY16" s="443"/>
      <c r="JMZ16" s="443"/>
      <c r="JNA16" s="443"/>
      <c r="JNB16" s="443"/>
      <c r="JNC16" s="443"/>
      <c r="JND16" s="443"/>
      <c r="JNE16" s="443"/>
      <c r="JNF16" s="443"/>
      <c r="JNG16" s="443"/>
      <c r="JNH16" s="443"/>
      <c r="JNI16" s="443"/>
      <c r="JNJ16" s="443"/>
      <c r="JNK16" s="443"/>
      <c r="JNL16" s="443"/>
      <c r="JNM16" s="443"/>
      <c r="JNN16" s="443"/>
      <c r="JNO16" s="443"/>
      <c r="JNP16" s="443"/>
      <c r="JNQ16" s="443"/>
      <c r="JNR16" s="443"/>
      <c r="JNS16" s="443"/>
      <c r="JNT16" s="443"/>
      <c r="JNU16" s="443"/>
      <c r="JNV16" s="443"/>
      <c r="JNW16" s="443"/>
      <c r="JNX16" s="443"/>
      <c r="JNY16" s="443"/>
      <c r="JNZ16" s="443"/>
      <c r="JOA16" s="443"/>
      <c r="JOB16" s="443"/>
      <c r="JOC16" s="443"/>
      <c r="JOD16" s="443"/>
      <c r="JOE16" s="443"/>
      <c r="JOF16" s="443"/>
      <c r="JOG16" s="443"/>
      <c r="JOH16" s="443"/>
      <c r="JOI16" s="443"/>
      <c r="JOJ16" s="443"/>
      <c r="JOK16" s="443"/>
      <c r="JOL16" s="443"/>
      <c r="JOM16" s="443"/>
      <c r="JON16" s="443"/>
      <c r="JOO16" s="443"/>
      <c r="JOP16" s="443"/>
      <c r="JOQ16" s="443"/>
      <c r="JOR16" s="443"/>
      <c r="JOS16" s="443"/>
      <c r="JOT16" s="443"/>
      <c r="JOU16" s="443"/>
      <c r="JOV16" s="443"/>
      <c r="JOW16" s="443"/>
      <c r="JOX16" s="443"/>
      <c r="JOY16" s="443"/>
      <c r="JOZ16" s="443"/>
      <c r="JPA16" s="443"/>
      <c r="JPB16" s="443"/>
      <c r="JPC16" s="443"/>
      <c r="JPD16" s="443"/>
      <c r="JPE16" s="443"/>
      <c r="JPF16" s="443"/>
      <c r="JPG16" s="443"/>
      <c r="JPH16" s="443"/>
      <c r="JPI16" s="443"/>
      <c r="JPJ16" s="443"/>
      <c r="JPK16" s="443"/>
      <c r="JPL16" s="443"/>
      <c r="JPM16" s="443"/>
      <c r="JPN16" s="443"/>
      <c r="JPO16" s="443"/>
      <c r="JPP16" s="443"/>
      <c r="JPQ16" s="443"/>
      <c r="JPR16" s="443"/>
      <c r="JPS16" s="443"/>
      <c r="JPT16" s="443"/>
      <c r="JPU16" s="443"/>
      <c r="JPV16" s="443"/>
      <c r="JPW16" s="443"/>
      <c r="JPX16" s="443"/>
      <c r="JPY16" s="443"/>
      <c r="JPZ16" s="443"/>
      <c r="JQA16" s="443"/>
      <c r="JQB16" s="443"/>
      <c r="JQC16" s="443"/>
      <c r="JQD16" s="443"/>
      <c r="JQE16" s="443"/>
      <c r="JQF16" s="443"/>
      <c r="JQG16" s="443"/>
      <c r="JQH16" s="443"/>
      <c r="JQI16" s="443"/>
      <c r="JQJ16" s="443"/>
      <c r="JQK16" s="443"/>
      <c r="JQL16" s="443"/>
      <c r="JQM16" s="443"/>
      <c r="JQN16" s="443"/>
      <c r="JQO16" s="443"/>
      <c r="JQP16" s="443"/>
      <c r="JQQ16" s="443"/>
      <c r="JQR16" s="443"/>
      <c r="JQS16" s="443"/>
      <c r="JQT16" s="443"/>
      <c r="JQU16" s="443"/>
      <c r="JQV16" s="443"/>
      <c r="JQW16" s="443"/>
      <c r="JQX16" s="443"/>
      <c r="JQY16" s="443"/>
      <c r="JQZ16" s="443"/>
      <c r="JRA16" s="443"/>
      <c r="JRB16" s="443"/>
      <c r="JRC16" s="443"/>
      <c r="JRD16" s="443"/>
      <c r="JRE16" s="443"/>
      <c r="JRF16" s="443"/>
      <c r="JRG16" s="443"/>
      <c r="JRH16" s="443"/>
      <c r="JRI16" s="443"/>
      <c r="JRJ16" s="443"/>
      <c r="JRK16" s="443"/>
      <c r="JRL16" s="443"/>
      <c r="JRM16" s="443"/>
      <c r="JRN16" s="443"/>
      <c r="JRO16" s="443"/>
      <c r="JRP16" s="443"/>
      <c r="JRQ16" s="443"/>
      <c r="JRR16" s="443"/>
      <c r="JRS16" s="443"/>
      <c r="JRT16" s="443"/>
      <c r="JRU16" s="443"/>
      <c r="JRV16" s="443"/>
      <c r="JRW16" s="443"/>
      <c r="JRX16" s="443"/>
      <c r="JRY16" s="443"/>
      <c r="JRZ16" s="443"/>
      <c r="JSA16" s="443"/>
      <c r="JSB16" s="443"/>
      <c r="JSC16" s="443"/>
      <c r="JSD16" s="443"/>
      <c r="JSE16" s="443"/>
      <c r="JSF16" s="443"/>
      <c r="JSG16" s="443"/>
      <c r="JSH16" s="443"/>
      <c r="JSI16" s="443"/>
      <c r="JSJ16" s="443"/>
      <c r="JSK16" s="443"/>
      <c r="JSL16" s="443"/>
      <c r="JSM16" s="443"/>
      <c r="JSN16" s="443"/>
      <c r="JSO16" s="443"/>
      <c r="JSP16" s="443"/>
      <c r="JSQ16" s="443"/>
      <c r="JSR16" s="443"/>
      <c r="JSS16" s="443"/>
      <c r="JST16" s="443"/>
      <c r="JSU16" s="443"/>
      <c r="JSV16" s="443"/>
      <c r="JSW16" s="443"/>
      <c r="JSX16" s="443"/>
      <c r="JSY16" s="443"/>
      <c r="JSZ16" s="443"/>
      <c r="JTA16" s="443"/>
      <c r="JTB16" s="443"/>
      <c r="JTC16" s="443"/>
      <c r="JTD16" s="443"/>
      <c r="JTE16" s="443"/>
      <c r="JTF16" s="443"/>
      <c r="JTG16" s="443"/>
      <c r="JTH16" s="443"/>
      <c r="JTI16" s="443"/>
      <c r="JTJ16" s="443"/>
      <c r="JTK16" s="443"/>
      <c r="JTL16" s="443"/>
      <c r="JTM16" s="443"/>
      <c r="JTN16" s="443"/>
      <c r="JTO16" s="443"/>
      <c r="JTP16" s="443"/>
      <c r="JTQ16" s="443"/>
      <c r="JTR16" s="443"/>
      <c r="JTS16" s="443"/>
      <c r="JTT16" s="443"/>
      <c r="JTU16" s="443"/>
      <c r="JTV16" s="443"/>
      <c r="JTW16" s="443"/>
      <c r="JTX16" s="443"/>
      <c r="JTY16" s="443"/>
      <c r="JTZ16" s="443"/>
      <c r="JUA16" s="443"/>
      <c r="JUB16" s="443"/>
      <c r="JUC16" s="443"/>
      <c r="JUD16" s="443"/>
      <c r="JUE16" s="443"/>
      <c r="JUF16" s="443"/>
      <c r="JUG16" s="443"/>
      <c r="JUH16" s="443"/>
      <c r="JUI16" s="443"/>
      <c r="JUJ16" s="443"/>
      <c r="JUK16" s="443"/>
      <c r="JUL16" s="443"/>
      <c r="JUM16" s="443"/>
      <c r="JUN16" s="443"/>
      <c r="JUO16" s="443"/>
      <c r="JUP16" s="443"/>
      <c r="JUQ16" s="443"/>
      <c r="JUR16" s="443"/>
      <c r="JUS16" s="443"/>
      <c r="JUT16" s="443"/>
      <c r="JUU16" s="443"/>
      <c r="JUV16" s="443"/>
      <c r="JUW16" s="443"/>
      <c r="JUX16" s="443"/>
      <c r="JUY16" s="443"/>
      <c r="JUZ16" s="443"/>
      <c r="JVA16" s="443"/>
      <c r="JVB16" s="443"/>
      <c r="JVC16" s="443"/>
      <c r="JVD16" s="443"/>
      <c r="JVE16" s="443"/>
      <c r="JVF16" s="443"/>
      <c r="JVG16" s="443"/>
      <c r="JVH16" s="443"/>
      <c r="JVI16" s="443"/>
      <c r="JVJ16" s="443"/>
      <c r="JVK16" s="443"/>
      <c r="JVL16" s="443"/>
      <c r="JVM16" s="443"/>
      <c r="JVN16" s="443"/>
      <c r="JVO16" s="443"/>
      <c r="JVP16" s="443"/>
      <c r="JVQ16" s="443"/>
      <c r="JVR16" s="443"/>
      <c r="JVS16" s="443"/>
      <c r="JVT16" s="443"/>
      <c r="JVU16" s="443"/>
      <c r="JVV16" s="443"/>
      <c r="JVW16" s="443"/>
      <c r="JVX16" s="443"/>
      <c r="JVY16" s="443"/>
      <c r="JVZ16" s="443"/>
      <c r="JWA16" s="443"/>
      <c r="JWB16" s="443"/>
      <c r="JWC16" s="443"/>
      <c r="JWD16" s="443"/>
      <c r="JWE16" s="443"/>
      <c r="JWF16" s="443"/>
      <c r="JWG16" s="443"/>
      <c r="JWH16" s="443"/>
      <c r="JWI16" s="443"/>
      <c r="JWJ16" s="443"/>
      <c r="JWK16" s="443"/>
      <c r="JWL16" s="443"/>
      <c r="JWM16" s="443"/>
      <c r="JWN16" s="443"/>
      <c r="JWO16" s="443"/>
      <c r="JWP16" s="443"/>
      <c r="JWQ16" s="443"/>
      <c r="JWR16" s="443"/>
      <c r="JWS16" s="443"/>
      <c r="JWT16" s="443"/>
      <c r="JWU16" s="443"/>
      <c r="JWV16" s="443"/>
      <c r="JWW16" s="443"/>
      <c r="JWX16" s="443"/>
      <c r="JWY16" s="443"/>
      <c r="JWZ16" s="443"/>
      <c r="JXA16" s="443"/>
      <c r="JXB16" s="443"/>
      <c r="JXC16" s="443"/>
      <c r="JXD16" s="443"/>
      <c r="JXE16" s="443"/>
      <c r="JXF16" s="443"/>
      <c r="JXG16" s="443"/>
      <c r="JXH16" s="443"/>
      <c r="JXI16" s="443"/>
      <c r="JXJ16" s="443"/>
      <c r="JXK16" s="443"/>
      <c r="JXL16" s="443"/>
      <c r="JXM16" s="443"/>
      <c r="JXN16" s="443"/>
      <c r="JXO16" s="443"/>
      <c r="JXP16" s="443"/>
      <c r="JXQ16" s="443"/>
      <c r="JXR16" s="443"/>
      <c r="JXS16" s="443"/>
      <c r="JXT16" s="443"/>
      <c r="JXU16" s="443"/>
      <c r="JXV16" s="443"/>
      <c r="JXW16" s="443"/>
      <c r="JXX16" s="443"/>
      <c r="JXY16" s="443"/>
      <c r="JXZ16" s="443"/>
      <c r="JYA16" s="443"/>
      <c r="JYB16" s="443"/>
      <c r="JYC16" s="443"/>
      <c r="JYD16" s="443"/>
      <c r="JYE16" s="443"/>
      <c r="JYF16" s="443"/>
      <c r="JYG16" s="443"/>
      <c r="JYH16" s="443"/>
      <c r="JYI16" s="443"/>
      <c r="JYJ16" s="443"/>
      <c r="JYK16" s="443"/>
      <c r="JYL16" s="443"/>
      <c r="JYM16" s="443"/>
      <c r="JYN16" s="443"/>
      <c r="JYO16" s="443"/>
      <c r="JYP16" s="443"/>
      <c r="JYQ16" s="443"/>
      <c r="JYR16" s="443"/>
      <c r="JYS16" s="443"/>
      <c r="JYT16" s="443"/>
      <c r="JYU16" s="443"/>
      <c r="JYV16" s="443"/>
      <c r="JYW16" s="443"/>
      <c r="JYX16" s="443"/>
      <c r="JYY16" s="443"/>
      <c r="JYZ16" s="443"/>
      <c r="JZA16" s="443"/>
      <c r="JZB16" s="443"/>
      <c r="JZC16" s="443"/>
      <c r="JZD16" s="443"/>
      <c r="JZE16" s="443"/>
      <c r="JZF16" s="443"/>
      <c r="JZG16" s="443"/>
      <c r="JZH16" s="443"/>
      <c r="JZI16" s="443"/>
      <c r="JZJ16" s="443"/>
      <c r="JZK16" s="443"/>
      <c r="JZL16" s="443"/>
      <c r="JZM16" s="443"/>
      <c r="JZN16" s="443"/>
      <c r="JZO16" s="443"/>
      <c r="JZP16" s="443"/>
      <c r="JZQ16" s="443"/>
      <c r="JZR16" s="443"/>
      <c r="JZS16" s="443"/>
      <c r="JZT16" s="443"/>
      <c r="JZU16" s="443"/>
      <c r="JZV16" s="443"/>
      <c r="JZW16" s="443"/>
      <c r="JZX16" s="443"/>
      <c r="JZY16" s="443"/>
      <c r="JZZ16" s="443"/>
      <c r="KAA16" s="443"/>
      <c r="KAB16" s="443"/>
      <c r="KAC16" s="443"/>
      <c r="KAD16" s="443"/>
      <c r="KAE16" s="443"/>
      <c r="KAF16" s="443"/>
      <c r="KAG16" s="443"/>
      <c r="KAH16" s="443"/>
      <c r="KAI16" s="443"/>
      <c r="KAJ16" s="443"/>
      <c r="KAK16" s="443"/>
      <c r="KAL16" s="443"/>
      <c r="KAM16" s="443"/>
      <c r="KAN16" s="443"/>
      <c r="KAO16" s="443"/>
      <c r="KAP16" s="443"/>
      <c r="KAQ16" s="443"/>
      <c r="KAR16" s="443"/>
      <c r="KAS16" s="443"/>
      <c r="KAT16" s="443"/>
      <c r="KAU16" s="443"/>
      <c r="KAV16" s="443"/>
      <c r="KAW16" s="443"/>
      <c r="KAX16" s="443"/>
      <c r="KAY16" s="443"/>
      <c r="KAZ16" s="443"/>
      <c r="KBA16" s="443"/>
      <c r="KBB16" s="443"/>
      <c r="KBC16" s="443"/>
      <c r="KBD16" s="443"/>
      <c r="KBE16" s="443"/>
      <c r="KBF16" s="443"/>
      <c r="KBG16" s="443"/>
      <c r="KBH16" s="443"/>
      <c r="KBI16" s="443"/>
      <c r="KBJ16" s="443"/>
      <c r="KBK16" s="443"/>
      <c r="KBL16" s="443"/>
      <c r="KBM16" s="443"/>
      <c r="KBN16" s="443"/>
      <c r="KBO16" s="443"/>
      <c r="KBP16" s="443"/>
      <c r="KBQ16" s="443"/>
      <c r="KBR16" s="443"/>
      <c r="KBS16" s="443"/>
      <c r="KBT16" s="443"/>
      <c r="KBU16" s="443"/>
      <c r="KBV16" s="443"/>
      <c r="KBW16" s="443"/>
      <c r="KBX16" s="443"/>
      <c r="KBY16" s="443"/>
      <c r="KBZ16" s="443"/>
      <c r="KCA16" s="443"/>
      <c r="KCB16" s="443"/>
      <c r="KCC16" s="443"/>
      <c r="KCD16" s="443"/>
      <c r="KCE16" s="443"/>
      <c r="KCF16" s="443"/>
      <c r="KCG16" s="443"/>
      <c r="KCH16" s="443"/>
      <c r="KCI16" s="443"/>
      <c r="KCJ16" s="443"/>
      <c r="KCK16" s="443"/>
      <c r="KCL16" s="443"/>
      <c r="KCM16" s="443"/>
      <c r="KCN16" s="443"/>
      <c r="KCO16" s="443"/>
      <c r="KCP16" s="443"/>
      <c r="KCQ16" s="443"/>
      <c r="KCR16" s="443"/>
      <c r="KCS16" s="443"/>
      <c r="KCT16" s="443"/>
      <c r="KCU16" s="443"/>
      <c r="KCV16" s="443"/>
      <c r="KCW16" s="443"/>
      <c r="KCX16" s="443"/>
      <c r="KCY16" s="443"/>
      <c r="KCZ16" s="443"/>
      <c r="KDA16" s="443"/>
      <c r="KDB16" s="443"/>
      <c r="KDC16" s="443"/>
      <c r="KDD16" s="443"/>
      <c r="KDE16" s="443"/>
      <c r="KDF16" s="443"/>
      <c r="KDG16" s="443"/>
      <c r="KDH16" s="443"/>
      <c r="KDI16" s="443"/>
      <c r="KDJ16" s="443"/>
      <c r="KDK16" s="443"/>
      <c r="KDL16" s="443"/>
      <c r="KDM16" s="443"/>
      <c r="KDN16" s="443"/>
      <c r="KDO16" s="443"/>
      <c r="KDP16" s="443"/>
      <c r="KDQ16" s="443"/>
      <c r="KDR16" s="443"/>
      <c r="KDS16" s="443"/>
      <c r="KDT16" s="443"/>
      <c r="KDU16" s="443"/>
      <c r="KDV16" s="443"/>
      <c r="KDW16" s="443"/>
      <c r="KDX16" s="443"/>
      <c r="KDY16" s="443"/>
      <c r="KDZ16" s="443"/>
      <c r="KEA16" s="443"/>
      <c r="KEB16" s="443"/>
      <c r="KEC16" s="443"/>
      <c r="KED16" s="443"/>
      <c r="KEE16" s="443"/>
      <c r="KEF16" s="443"/>
      <c r="KEG16" s="443"/>
      <c r="KEH16" s="443"/>
      <c r="KEI16" s="443"/>
      <c r="KEJ16" s="443"/>
      <c r="KEK16" s="443"/>
      <c r="KEL16" s="443"/>
      <c r="KEM16" s="443"/>
      <c r="KEN16" s="443"/>
      <c r="KEO16" s="443"/>
      <c r="KEP16" s="443"/>
      <c r="KEQ16" s="443"/>
      <c r="KER16" s="443"/>
      <c r="KES16" s="443"/>
      <c r="KET16" s="443"/>
      <c r="KEU16" s="443"/>
      <c r="KEV16" s="443"/>
      <c r="KEW16" s="443"/>
      <c r="KEX16" s="443"/>
      <c r="KEY16" s="443"/>
      <c r="KEZ16" s="443"/>
      <c r="KFA16" s="443"/>
      <c r="KFB16" s="443"/>
      <c r="KFC16" s="443"/>
      <c r="KFD16" s="443"/>
      <c r="KFE16" s="443"/>
      <c r="KFF16" s="443"/>
      <c r="KFG16" s="443"/>
      <c r="KFH16" s="443"/>
      <c r="KFI16" s="443"/>
      <c r="KFJ16" s="443"/>
      <c r="KFK16" s="443"/>
      <c r="KFL16" s="443"/>
      <c r="KFM16" s="443"/>
      <c r="KFN16" s="443"/>
      <c r="KFO16" s="443"/>
      <c r="KFP16" s="443"/>
      <c r="KFQ16" s="443"/>
      <c r="KFR16" s="443"/>
      <c r="KFS16" s="443"/>
      <c r="KFT16" s="443"/>
      <c r="KFU16" s="443"/>
      <c r="KFV16" s="443"/>
      <c r="KFW16" s="443"/>
      <c r="KFX16" s="443"/>
      <c r="KFY16" s="443"/>
      <c r="KFZ16" s="443"/>
      <c r="KGA16" s="443"/>
      <c r="KGB16" s="443"/>
      <c r="KGC16" s="443"/>
      <c r="KGD16" s="443"/>
      <c r="KGE16" s="443"/>
      <c r="KGF16" s="443"/>
      <c r="KGG16" s="443"/>
      <c r="KGH16" s="443"/>
      <c r="KGI16" s="443"/>
      <c r="KGJ16" s="443"/>
      <c r="KGK16" s="443"/>
      <c r="KGL16" s="443"/>
      <c r="KGM16" s="443"/>
      <c r="KGN16" s="443"/>
      <c r="KGO16" s="443"/>
      <c r="KGP16" s="443"/>
      <c r="KGQ16" s="443"/>
      <c r="KGR16" s="443"/>
      <c r="KGS16" s="443"/>
      <c r="KGT16" s="443"/>
      <c r="KGU16" s="443"/>
      <c r="KGV16" s="443"/>
      <c r="KGW16" s="443"/>
      <c r="KGX16" s="443"/>
      <c r="KGY16" s="443"/>
      <c r="KGZ16" s="443"/>
      <c r="KHA16" s="443"/>
      <c r="KHB16" s="443"/>
      <c r="KHC16" s="443"/>
      <c r="KHD16" s="443"/>
      <c r="KHE16" s="443"/>
      <c r="KHF16" s="443"/>
      <c r="KHG16" s="443"/>
      <c r="KHH16" s="443"/>
      <c r="KHI16" s="443"/>
      <c r="KHJ16" s="443"/>
      <c r="KHK16" s="443"/>
      <c r="KHL16" s="443"/>
      <c r="KHM16" s="443"/>
      <c r="KHN16" s="443"/>
      <c r="KHO16" s="443"/>
      <c r="KHP16" s="443"/>
      <c r="KHQ16" s="443"/>
      <c r="KHR16" s="443"/>
      <c r="KHS16" s="443"/>
      <c r="KHT16" s="443"/>
      <c r="KHU16" s="443"/>
      <c r="KHV16" s="443"/>
      <c r="KHW16" s="443"/>
      <c r="KHX16" s="443"/>
      <c r="KHY16" s="443"/>
      <c r="KHZ16" s="443"/>
      <c r="KIA16" s="443"/>
      <c r="KIB16" s="443"/>
      <c r="KIC16" s="443"/>
      <c r="KID16" s="443"/>
      <c r="KIE16" s="443"/>
      <c r="KIF16" s="443"/>
      <c r="KIG16" s="443"/>
      <c r="KIH16" s="443"/>
      <c r="KII16" s="443"/>
      <c r="KIJ16" s="443"/>
      <c r="KIK16" s="443"/>
      <c r="KIL16" s="443"/>
      <c r="KIM16" s="443"/>
      <c r="KIN16" s="443"/>
      <c r="KIO16" s="443"/>
      <c r="KIP16" s="443"/>
      <c r="KIQ16" s="443"/>
      <c r="KIR16" s="443"/>
      <c r="KIS16" s="443"/>
      <c r="KIT16" s="443"/>
      <c r="KIU16" s="443"/>
      <c r="KIV16" s="443"/>
      <c r="KIW16" s="443"/>
      <c r="KIX16" s="443"/>
      <c r="KIY16" s="443"/>
      <c r="KIZ16" s="443"/>
      <c r="KJA16" s="443"/>
      <c r="KJB16" s="443"/>
      <c r="KJC16" s="443"/>
      <c r="KJD16" s="443"/>
      <c r="KJE16" s="443"/>
      <c r="KJF16" s="443"/>
      <c r="KJG16" s="443"/>
      <c r="KJH16" s="443"/>
      <c r="KJI16" s="443"/>
      <c r="KJJ16" s="443"/>
      <c r="KJK16" s="443"/>
      <c r="KJL16" s="443"/>
      <c r="KJM16" s="443"/>
      <c r="KJN16" s="443"/>
      <c r="KJO16" s="443"/>
      <c r="KJP16" s="443"/>
      <c r="KJQ16" s="443"/>
      <c r="KJR16" s="443"/>
      <c r="KJS16" s="443"/>
      <c r="KJT16" s="443"/>
      <c r="KJU16" s="443"/>
      <c r="KJV16" s="443"/>
      <c r="KJW16" s="443"/>
      <c r="KJX16" s="443"/>
      <c r="KJY16" s="443"/>
      <c r="KJZ16" s="443"/>
      <c r="KKA16" s="443"/>
      <c r="KKB16" s="443"/>
      <c r="KKC16" s="443"/>
      <c r="KKD16" s="443"/>
      <c r="KKE16" s="443"/>
      <c r="KKF16" s="443"/>
      <c r="KKG16" s="443"/>
      <c r="KKH16" s="443"/>
      <c r="KKI16" s="443"/>
      <c r="KKJ16" s="443"/>
      <c r="KKK16" s="443"/>
      <c r="KKL16" s="443"/>
      <c r="KKM16" s="443"/>
      <c r="KKN16" s="443"/>
      <c r="KKO16" s="443"/>
      <c r="KKP16" s="443"/>
      <c r="KKQ16" s="443"/>
      <c r="KKR16" s="443"/>
      <c r="KKS16" s="443"/>
      <c r="KKT16" s="443"/>
      <c r="KKU16" s="443"/>
      <c r="KKV16" s="443"/>
      <c r="KKW16" s="443"/>
      <c r="KKX16" s="443"/>
      <c r="KKY16" s="443"/>
      <c r="KKZ16" s="443"/>
      <c r="KLA16" s="443"/>
      <c r="KLB16" s="443"/>
      <c r="KLC16" s="443"/>
      <c r="KLD16" s="443"/>
      <c r="KLE16" s="443"/>
      <c r="KLF16" s="443"/>
      <c r="KLG16" s="443"/>
      <c r="KLH16" s="443"/>
      <c r="KLI16" s="443"/>
      <c r="KLJ16" s="443"/>
      <c r="KLK16" s="443"/>
      <c r="KLL16" s="443"/>
      <c r="KLM16" s="443"/>
      <c r="KLN16" s="443"/>
      <c r="KLO16" s="443"/>
      <c r="KLP16" s="443"/>
      <c r="KLQ16" s="443"/>
      <c r="KLR16" s="443"/>
      <c r="KLS16" s="443"/>
      <c r="KLT16" s="443"/>
      <c r="KLU16" s="443"/>
      <c r="KLV16" s="443"/>
      <c r="KLW16" s="443"/>
      <c r="KLX16" s="443"/>
      <c r="KLY16" s="443"/>
      <c r="KLZ16" s="443"/>
      <c r="KMA16" s="443"/>
      <c r="KMB16" s="443"/>
      <c r="KMC16" s="443"/>
      <c r="KMD16" s="443"/>
      <c r="KME16" s="443"/>
      <c r="KMF16" s="443"/>
      <c r="KMG16" s="443"/>
      <c r="KMH16" s="443"/>
      <c r="KMI16" s="443"/>
      <c r="KMJ16" s="443"/>
      <c r="KMK16" s="443"/>
      <c r="KML16" s="443"/>
      <c r="KMM16" s="443"/>
      <c r="KMN16" s="443"/>
      <c r="KMO16" s="443"/>
      <c r="KMP16" s="443"/>
      <c r="KMQ16" s="443"/>
      <c r="KMR16" s="443"/>
      <c r="KMS16" s="443"/>
      <c r="KMT16" s="443"/>
      <c r="KMU16" s="443"/>
      <c r="KMV16" s="443"/>
      <c r="KMW16" s="443"/>
      <c r="KMX16" s="443"/>
      <c r="KMY16" s="443"/>
      <c r="KMZ16" s="443"/>
      <c r="KNA16" s="443"/>
      <c r="KNB16" s="443"/>
      <c r="KNC16" s="443"/>
      <c r="KND16" s="443"/>
      <c r="KNE16" s="443"/>
      <c r="KNF16" s="443"/>
      <c r="KNG16" s="443"/>
      <c r="KNH16" s="443"/>
      <c r="KNI16" s="443"/>
      <c r="KNJ16" s="443"/>
      <c r="KNK16" s="443"/>
      <c r="KNL16" s="443"/>
      <c r="KNM16" s="443"/>
      <c r="KNN16" s="443"/>
      <c r="KNO16" s="443"/>
      <c r="KNP16" s="443"/>
      <c r="KNQ16" s="443"/>
      <c r="KNR16" s="443"/>
      <c r="KNS16" s="443"/>
      <c r="KNT16" s="443"/>
      <c r="KNU16" s="443"/>
      <c r="KNV16" s="443"/>
      <c r="KNW16" s="443"/>
      <c r="KNX16" s="443"/>
      <c r="KNY16" s="443"/>
      <c r="KNZ16" s="443"/>
      <c r="KOA16" s="443"/>
      <c r="KOB16" s="443"/>
      <c r="KOC16" s="443"/>
      <c r="KOD16" s="443"/>
      <c r="KOE16" s="443"/>
      <c r="KOF16" s="443"/>
      <c r="KOG16" s="443"/>
      <c r="KOH16" s="443"/>
      <c r="KOI16" s="443"/>
      <c r="KOJ16" s="443"/>
      <c r="KOK16" s="443"/>
      <c r="KOL16" s="443"/>
      <c r="KOM16" s="443"/>
      <c r="KON16" s="443"/>
      <c r="KOO16" s="443"/>
      <c r="KOP16" s="443"/>
      <c r="KOQ16" s="443"/>
      <c r="KOR16" s="443"/>
      <c r="KOS16" s="443"/>
      <c r="KOT16" s="443"/>
      <c r="KOU16" s="443"/>
      <c r="KOV16" s="443"/>
      <c r="KOW16" s="443"/>
      <c r="KOX16" s="443"/>
      <c r="KOY16" s="443"/>
      <c r="KOZ16" s="443"/>
      <c r="KPA16" s="443"/>
      <c r="KPB16" s="443"/>
      <c r="KPC16" s="443"/>
      <c r="KPD16" s="443"/>
      <c r="KPE16" s="443"/>
      <c r="KPF16" s="443"/>
      <c r="KPG16" s="443"/>
      <c r="KPH16" s="443"/>
      <c r="KPI16" s="443"/>
      <c r="KPJ16" s="443"/>
      <c r="KPK16" s="443"/>
      <c r="KPL16" s="443"/>
      <c r="KPM16" s="443"/>
      <c r="KPN16" s="443"/>
      <c r="KPO16" s="443"/>
      <c r="KPP16" s="443"/>
      <c r="KPQ16" s="443"/>
      <c r="KPR16" s="443"/>
      <c r="KPS16" s="443"/>
      <c r="KPT16" s="443"/>
      <c r="KPU16" s="443"/>
      <c r="KPV16" s="443"/>
      <c r="KPW16" s="443"/>
      <c r="KPX16" s="443"/>
      <c r="KPY16" s="443"/>
      <c r="KPZ16" s="443"/>
      <c r="KQA16" s="443"/>
      <c r="KQB16" s="443"/>
      <c r="KQC16" s="443"/>
      <c r="KQD16" s="443"/>
      <c r="KQE16" s="443"/>
      <c r="KQF16" s="443"/>
      <c r="KQG16" s="443"/>
      <c r="KQH16" s="443"/>
      <c r="KQI16" s="443"/>
      <c r="KQJ16" s="443"/>
      <c r="KQK16" s="443"/>
      <c r="KQL16" s="443"/>
      <c r="KQM16" s="443"/>
      <c r="KQN16" s="443"/>
      <c r="KQO16" s="443"/>
      <c r="KQP16" s="443"/>
      <c r="KQQ16" s="443"/>
      <c r="KQR16" s="443"/>
      <c r="KQS16" s="443"/>
      <c r="KQT16" s="443"/>
      <c r="KQU16" s="443"/>
      <c r="KQV16" s="443"/>
      <c r="KQW16" s="443"/>
      <c r="KQX16" s="443"/>
      <c r="KQY16" s="443"/>
      <c r="KQZ16" s="443"/>
      <c r="KRA16" s="443"/>
      <c r="KRB16" s="443"/>
      <c r="KRC16" s="443"/>
      <c r="KRD16" s="443"/>
      <c r="KRE16" s="443"/>
      <c r="KRF16" s="443"/>
      <c r="KRG16" s="443"/>
      <c r="KRH16" s="443"/>
      <c r="KRI16" s="443"/>
      <c r="KRJ16" s="443"/>
      <c r="KRK16" s="443"/>
      <c r="KRL16" s="443"/>
      <c r="KRM16" s="443"/>
      <c r="KRN16" s="443"/>
      <c r="KRO16" s="443"/>
      <c r="KRP16" s="443"/>
      <c r="KRQ16" s="443"/>
      <c r="KRR16" s="443"/>
      <c r="KRS16" s="443"/>
      <c r="KRT16" s="443"/>
      <c r="KRU16" s="443"/>
      <c r="KRV16" s="443"/>
      <c r="KRW16" s="443"/>
      <c r="KRX16" s="443"/>
      <c r="KRY16" s="443"/>
      <c r="KRZ16" s="443"/>
      <c r="KSA16" s="443"/>
      <c r="KSB16" s="443"/>
      <c r="KSC16" s="443"/>
      <c r="KSD16" s="443"/>
      <c r="KSE16" s="443"/>
      <c r="KSF16" s="443"/>
      <c r="KSG16" s="443"/>
      <c r="KSH16" s="443"/>
      <c r="KSI16" s="443"/>
      <c r="KSJ16" s="443"/>
      <c r="KSK16" s="443"/>
      <c r="KSL16" s="443"/>
      <c r="KSM16" s="443"/>
      <c r="KSN16" s="443"/>
      <c r="KSO16" s="443"/>
      <c r="KSP16" s="443"/>
      <c r="KSQ16" s="443"/>
      <c r="KSR16" s="443"/>
      <c r="KSS16" s="443"/>
      <c r="KST16" s="443"/>
      <c r="KSU16" s="443"/>
      <c r="KSV16" s="443"/>
      <c r="KSW16" s="443"/>
      <c r="KSX16" s="443"/>
      <c r="KSY16" s="443"/>
      <c r="KSZ16" s="443"/>
      <c r="KTA16" s="443"/>
      <c r="KTB16" s="443"/>
      <c r="KTC16" s="443"/>
      <c r="KTD16" s="443"/>
      <c r="KTE16" s="443"/>
      <c r="KTF16" s="443"/>
      <c r="KTG16" s="443"/>
      <c r="KTH16" s="443"/>
      <c r="KTI16" s="443"/>
      <c r="KTJ16" s="443"/>
      <c r="KTK16" s="443"/>
      <c r="KTL16" s="443"/>
      <c r="KTM16" s="443"/>
      <c r="KTN16" s="443"/>
      <c r="KTO16" s="443"/>
      <c r="KTP16" s="443"/>
      <c r="KTQ16" s="443"/>
      <c r="KTR16" s="443"/>
      <c r="KTS16" s="443"/>
      <c r="KTT16" s="443"/>
      <c r="KTU16" s="443"/>
      <c r="KTV16" s="443"/>
      <c r="KTW16" s="443"/>
      <c r="KTX16" s="443"/>
      <c r="KTY16" s="443"/>
      <c r="KTZ16" s="443"/>
      <c r="KUA16" s="443"/>
      <c r="KUB16" s="443"/>
      <c r="KUC16" s="443"/>
      <c r="KUD16" s="443"/>
      <c r="KUE16" s="443"/>
      <c r="KUF16" s="443"/>
      <c r="KUG16" s="443"/>
      <c r="KUH16" s="443"/>
      <c r="KUI16" s="443"/>
      <c r="KUJ16" s="443"/>
      <c r="KUK16" s="443"/>
      <c r="KUL16" s="443"/>
      <c r="KUM16" s="443"/>
      <c r="KUN16" s="443"/>
      <c r="KUO16" s="443"/>
      <c r="KUP16" s="443"/>
      <c r="KUQ16" s="443"/>
      <c r="KUR16" s="443"/>
      <c r="KUS16" s="443"/>
      <c r="KUT16" s="443"/>
      <c r="KUU16" s="443"/>
      <c r="KUV16" s="443"/>
      <c r="KUW16" s="443"/>
      <c r="KUX16" s="443"/>
      <c r="KUY16" s="443"/>
      <c r="KUZ16" s="443"/>
      <c r="KVA16" s="443"/>
      <c r="KVB16" s="443"/>
      <c r="KVC16" s="443"/>
      <c r="KVD16" s="443"/>
      <c r="KVE16" s="443"/>
      <c r="KVF16" s="443"/>
      <c r="KVG16" s="443"/>
      <c r="KVH16" s="443"/>
      <c r="KVI16" s="443"/>
      <c r="KVJ16" s="443"/>
      <c r="KVK16" s="443"/>
      <c r="KVL16" s="443"/>
      <c r="KVM16" s="443"/>
      <c r="KVN16" s="443"/>
      <c r="KVO16" s="443"/>
      <c r="KVP16" s="443"/>
      <c r="KVQ16" s="443"/>
      <c r="KVR16" s="443"/>
      <c r="KVS16" s="443"/>
      <c r="KVT16" s="443"/>
      <c r="KVU16" s="443"/>
      <c r="KVV16" s="443"/>
      <c r="KVW16" s="443"/>
      <c r="KVX16" s="443"/>
      <c r="KVY16" s="443"/>
      <c r="KVZ16" s="443"/>
      <c r="KWA16" s="443"/>
      <c r="KWB16" s="443"/>
      <c r="KWC16" s="443"/>
      <c r="KWD16" s="443"/>
      <c r="KWE16" s="443"/>
      <c r="KWF16" s="443"/>
      <c r="KWG16" s="443"/>
      <c r="KWH16" s="443"/>
      <c r="KWI16" s="443"/>
      <c r="KWJ16" s="443"/>
      <c r="KWK16" s="443"/>
      <c r="KWL16" s="443"/>
      <c r="KWM16" s="443"/>
      <c r="KWN16" s="443"/>
      <c r="KWO16" s="443"/>
      <c r="KWP16" s="443"/>
      <c r="KWQ16" s="443"/>
      <c r="KWR16" s="443"/>
      <c r="KWS16" s="443"/>
      <c r="KWT16" s="443"/>
      <c r="KWU16" s="443"/>
      <c r="KWV16" s="443"/>
      <c r="KWW16" s="443"/>
      <c r="KWX16" s="443"/>
      <c r="KWY16" s="443"/>
      <c r="KWZ16" s="443"/>
      <c r="KXA16" s="443"/>
      <c r="KXB16" s="443"/>
      <c r="KXC16" s="443"/>
      <c r="KXD16" s="443"/>
      <c r="KXE16" s="443"/>
      <c r="KXF16" s="443"/>
      <c r="KXG16" s="443"/>
      <c r="KXH16" s="443"/>
      <c r="KXI16" s="443"/>
      <c r="KXJ16" s="443"/>
      <c r="KXK16" s="443"/>
      <c r="KXL16" s="443"/>
      <c r="KXM16" s="443"/>
      <c r="KXN16" s="443"/>
      <c r="KXO16" s="443"/>
      <c r="KXP16" s="443"/>
      <c r="KXQ16" s="443"/>
      <c r="KXR16" s="443"/>
      <c r="KXS16" s="443"/>
      <c r="KXT16" s="443"/>
      <c r="KXU16" s="443"/>
      <c r="KXV16" s="443"/>
      <c r="KXW16" s="443"/>
      <c r="KXX16" s="443"/>
      <c r="KXY16" s="443"/>
      <c r="KXZ16" s="443"/>
      <c r="KYA16" s="443"/>
      <c r="KYB16" s="443"/>
      <c r="KYC16" s="443"/>
      <c r="KYD16" s="443"/>
      <c r="KYE16" s="443"/>
      <c r="KYF16" s="443"/>
      <c r="KYG16" s="443"/>
      <c r="KYH16" s="443"/>
      <c r="KYI16" s="443"/>
      <c r="KYJ16" s="443"/>
      <c r="KYK16" s="443"/>
      <c r="KYL16" s="443"/>
      <c r="KYM16" s="443"/>
      <c r="KYN16" s="443"/>
      <c r="KYO16" s="443"/>
      <c r="KYP16" s="443"/>
      <c r="KYQ16" s="443"/>
      <c r="KYR16" s="443"/>
      <c r="KYS16" s="443"/>
      <c r="KYT16" s="443"/>
      <c r="KYU16" s="443"/>
      <c r="KYV16" s="443"/>
      <c r="KYW16" s="443"/>
      <c r="KYX16" s="443"/>
      <c r="KYY16" s="443"/>
      <c r="KYZ16" s="443"/>
      <c r="KZA16" s="443"/>
      <c r="KZB16" s="443"/>
      <c r="KZC16" s="443"/>
      <c r="KZD16" s="443"/>
      <c r="KZE16" s="443"/>
      <c r="KZF16" s="443"/>
      <c r="KZG16" s="443"/>
      <c r="KZH16" s="443"/>
      <c r="KZI16" s="443"/>
      <c r="KZJ16" s="443"/>
      <c r="KZK16" s="443"/>
      <c r="KZL16" s="443"/>
      <c r="KZM16" s="443"/>
      <c r="KZN16" s="443"/>
      <c r="KZO16" s="443"/>
      <c r="KZP16" s="443"/>
      <c r="KZQ16" s="443"/>
      <c r="KZR16" s="443"/>
      <c r="KZS16" s="443"/>
      <c r="KZT16" s="443"/>
      <c r="KZU16" s="443"/>
      <c r="KZV16" s="443"/>
      <c r="KZW16" s="443"/>
      <c r="KZX16" s="443"/>
      <c r="KZY16" s="443"/>
      <c r="KZZ16" s="443"/>
      <c r="LAA16" s="443"/>
      <c r="LAB16" s="443"/>
      <c r="LAC16" s="443"/>
      <c r="LAD16" s="443"/>
      <c r="LAE16" s="443"/>
      <c r="LAF16" s="443"/>
      <c r="LAG16" s="443"/>
      <c r="LAH16" s="443"/>
      <c r="LAI16" s="443"/>
      <c r="LAJ16" s="443"/>
      <c r="LAK16" s="443"/>
      <c r="LAL16" s="443"/>
      <c r="LAM16" s="443"/>
      <c r="LAN16" s="443"/>
      <c r="LAO16" s="443"/>
      <c r="LAP16" s="443"/>
      <c r="LAQ16" s="443"/>
      <c r="LAR16" s="443"/>
      <c r="LAS16" s="443"/>
      <c r="LAT16" s="443"/>
      <c r="LAU16" s="443"/>
      <c r="LAV16" s="443"/>
      <c r="LAW16" s="443"/>
      <c r="LAX16" s="443"/>
      <c r="LAY16" s="443"/>
      <c r="LAZ16" s="443"/>
      <c r="LBA16" s="443"/>
      <c r="LBB16" s="443"/>
      <c r="LBC16" s="443"/>
      <c r="LBD16" s="443"/>
      <c r="LBE16" s="443"/>
      <c r="LBF16" s="443"/>
      <c r="LBG16" s="443"/>
      <c r="LBH16" s="443"/>
      <c r="LBI16" s="443"/>
      <c r="LBJ16" s="443"/>
      <c r="LBK16" s="443"/>
      <c r="LBL16" s="443"/>
      <c r="LBM16" s="443"/>
      <c r="LBN16" s="443"/>
      <c r="LBO16" s="443"/>
      <c r="LBP16" s="443"/>
      <c r="LBQ16" s="443"/>
      <c r="LBR16" s="443"/>
      <c r="LBS16" s="443"/>
      <c r="LBT16" s="443"/>
      <c r="LBU16" s="443"/>
      <c r="LBV16" s="443"/>
      <c r="LBW16" s="443"/>
      <c r="LBX16" s="443"/>
      <c r="LBY16" s="443"/>
      <c r="LBZ16" s="443"/>
      <c r="LCA16" s="443"/>
      <c r="LCB16" s="443"/>
      <c r="LCC16" s="443"/>
      <c r="LCD16" s="443"/>
      <c r="LCE16" s="443"/>
      <c r="LCF16" s="443"/>
      <c r="LCG16" s="443"/>
      <c r="LCH16" s="443"/>
      <c r="LCI16" s="443"/>
      <c r="LCJ16" s="443"/>
      <c r="LCK16" s="443"/>
      <c r="LCL16" s="443"/>
      <c r="LCM16" s="443"/>
      <c r="LCN16" s="443"/>
      <c r="LCO16" s="443"/>
      <c r="LCP16" s="443"/>
      <c r="LCQ16" s="443"/>
      <c r="LCR16" s="443"/>
      <c r="LCS16" s="443"/>
      <c r="LCT16" s="443"/>
      <c r="LCU16" s="443"/>
      <c r="LCV16" s="443"/>
      <c r="LCW16" s="443"/>
      <c r="LCX16" s="443"/>
      <c r="LCY16" s="443"/>
      <c r="LCZ16" s="443"/>
      <c r="LDA16" s="443"/>
      <c r="LDB16" s="443"/>
      <c r="LDC16" s="443"/>
      <c r="LDD16" s="443"/>
      <c r="LDE16" s="443"/>
      <c r="LDF16" s="443"/>
      <c r="LDG16" s="443"/>
      <c r="LDH16" s="443"/>
      <c r="LDI16" s="443"/>
      <c r="LDJ16" s="443"/>
      <c r="LDK16" s="443"/>
      <c r="LDL16" s="443"/>
      <c r="LDM16" s="443"/>
      <c r="LDN16" s="443"/>
      <c r="LDO16" s="443"/>
      <c r="LDP16" s="443"/>
      <c r="LDQ16" s="443"/>
      <c r="LDR16" s="443"/>
      <c r="LDS16" s="443"/>
      <c r="LDT16" s="443"/>
      <c r="LDU16" s="443"/>
      <c r="LDV16" s="443"/>
      <c r="LDW16" s="443"/>
      <c r="LDX16" s="443"/>
      <c r="LDY16" s="443"/>
      <c r="LDZ16" s="443"/>
      <c r="LEA16" s="443"/>
      <c r="LEB16" s="443"/>
      <c r="LEC16" s="443"/>
      <c r="LED16" s="443"/>
      <c r="LEE16" s="443"/>
      <c r="LEF16" s="443"/>
      <c r="LEG16" s="443"/>
      <c r="LEH16" s="443"/>
      <c r="LEI16" s="443"/>
      <c r="LEJ16" s="443"/>
      <c r="LEK16" s="443"/>
      <c r="LEL16" s="443"/>
      <c r="LEM16" s="443"/>
      <c r="LEN16" s="443"/>
      <c r="LEO16" s="443"/>
      <c r="LEP16" s="443"/>
      <c r="LEQ16" s="443"/>
      <c r="LER16" s="443"/>
      <c r="LES16" s="443"/>
      <c r="LET16" s="443"/>
      <c r="LEU16" s="443"/>
      <c r="LEV16" s="443"/>
      <c r="LEW16" s="443"/>
      <c r="LEX16" s="443"/>
      <c r="LEY16" s="443"/>
      <c r="LEZ16" s="443"/>
      <c r="LFA16" s="443"/>
      <c r="LFB16" s="443"/>
      <c r="LFC16" s="443"/>
      <c r="LFD16" s="443"/>
      <c r="LFE16" s="443"/>
      <c r="LFF16" s="443"/>
      <c r="LFG16" s="443"/>
      <c r="LFH16" s="443"/>
      <c r="LFI16" s="443"/>
      <c r="LFJ16" s="443"/>
      <c r="LFK16" s="443"/>
      <c r="LFL16" s="443"/>
      <c r="LFM16" s="443"/>
      <c r="LFN16" s="443"/>
      <c r="LFO16" s="443"/>
      <c r="LFP16" s="443"/>
      <c r="LFQ16" s="443"/>
      <c r="LFR16" s="443"/>
      <c r="LFS16" s="443"/>
      <c r="LFT16" s="443"/>
      <c r="LFU16" s="443"/>
      <c r="LFV16" s="443"/>
      <c r="LFW16" s="443"/>
      <c r="LFX16" s="443"/>
      <c r="LFY16" s="443"/>
      <c r="LFZ16" s="443"/>
      <c r="LGA16" s="443"/>
      <c r="LGB16" s="443"/>
      <c r="LGC16" s="443"/>
      <c r="LGD16" s="443"/>
      <c r="LGE16" s="443"/>
      <c r="LGF16" s="443"/>
      <c r="LGG16" s="443"/>
      <c r="LGH16" s="443"/>
      <c r="LGI16" s="443"/>
      <c r="LGJ16" s="443"/>
      <c r="LGK16" s="443"/>
      <c r="LGL16" s="443"/>
      <c r="LGM16" s="443"/>
      <c r="LGN16" s="443"/>
      <c r="LGO16" s="443"/>
      <c r="LGP16" s="443"/>
      <c r="LGQ16" s="443"/>
      <c r="LGR16" s="443"/>
      <c r="LGS16" s="443"/>
      <c r="LGT16" s="443"/>
      <c r="LGU16" s="443"/>
      <c r="LGV16" s="443"/>
      <c r="LGW16" s="443"/>
      <c r="LGX16" s="443"/>
      <c r="LGY16" s="443"/>
      <c r="LGZ16" s="443"/>
      <c r="LHA16" s="443"/>
      <c r="LHB16" s="443"/>
      <c r="LHC16" s="443"/>
      <c r="LHD16" s="443"/>
      <c r="LHE16" s="443"/>
      <c r="LHF16" s="443"/>
      <c r="LHG16" s="443"/>
      <c r="LHH16" s="443"/>
      <c r="LHI16" s="443"/>
      <c r="LHJ16" s="443"/>
      <c r="LHK16" s="443"/>
      <c r="LHL16" s="443"/>
      <c r="LHM16" s="443"/>
      <c r="LHN16" s="443"/>
      <c r="LHO16" s="443"/>
      <c r="LHP16" s="443"/>
      <c r="LHQ16" s="443"/>
      <c r="LHR16" s="443"/>
      <c r="LHS16" s="443"/>
      <c r="LHT16" s="443"/>
      <c r="LHU16" s="443"/>
      <c r="LHV16" s="443"/>
      <c r="LHW16" s="443"/>
      <c r="LHX16" s="443"/>
      <c r="LHY16" s="443"/>
      <c r="LHZ16" s="443"/>
      <c r="LIA16" s="443"/>
      <c r="LIB16" s="443"/>
      <c r="LIC16" s="443"/>
      <c r="LID16" s="443"/>
      <c r="LIE16" s="443"/>
      <c r="LIF16" s="443"/>
      <c r="LIG16" s="443"/>
      <c r="LIH16" s="443"/>
      <c r="LII16" s="443"/>
      <c r="LIJ16" s="443"/>
      <c r="LIK16" s="443"/>
      <c r="LIL16" s="443"/>
      <c r="LIM16" s="443"/>
      <c r="LIN16" s="443"/>
      <c r="LIO16" s="443"/>
      <c r="LIP16" s="443"/>
      <c r="LIQ16" s="443"/>
      <c r="LIR16" s="443"/>
      <c r="LIS16" s="443"/>
      <c r="LIT16" s="443"/>
      <c r="LIU16" s="443"/>
      <c r="LIV16" s="443"/>
      <c r="LIW16" s="443"/>
      <c r="LIX16" s="443"/>
      <c r="LIY16" s="443"/>
      <c r="LIZ16" s="443"/>
      <c r="LJA16" s="443"/>
      <c r="LJB16" s="443"/>
      <c r="LJC16" s="443"/>
      <c r="LJD16" s="443"/>
      <c r="LJE16" s="443"/>
      <c r="LJF16" s="443"/>
      <c r="LJG16" s="443"/>
      <c r="LJH16" s="443"/>
      <c r="LJI16" s="443"/>
      <c r="LJJ16" s="443"/>
      <c r="LJK16" s="443"/>
      <c r="LJL16" s="443"/>
      <c r="LJM16" s="443"/>
      <c r="LJN16" s="443"/>
      <c r="LJO16" s="443"/>
      <c r="LJP16" s="443"/>
      <c r="LJQ16" s="443"/>
      <c r="LJR16" s="443"/>
      <c r="LJS16" s="443"/>
      <c r="LJT16" s="443"/>
      <c r="LJU16" s="443"/>
      <c r="LJV16" s="443"/>
      <c r="LJW16" s="443"/>
      <c r="LJX16" s="443"/>
      <c r="LJY16" s="443"/>
      <c r="LJZ16" s="443"/>
      <c r="LKA16" s="443"/>
      <c r="LKB16" s="443"/>
      <c r="LKC16" s="443"/>
      <c r="LKD16" s="443"/>
      <c r="LKE16" s="443"/>
      <c r="LKF16" s="443"/>
      <c r="LKG16" s="443"/>
      <c r="LKH16" s="443"/>
      <c r="LKI16" s="443"/>
      <c r="LKJ16" s="443"/>
      <c r="LKK16" s="443"/>
      <c r="LKL16" s="443"/>
      <c r="LKM16" s="443"/>
      <c r="LKN16" s="443"/>
      <c r="LKO16" s="443"/>
      <c r="LKP16" s="443"/>
      <c r="LKQ16" s="443"/>
      <c r="LKR16" s="443"/>
      <c r="LKS16" s="443"/>
      <c r="LKT16" s="443"/>
      <c r="LKU16" s="443"/>
      <c r="LKV16" s="443"/>
      <c r="LKW16" s="443"/>
      <c r="LKX16" s="443"/>
      <c r="LKY16" s="443"/>
      <c r="LKZ16" s="443"/>
      <c r="LLA16" s="443"/>
      <c r="LLB16" s="443"/>
      <c r="LLC16" s="443"/>
      <c r="LLD16" s="443"/>
      <c r="LLE16" s="443"/>
      <c r="LLF16" s="443"/>
      <c r="LLG16" s="443"/>
      <c r="LLH16" s="443"/>
      <c r="LLI16" s="443"/>
      <c r="LLJ16" s="443"/>
      <c r="LLK16" s="443"/>
      <c r="LLL16" s="443"/>
      <c r="LLM16" s="443"/>
      <c r="LLN16" s="443"/>
      <c r="LLO16" s="443"/>
      <c r="LLP16" s="443"/>
      <c r="LLQ16" s="443"/>
      <c r="LLR16" s="443"/>
      <c r="LLS16" s="443"/>
      <c r="LLT16" s="443"/>
      <c r="LLU16" s="443"/>
      <c r="LLV16" s="443"/>
      <c r="LLW16" s="443"/>
      <c r="LLX16" s="443"/>
      <c r="LLY16" s="443"/>
      <c r="LLZ16" s="443"/>
      <c r="LMA16" s="443"/>
      <c r="LMB16" s="443"/>
      <c r="LMC16" s="443"/>
      <c r="LMD16" s="443"/>
      <c r="LME16" s="443"/>
      <c r="LMF16" s="443"/>
      <c r="LMG16" s="443"/>
      <c r="LMH16" s="443"/>
      <c r="LMI16" s="443"/>
      <c r="LMJ16" s="443"/>
      <c r="LMK16" s="443"/>
      <c r="LML16" s="443"/>
      <c r="LMM16" s="443"/>
      <c r="LMN16" s="443"/>
      <c r="LMO16" s="443"/>
      <c r="LMP16" s="443"/>
      <c r="LMQ16" s="443"/>
      <c r="LMR16" s="443"/>
      <c r="LMS16" s="443"/>
      <c r="LMT16" s="443"/>
      <c r="LMU16" s="443"/>
      <c r="LMV16" s="443"/>
      <c r="LMW16" s="443"/>
      <c r="LMX16" s="443"/>
      <c r="LMY16" s="443"/>
      <c r="LMZ16" s="443"/>
      <c r="LNA16" s="443"/>
      <c r="LNB16" s="443"/>
      <c r="LNC16" s="443"/>
      <c r="LND16" s="443"/>
      <c r="LNE16" s="443"/>
      <c r="LNF16" s="443"/>
      <c r="LNG16" s="443"/>
      <c r="LNH16" s="443"/>
      <c r="LNI16" s="443"/>
      <c r="LNJ16" s="443"/>
      <c r="LNK16" s="443"/>
      <c r="LNL16" s="443"/>
      <c r="LNM16" s="443"/>
      <c r="LNN16" s="443"/>
      <c r="LNO16" s="443"/>
      <c r="LNP16" s="443"/>
      <c r="LNQ16" s="443"/>
      <c r="LNR16" s="443"/>
      <c r="LNS16" s="443"/>
      <c r="LNT16" s="443"/>
      <c r="LNU16" s="443"/>
      <c r="LNV16" s="443"/>
      <c r="LNW16" s="443"/>
      <c r="LNX16" s="443"/>
      <c r="LNY16" s="443"/>
      <c r="LNZ16" s="443"/>
      <c r="LOA16" s="443"/>
      <c r="LOB16" s="443"/>
      <c r="LOC16" s="443"/>
      <c r="LOD16" s="443"/>
      <c r="LOE16" s="443"/>
      <c r="LOF16" s="443"/>
      <c r="LOG16" s="443"/>
      <c r="LOH16" s="443"/>
      <c r="LOI16" s="443"/>
      <c r="LOJ16" s="443"/>
      <c r="LOK16" s="443"/>
      <c r="LOL16" s="443"/>
      <c r="LOM16" s="443"/>
      <c r="LON16" s="443"/>
      <c r="LOO16" s="443"/>
      <c r="LOP16" s="443"/>
      <c r="LOQ16" s="443"/>
      <c r="LOR16" s="443"/>
      <c r="LOS16" s="443"/>
      <c r="LOT16" s="443"/>
      <c r="LOU16" s="443"/>
      <c r="LOV16" s="443"/>
      <c r="LOW16" s="443"/>
      <c r="LOX16" s="443"/>
      <c r="LOY16" s="443"/>
      <c r="LOZ16" s="443"/>
      <c r="LPA16" s="443"/>
      <c r="LPB16" s="443"/>
      <c r="LPC16" s="443"/>
      <c r="LPD16" s="443"/>
      <c r="LPE16" s="443"/>
      <c r="LPF16" s="443"/>
      <c r="LPG16" s="443"/>
      <c r="LPH16" s="443"/>
      <c r="LPI16" s="443"/>
      <c r="LPJ16" s="443"/>
      <c r="LPK16" s="443"/>
      <c r="LPL16" s="443"/>
      <c r="LPM16" s="443"/>
      <c r="LPN16" s="443"/>
      <c r="LPO16" s="443"/>
      <c r="LPP16" s="443"/>
      <c r="LPQ16" s="443"/>
      <c r="LPR16" s="443"/>
      <c r="LPS16" s="443"/>
      <c r="LPT16" s="443"/>
      <c r="LPU16" s="443"/>
      <c r="LPV16" s="443"/>
      <c r="LPW16" s="443"/>
      <c r="LPX16" s="443"/>
      <c r="LPY16" s="443"/>
      <c r="LPZ16" s="443"/>
      <c r="LQA16" s="443"/>
      <c r="LQB16" s="443"/>
      <c r="LQC16" s="443"/>
      <c r="LQD16" s="443"/>
      <c r="LQE16" s="443"/>
      <c r="LQF16" s="443"/>
      <c r="LQG16" s="443"/>
      <c r="LQH16" s="443"/>
      <c r="LQI16" s="443"/>
      <c r="LQJ16" s="443"/>
      <c r="LQK16" s="443"/>
      <c r="LQL16" s="443"/>
      <c r="LQM16" s="443"/>
      <c r="LQN16" s="443"/>
      <c r="LQO16" s="443"/>
      <c r="LQP16" s="443"/>
      <c r="LQQ16" s="443"/>
      <c r="LQR16" s="443"/>
      <c r="LQS16" s="443"/>
      <c r="LQT16" s="443"/>
      <c r="LQU16" s="443"/>
      <c r="LQV16" s="443"/>
      <c r="LQW16" s="443"/>
      <c r="LQX16" s="443"/>
      <c r="LQY16" s="443"/>
      <c r="LQZ16" s="443"/>
      <c r="LRA16" s="443"/>
      <c r="LRB16" s="443"/>
      <c r="LRC16" s="443"/>
      <c r="LRD16" s="443"/>
      <c r="LRE16" s="443"/>
      <c r="LRF16" s="443"/>
      <c r="LRG16" s="443"/>
      <c r="LRH16" s="443"/>
      <c r="LRI16" s="443"/>
      <c r="LRJ16" s="443"/>
      <c r="LRK16" s="443"/>
      <c r="LRL16" s="443"/>
      <c r="LRM16" s="443"/>
      <c r="LRN16" s="443"/>
      <c r="LRO16" s="443"/>
      <c r="LRP16" s="443"/>
      <c r="LRQ16" s="443"/>
      <c r="LRR16" s="443"/>
      <c r="LRS16" s="443"/>
      <c r="LRT16" s="443"/>
      <c r="LRU16" s="443"/>
      <c r="LRV16" s="443"/>
      <c r="LRW16" s="443"/>
      <c r="LRX16" s="443"/>
      <c r="LRY16" s="443"/>
      <c r="LRZ16" s="443"/>
      <c r="LSA16" s="443"/>
      <c r="LSB16" s="443"/>
      <c r="LSC16" s="443"/>
      <c r="LSD16" s="443"/>
      <c r="LSE16" s="443"/>
      <c r="LSF16" s="443"/>
      <c r="LSG16" s="443"/>
      <c r="LSH16" s="443"/>
      <c r="LSI16" s="443"/>
      <c r="LSJ16" s="443"/>
      <c r="LSK16" s="443"/>
      <c r="LSL16" s="443"/>
      <c r="LSM16" s="443"/>
      <c r="LSN16" s="443"/>
      <c r="LSO16" s="443"/>
      <c r="LSP16" s="443"/>
      <c r="LSQ16" s="443"/>
      <c r="LSR16" s="443"/>
      <c r="LSS16" s="443"/>
      <c r="LST16" s="443"/>
      <c r="LSU16" s="443"/>
      <c r="LSV16" s="443"/>
      <c r="LSW16" s="443"/>
      <c r="LSX16" s="443"/>
      <c r="LSY16" s="443"/>
      <c r="LSZ16" s="443"/>
      <c r="LTA16" s="443"/>
      <c r="LTB16" s="443"/>
      <c r="LTC16" s="443"/>
      <c r="LTD16" s="443"/>
      <c r="LTE16" s="443"/>
      <c r="LTF16" s="443"/>
      <c r="LTG16" s="443"/>
      <c r="LTH16" s="443"/>
      <c r="LTI16" s="443"/>
      <c r="LTJ16" s="443"/>
      <c r="LTK16" s="443"/>
      <c r="LTL16" s="443"/>
      <c r="LTM16" s="443"/>
      <c r="LTN16" s="443"/>
      <c r="LTO16" s="443"/>
      <c r="LTP16" s="443"/>
      <c r="LTQ16" s="443"/>
      <c r="LTR16" s="443"/>
      <c r="LTS16" s="443"/>
      <c r="LTT16" s="443"/>
      <c r="LTU16" s="443"/>
      <c r="LTV16" s="443"/>
      <c r="LTW16" s="443"/>
      <c r="LTX16" s="443"/>
      <c r="LTY16" s="443"/>
      <c r="LTZ16" s="443"/>
      <c r="LUA16" s="443"/>
      <c r="LUB16" s="443"/>
      <c r="LUC16" s="443"/>
      <c r="LUD16" s="443"/>
      <c r="LUE16" s="443"/>
      <c r="LUF16" s="443"/>
      <c r="LUG16" s="443"/>
      <c r="LUH16" s="443"/>
      <c r="LUI16" s="443"/>
      <c r="LUJ16" s="443"/>
      <c r="LUK16" s="443"/>
      <c r="LUL16" s="443"/>
      <c r="LUM16" s="443"/>
      <c r="LUN16" s="443"/>
      <c r="LUO16" s="443"/>
      <c r="LUP16" s="443"/>
      <c r="LUQ16" s="443"/>
      <c r="LUR16" s="443"/>
      <c r="LUS16" s="443"/>
      <c r="LUT16" s="443"/>
      <c r="LUU16" s="443"/>
      <c r="LUV16" s="443"/>
      <c r="LUW16" s="443"/>
      <c r="LUX16" s="443"/>
      <c r="LUY16" s="443"/>
      <c r="LUZ16" s="443"/>
      <c r="LVA16" s="443"/>
      <c r="LVB16" s="443"/>
      <c r="LVC16" s="443"/>
      <c r="LVD16" s="443"/>
      <c r="LVE16" s="443"/>
      <c r="LVF16" s="443"/>
      <c r="LVG16" s="443"/>
      <c r="LVH16" s="443"/>
      <c r="LVI16" s="443"/>
      <c r="LVJ16" s="443"/>
      <c r="LVK16" s="443"/>
      <c r="LVL16" s="443"/>
      <c r="LVM16" s="443"/>
      <c r="LVN16" s="443"/>
      <c r="LVO16" s="443"/>
      <c r="LVP16" s="443"/>
      <c r="LVQ16" s="443"/>
      <c r="LVR16" s="443"/>
      <c r="LVS16" s="443"/>
      <c r="LVT16" s="443"/>
      <c r="LVU16" s="443"/>
      <c r="LVV16" s="443"/>
      <c r="LVW16" s="443"/>
      <c r="LVX16" s="443"/>
      <c r="LVY16" s="443"/>
      <c r="LVZ16" s="443"/>
      <c r="LWA16" s="443"/>
      <c r="LWB16" s="443"/>
      <c r="LWC16" s="443"/>
      <c r="LWD16" s="443"/>
      <c r="LWE16" s="443"/>
      <c r="LWF16" s="443"/>
      <c r="LWG16" s="443"/>
      <c r="LWH16" s="443"/>
      <c r="LWI16" s="443"/>
      <c r="LWJ16" s="443"/>
      <c r="LWK16" s="443"/>
      <c r="LWL16" s="443"/>
      <c r="LWM16" s="443"/>
      <c r="LWN16" s="443"/>
      <c r="LWO16" s="443"/>
      <c r="LWP16" s="443"/>
      <c r="LWQ16" s="443"/>
      <c r="LWR16" s="443"/>
      <c r="LWS16" s="443"/>
      <c r="LWT16" s="443"/>
      <c r="LWU16" s="443"/>
      <c r="LWV16" s="443"/>
      <c r="LWW16" s="443"/>
      <c r="LWX16" s="443"/>
      <c r="LWY16" s="443"/>
      <c r="LWZ16" s="443"/>
      <c r="LXA16" s="443"/>
      <c r="LXB16" s="443"/>
      <c r="LXC16" s="443"/>
      <c r="LXD16" s="443"/>
      <c r="LXE16" s="443"/>
      <c r="LXF16" s="443"/>
      <c r="LXG16" s="443"/>
      <c r="LXH16" s="443"/>
      <c r="LXI16" s="443"/>
      <c r="LXJ16" s="443"/>
      <c r="LXK16" s="443"/>
      <c r="LXL16" s="443"/>
      <c r="LXM16" s="443"/>
      <c r="LXN16" s="443"/>
      <c r="LXO16" s="443"/>
      <c r="LXP16" s="443"/>
      <c r="LXQ16" s="443"/>
      <c r="LXR16" s="443"/>
      <c r="LXS16" s="443"/>
      <c r="LXT16" s="443"/>
      <c r="LXU16" s="443"/>
      <c r="LXV16" s="443"/>
      <c r="LXW16" s="443"/>
      <c r="LXX16" s="443"/>
      <c r="LXY16" s="443"/>
      <c r="LXZ16" s="443"/>
      <c r="LYA16" s="443"/>
      <c r="LYB16" s="443"/>
      <c r="LYC16" s="443"/>
      <c r="LYD16" s="443"/>
      <c r="LYE16" s="443"/>
      <c r="LYF16" s="443"/>
      <c r="LYG16" s="443"/>
      <c r="LYH16" s="443"/>
      <c r="LYI16" s="443"/>
      <c r="LYJ16" s="443"/>
      <c r="LYK16" s="443"/>
      <c r="LYL16" s="443"/>
      <c r="LYM16" s="443"/>
      <c r="LYN16" s="443"/>
      <c r="LYO16" s="443"/>
      <c r="LYP16" s="443"/>
      <c r="LYQ16" s="443"/>
      <c r="LYR16" s="443"/>
      <c r="LYS16" s="443"/>
      <c r="LYT16" s="443"/>
      <c r="LYU16" s="443"/>
      <c r="LYV16" s="443"/>
      <c r="LYW16" s="443"/>
      <c r="LYX16" s="443"/>
      <c r="LYY16" s="443"/>
      <c r="LYZ16" s="443"/>
      <c r="LZA16" s="443"/>
      <c r="LZB16" s="443"/>
      <c r="LZC16" s="443"/>
      <c r="LZD16" s="443"/>
      <c r="LZE16" s="443"/>
      <c r="LZF16" s="443"/>
      <c r="LZG16" s="443"/>
      <c r="LZH16" s="443"/>
      <c r="LZI16" s="443"/>
      <c r="LZJ16" s="443"/>
      <c r="LZK16" s="443"/>
      <c r="LZL16" s="443"/>
      <c r="LZM16" s="443"/>
      <c r="LZN16" s="443"/>
      <c r="LZO16" s="443"/>
      <c r="LZP16" s="443"/>
      <c r="LZQ16" s="443"/>
      <c r="LZR16" s="443"/>
      <c r="LZS16" s="443"/>
      <c r="LZT16" s="443"/>
      <c r="LZU16" s="443"/>
      <c r="LZV16" s="443"/>
      <c r="LZW16" s="443"/>
      <c r="LZX16" s="443"/>
      <c r="LZY16" s="443"/>
      <c r="LZZ16" s="443"/>
      <c r="MAA16" s="443"/>
      <c r="MAB16" s="443"/>
      <c r="MAC16" s="443"/>
      <c r="MAD16" s="443"/>
      <c r="MAE16" s="443"/>
      <c r="MAF16" s="443"/>
      <c r="MAG16" s="443"/>
      <c r="MAH16" s="443"/>
      <c r="MAI16" s="443"/>
      <c r="MAJ16" s="443"/>
      <c r="MAK16" s="443"/>
      <c r="MAL16" s="443"/>
      <c r="MAM16" s="443"/>
      <c r="MAN16" s="443"/>
      <c r="MAO16" s="443"/>
      <c r="MAP16" s="443"/>
      <c r="MAQ16" s="443"/>
      <c r="MAR16" s="443"/>
      <c r="MAS16" s="443"/>
      <c r="MAT16" s="443"/>
      <c r="MAU16" s="443"/>
      <c r="MAV16" s="443"/>
      <c r="MAW16" s="443"/>
      <c r="MAX16" s="443"/>
      <c r="MAY16" s="443"/>
      <c r="MAZ16" s="443"/>
      <c r="MBA16" s="443"/>
      <c r="MBB16" s="443"/>
      <c r="MBC16" s="443"/>
      <c r="MBD16" s="443"/>
      <c r="MBE16" s="443"/>
      <c r="MBF16" s="443"/>
      <c r="MBG16" s="443"/>
      <c r="MBH16" s="443"/>
      <c r="MBI16" s="443"/>
      <c r="MBJ16" s="443"/>
      <c r="MBK16" s="443"/>
      <c r="MBL16" s="443"/>
      <c r="MBM16" s="443"/>
      <c r="MBN16" s="443"/>
      <c r="MBO16" s="443"/>
      <c r="MBP16" s="443"/>
      <c r="MBQ16" s="443"/>
      <c r="MBR16" s="443"/>
      <c r="MBS16" s="443"/>
      <c r="MBT16" s="443"/>
      <c r="MBU16" s="443"/>
      <c r="MBV16" s="443"/>
      <c r="MBW16" s="443"/>
      <c r="MBX16" s="443"/>
      <c r="MBY16" s="443"/>
      <c r="MBZ16" s="443"/>
      <c r="MCA16" s="443"/>
      <c r="MCB16" s="443"/>
      <c r="MCC16" s="443"/>
      <c r="MCD16" s="443"/>
      <c r="MCE16" s="443"/>
      <c r="MCF16" s="443"/>
      <c r="MCG16" s="443"/>
      <c r="MCH16" s="443"/>
      <c r="MCI16" s="443"/>
      <c r="MCJ16" s="443"/>
      <c r="MCK16" s="443"/>
      <c r="MCL16" s="443"/>
      <c r="MCM16" s="443"/>
      <c r="MCN16" s="443"/>
      <c r="MCO16" s="443"/>
      <c r="MCP16" s="443"/>
      <c r="MCQ16" s="443"/>
      <c r="MCR16" s="443"/>
      <c r="MCS16" s="443"/>
      <c r="MCT16" s="443"/>
      <c r="MCU16" s="443"/>
      <c r="MCV16" s="443"/>
      <c r="MCW16" s="443"/>
      <c r="MCX16" s="443"/>
      <c r="MCY16" s="443"/>
      <c r="MCZ16" s="443"/>
      <c r="MDA16" s="443"/>
      <c r="MDB16" s="443"/>
      <c r="MDC16" s="443"/>
      <c r="MDD16" s="443"/>
      <c r="MDE16" s="443"/>
      <c r="MDF16" s="443"/>
      <c r="MDG16" s="443"/>
      <c r="MDH16" s="443"/>
      <c r="MDI16" s="443"/>
      <c r="MDJ16" s="443"/>
      <c r="MDK16" s="443"/>
      <c r="MDL16" s="443"/>
      <c r="MDM16" s="443"/>
      <c r="MDN16" s="443"/>
      <c r="MDO16" s="443"/>
      <c r="MDP16" s="443"/>
      <c r="MDQ16" s="443"/>
      <c r="MDR16" s="443"/>
      <c r="MDS16" s="443"/>
      <c r="MDT16" s="443"/>
      <c r="MDU16" s="443"/>
      <c r="MDV16" s="443"/>
      <c r="MDW16" s="443"/>
      <c r="MDX16" s="443"/>
      <c r="MDY16" s="443"/>
      <c r="MDZ16" s="443"/>
      <c r="MEA16" s="443"/>
      <c r="MEB16" s="443"/>
      <c r="MEC16" s="443"/>
      <c r="MED16" s="443"/>
      <c r="MEE16" s="443"/>
      <c r="MEF16" s="443"/>
      <c r="MEG16" s="443"/>
      <c r="MEH16" s="443"/>
      <c r="MEI16" s="443"/>
      <c r="MEJ16" s="443"/>
      <c r="MEK16" s="443"/>
      <c r="MEL16" s="443"/>
      <c r="MEM16" s="443"/>
      <c r="MEN16" s="443"/>
      <c r="MEO16" s="443"/>
      <c r="MEP16" s="443"/>
      <c r="MEQ16" s="443"/>
      <c r="MER16" s="443"/>
      <c r="MES16" s="443"/>
      <c r="MET16" s="443"/>
      <c r="MEU16" s="443"/>
      <c r="MEV16" s="443"/>
      <c r="MEW16" s="443"/>
      <c r="MEX16" s="443"/>
      <c r="MEY16" s="443"/>
      <c r="MEZ16" s="443"/>
      <c r="MFA16" s="443"/>
      <c r="MFB16" s="443"/>
      <c r="MFC16" s="443"/>
      <c r="MFD16" s="443"/>
      <c r="MFE16" s="443"/>
      <c r="MFF16" s="443"/>
      <c r="MFG16" s="443"/>
      <c r="MFH16" s="443"/>
      <c r="MFI16" s="443"/>
      <c r="MFJ16" s="443"/>
      <c r="MFK16" s="443"/>
      <c r="MFL16" s="443"/>
      <c r="MFM16" s="443"/>
      <c r="MFN16" s="443"/>
      <c r="MFO16" s="443"/>
      <c r="MFP16" s="443"/>
      <c r="MFQ16" s="443"/>
      <c r="MFR16" s="443"/>
      <c r="MFS16" s="443"/>
      <c r="MFT16" s="443"/>
      <c r="MFU16" s="443"/>
      <c r="MFV16" s="443"/>
      <c r="MFW16" s="443"/>
      <c r="MFX16" s="443"/>
      <c r="MFY16" s="443"/>
      <c r="MFZ16" s="443"/>
      <c r="MGA16" s="443"/>
      <c r="MGB16" s="443"/>
      <c r="MGC16" s="443"/>
      <c r="MGD16" s="443"/>
      <c r="MGE16" s="443"/>
      <c r="MGF16" s="443"/>
      <c r="MGG16" s="443"/>
      <c r="MGH16" s="443"/>
      <c r="MGI16" s="443"/>
      <c r="MGJ16" s="443"/>
      <c r="MGK16" s="443"/>
      <c r="MGL16" s="443"/>
      <c r="MGM16" s="443"/>
      <c r="MGN16" s="443"/>
      <c r="MGO16" s="443"/>
      <c r="MGP16" s="443"/>
      <c r="MGQ16" s="443"/>
      <c r="MGR16" s="443"/>
      <c r="MGS16" s="443"/>
      <c r="MGT16" s="443"/>
      <c r="MGU16" s="443"/>
      <c r="MGV16" s="443"/>
      <c r="MGW16" s="443"/>
      <c r="MGX16" s="443"/>
      <c r="MGY16" s="443"/>
      <c r="MGZ16" s="443"/>
      <c r="MHA16" s="443"/>
      <c r="MHB16" s="443"/>
      <c r="MHC16" s="443"/>
      <c r="MHD16" s="443"/>
      <c r="MHE16" s="443"/>
      <c r="MHF16" s="443"/>
      <c r="MHG16" s="443"/>
      <c r="MHH16" s="443"/>
      <c r="MHI16" s="443"/>
      <c r="MHJ16" s="443"/>
      <c r="MHK16" s="443"/>
      <c r="MHL16" s="443"/>
      <c r="MHM16" s="443"/>
      <c r="MHN16" s="443"/>
      <c r="MHO16" s="443"/>
      <c r="MHP16" s="443"/>
      <c r="MHQ16" s="443"/>
      <c r="MHR16" s="443"/>
      <c r="MHS16" s="443"/>
      <c r="MHT16" s="443"/>
      <c r="MHU16" s="443"/>
      <c r="MHV16" s="443"/>
      <c r="MHW16" s="443"/>
      <c r="MHX16" s="443"/>
      <c r="MHY16" s="443"/>
      <c r="MHZ16" s="443"/>
      <c r="MIA16" s="443"/>
      <c r="MIB16" s="443"/>
      <c r="MIC16" s="443"/>
      <c r="MID16" s="443"/>
      <c r="MIE16" s="443"/>
      <c r="MIF16" s="443"/>
      <c r="MIG16" s="443"/>
      <c r="MIH16" s="443"/>
      <c r="MII16" s="443"/>
      <c r="MIJ16" s="443"/>
      <c r="MIK16" s="443"/>
      <c r="MIL16" s="443"/>
      <c r="MIM16" s="443"/>
      <c r="MIN16" s="443"/>
      <c r="MIO16" s="443"/>
      <c r="MIP16" s="443"/>
      <c r="MIQ16" s="443"/>
      <c r="MIR16" s="443"/>
      <c r="MIS16" s="443"/>
      <c r="MIT16" s="443"/>
      <c r="MIU16" s="443"/>
      <c r="MIV16" s="443"/>
      <c r="MIW16" s="443"/>
      <c r="MIX16" s="443"/>
      <c r="MIY16" s="443"/>
      <c r="MIZ16" s="443"/>
      <c r="MJA16" s="443"/>
      <c r="MJB16" s="443"/>
      <c r="MJC16" s="443"/>
      <c r="MJD16" s="443"/>
      <c r="MJE16" s="443"/>
      <c r="MJF16" s="443"/>
      <c r="MJG16" s="443"/>
      <c r="MJH16" s="443"/>
      <c r="MJI16" s="443"/>
      <c r="MJJ16" s="443"/>
      <c r="MJK16" s="443"/>
      <c r="MJL16" s="443"/>
      <c r="MJM16" s="443"/>
      <c r="MJN16" s="443"/>
      <c r="MJO16" s="443"/>
      <c r="MJP16" s="443"/>
      <c r="MJQ16" s="443"/>
      <c r="MJR16" s="443"/>
      <c r="MJS16" s="443"/>
      <c r="MJT16" s="443"/>
      <c r="MJU16" s="443"/>
      <c r="MJV16" s="443"/>
      <c r="MJW16" s="443"/>
      <c r="MJX16" s="443"/>
      <c r="MJY16" s="443"/>
      <c r="MJZ16" s="443"/>
      <c r="MKA16" s="443"/>
      <c r="MKB16" s="443"/>
      <c r="MKC16" s="443"/>
      <c r="MKD16" s="443"/>
      <c r="MKE16" s="443"/>
      <c r="MKF16" s="443"/>
      <c r="MKG16" s="443"/>
      <c r="MKH16" s="443"/>
      <c r="MKI16" s="443"/>
      <c r="MKJ16" s="443"/>
      <c r="MKK16" s="443"/>
      <c r="MKL16" s="443"/>
      <c r="MKM16" s="443"/>
      <c r="MKN16" s="443"/>
      <c r="MKO16" s="443"/>
      <c r="MKP16" s="443"/>
      <c r="MKQ16" s="443"/>
      <c r="MKR16" s="443"/>
      <c r="MKS16" s="443"/>
      <c r="MKT16" s="443"/>
      <c r="MKU16" s="443"/>
      <c r="MKV16" s="443"/>
      <c r="MKW16" s="443"/>
      <c r="MKX16" s="443"/>
      <c r="MKY16" s="443"/>
      <c r="MKZ16" s="443"/>
      <c r="MLA16" s="443"/>
      <c r="MLB16" s="443"/>
      <c r="MLC16" s="443"/>
      <c r="MLD16" s="443"/>
      <c r="MLE16" s="443"/>
      <c r="MLF16" s="443"/>
      <c r="MLG16" s="443"/>
      <c r="MLH16" s="443"/>
      <c r="MLI16" s="443"/>
      <c r="MLJ16" s="443"/>
      <c r="MLK16" s="443"/>
      <c r="MLL16" s="443"/>
      <c r="MLM16" s="443"/>
      <c r="MLN16" s="443"/>
      <c r="MLO16" s="443"/>
      <c r="MLP16" s="443"/>
      <c r="MLQ16" s="443"/>
      <c r="MLR16" s="443"/>
      <c r="MLS16" s="443"/>
      <c r="MLT16" s="443"/>
      <c r="MLU16" s="443"/>
      <c r="MLV16" s="443"/>
      <c r="MLW16" s="443"/>
      <c r="MLX16" s="443"/>
      <c r="MLY16" s="443"/>
      <c r="MLZ16" s="443"/>
      <c r="MMA16" s="443"/>
      <c r="MMB16" s="443"/>
      <c r="MMC16" s="443"/>
      <c r="MMD16" s="443"/>
      <c r="MME16" s="443"/>
      <c r="MMF16" s="443"/>
      <c r="MMG16" s="443"/>
      <c r="MMH16" s="443"/>
      <c r="MMI16" s="443"/>
      <c r="MMJ16" s="443"/>
      <c r="MMK16" s="443"/>
      <c r="MML16" s="443"/>
      <c r="MMM16" s="443"/>
      <c r="MMN16" s="443"/>
      <c r="MMO16" s="443"/>
      <c r="MMP16" s="443"/>
      <c r="MMQ16" s="443"/>
      <c r="MMR16" s="443"/>
      <c r="MMS16" s="443"/>
      <c r="MMT16" s="443"/>
      <c r="MMU16" s="443"/>
      <c r="MMV16" s="443"/>
      <c r="MMW16" s="443"/>
      <c r="MMX16" s="443"/>
      <c r="MMY16" s="443"/>
      <c r="MMZ16" s="443"/>
      <c r="MNA16" s="443"/>
      <c r="MNB16" s="443"/>
      <c r="MNC16" s="443"/>
      <c r="MND16" s="443"/>
      <c r="MNE16" s="443"/>
      <c r="MNF16" s="443"/>
      <c r="MNG16" s="443"/>
      <c r="MNH16" s="443"/>
      <c r="MNI16" s="443"/>
      <c r="MNJ16" s="443"/>
      <c r="MNK16" s="443"/>
      <c r="MNL16" s="443"/>
      <c r="MNM16" s="443"/>
      <c r="MNN16" s="443"/>
      <c r="MNO16" s="443"/>
      <c r="MNP16" s="443"/>
      <c r="MNQ16" s="443"/>
      <c r="MNR16" s="443"/>
      <c r="MNS16" s="443"/>
      <c r="MNT16" s="443"/>
      <c r="MNU16" s="443"/>
      <c r="MNV16" s="443"/>
      <c r="MNW16" s="443"/>
      <c r="MNX16" s="443"/>
      <c r="MNY16" s="443"/>
      <c r="MNZ16" s="443"/>
      <c r="MOA16" s="443"/>
      <c r="MOB16" s="443"/>
      <c r="MOC16" s="443"/>
      <c r="MOD16" s="443"/>
      <c r="MOE16" s="443"/>
      <c r="MOF16" s="443"/>
      <c r="MOG16" s="443"/>
      <c r="MOH16" s="443"/>
      <c r="MOI16" s="443"/>
      <c r="MOJ16" s="443"/>
      <c r="MOK16" s="443"/>
      <c r="MOL16" s="443"/>
      <c r="MOM16" s="443"/>
      <c r="MON16" s="443"/>
      <c r="MOO16" s="443"/>
      <c r="MOP16" s="443"/>
      <c r="MOQ16" s="443"/>
      <c r="MOR16" s="443"/>
      <c r="MOS16" s="443"/>
      <c r="MOT16" s="443"/>
      <c r="MOU16" s="443"/>
      <c r="MOV16" s="443"/>
      <c r="MOW16" s="443"/>
      <c r="MOX16" s="443"/>
      <c r="MOY16" s="443"/>
      <c r="MOZ16" s="443"/>
      <c r="MPA16" s="443"/>
      <c r="MPB16" s="443"/>
      <c r="MPC16" s="443"/>
      <c r="MPD16" s="443"/>
      <c r="MPE16" s="443"/>
      <c r="MPF16" s="443"/>
      <c r="MPG16" s="443"/>
      <c r="MPH16" s="443"/>
      <c r="MPI16" s="443"/>
      <c r="MPJ16" s="443"/>
      <c r="MPK16" s="443"/>
      <c r="MPL16" s="443"/>
      <c r="MPM16" s="443"/>
      <c r="MPN16" s="443"/>
      <c r="MPO16" s="443"/>
      <c r="MPP16" s="443"/>
      <c r="MPQ16" s="443"/>
      <c r="MPR16" s="443"/>
      <c r="MPS16" s="443"/>
      <c r="MPT16" s="443"/>
      <c r="MPU16" s="443"/>
      <c r="MPV16" s="443"/>
      <c r="MPW16" s="443"/>
      <c r="MPX16" s="443"/>
      <c r="MPY16" s="443"/>
      <c r="MPZ16" s="443"/>
      <c r="MQA16" s="443"/>
      <c r="MQB16" s="443"/>
      <c r="MQC16" s="443"/>
      <c r="MQD16" s="443"/>
      <c r="MQE16" s="443"/>
      <c r="MQF16" s="443"/>
      <c r="MQG16" s="443"/>
      <c r="MQH16" s="443"/>
      <c r="MQI16" s="443"/>
      <c r="MQJ16" s="443"/>
      <c r="MQK16" s="443"/>
      <c r="MQL16" s="443"/>
      <c r="MQM16" s="443"/>
      <c r="MQN16" s="443"/>
      <c r="MQO16" s="443"/>
      <c r="MQP16" s="443"/>
      <c r="MQQ16" s="443"/>
      <c r="MQR16" s="443"/>
      <c r="MQS16" s="443"/>
      <c r="MQT16" s="443"/>
      <c r="MQU16" s="443"/>
      <c r="MQV16" s="443"/>
      <c r="MQW16" s="443"/>
      <c r="MQX16" s="443"/>
      <c r="MQY16" s="443"/>
      <c r="MQZ16" s="443"/>
      <c r="MRA16" s="443"/>
      <c r="MRB16" s="443"/>
      <c r="MRC16" s="443"/>
      <c r="MRD16" s="443"/>
      <c r="MRE16" s="443"/>
      <c r="MRF16" s="443"/>
      <c r="MRG16" s="443"/>
      <c r="MRH16" s="443"/>
      <c r="MRI16" s="443"/>
      <c r="MRJ16" s="443"/>
      <c r="MRK16" s="443"/>
      <c r="MRL16" s="443"/>
      <c r="MRM16" s="443"/>
      <c r="MRN16" s="443"/>
      <c r="MRO16" s="443"/>
      <c r="MRP16" s="443"/>
      <c r="MRQ16" s="443"/>
      <c r="MRR16" s="443"/>
      <c r="MRS16" s="443"/>
      <c r="MRT16" s="443"/>
      <c r="MRU16" s="443"/>
      <c r="MRV16" s="443"/>
      <c r="MRW16" s="443"/>
      <c r="MRX16" s="443"/>
      <c r="MRY16" s="443"/>
      <c r="MRZ16" s="443"/>
      <c r="MSA16" s="443"/>
      <c r="MSB16" s="443"/>
      <c r="MSC16" s="443"/>
      <c r="MSD16" s="443"/>
      <c r="MSE16" s="443"/>
      <c r="MSF16" s="443"/>
      <c r="MSG16" s="443"/>
      <c r="MSH16" s="443"/>
      <c r="MSI16" s="443"/>
      <c r="MSJ16" s="443"/>
      <c r="MSK16" s="443"/>
      <c r="MSL16" s="443"/>
      <c r="MSM16" s="443"/>
      <c r="MSN16" s="443"/>
      <c r="MSO16" s="443"/>
      <c r="MSP16" s="443"/>
      <c r="MSQ16" s="443"/>
      <c r="MSR16" s="443"/>
      <c r="MSS16" s="443"/>
      <c r="MST16" s="443"/>
      <c r="MSU16" s="443"/>
      <c r="MSV16" s="443"/>
      <c r="MSW16" s="443"/>
      <c r="MSX16" s="443"/>
      <c r="MSY16" s="443"/>
      <c r="MSZ16" s="443"/>
      <c r="MTA16" s="443"/>
      <c r="MTB16" s="443"/>
      <c r="MTC16" s="443"/>
      <c r="MTD16" s="443"/>
      <c r="MTE16" s="443"/>
      <c r="MTF16" s="443"/>
      <c r="MTG16" s="443"/>
      <c r="MTH16" s="443"/>
      <c r="MTI16" s="443"/>
      <c r="MTJ16" s="443"/>
      <c r="MTK16" s="443"/>
      <c r="MTL16" s="443"/>
      <c r="MTM16" s="443"/>
      <c r="MTN16" s="443"/>
      <c r="MTO16" s="443"/>
      <c r="MTP16" s="443"/>
      <c r="MTQ16" s="443"/>
      <c r="MTR16" s="443"/>
      <c r="MTS16" s="443"/>
      <c r="MTT16" s="443"/>
      <c r="MTU16" s="443"/>
      <c r="MTV16" s="443"/>
      <c r="MTW16" s="443"/>
      <c r="MTX16" s="443"/>
      <c r="MTY16" s="443"/>
      <c r="MTZ16" s="443"/>
      <c r="MUA16" s="443"/>
      <c r="MUB16" s="443"/>
      <c r="MUC16" s="443"/>
      <c r="MUD16" s="443"/>
      <c r="MUE16" s="443"/>
      <c r="MUF16" s="443"/>
      <c r="MUG16" s="443"/>
      <c r="MUH16" s="443"/>
      <c r="MUI16" s="443"/>
      <c r="MUJ16" s="443"/>
      <c r="MUK16" s="443"/>
      <c r="MUL16" s="443"/>
      <c r="MUM16" s="443"/>
      <c r="MUN16" s="443"/>
      <c r="MUO16" s="443"/>
      <c r="MUP16" s="443"/>
      <c r="MUQ16" s="443"/>
      <c r="MUR16" s="443"/>
      <c r="MUS16" s="443"/>
      <c r="MUT16" s="443"/>
      <c r="MUU16" s="443"/>
      <c r="MUV16" s="443"/>
      <c r="MUW16" s="443"/>
      <c r="MUX16" s="443"/>
      <c r="MUY16" s="443"/>
      <c r="MUZ16" s="443"/>
      <c r="MVA16" s="443"/>
      <c r="MVB16" s="443"/>
      <c r="MVC16" s="443"/>
      <c r="MVD16" s="443"/>
      <c r="MVE16" s="443"/>
      <c r="MVF16" s="443"/>
      <c r="MVG16" s="443"/>
      <c r="MVH16" s="443"/>
      <c r="MVI16" s="443"/>
      <c r="MVJ16" s="443"/>
      <c r="MVK16" s="443"/>
      <c r="MVL16" s="443"/>
      <c r="MVM16" s="443"/>
      <c r="MVN16" s="443"/>
      <c r="MVO16" s="443"/>
      <c r="MVP16" s="443"/>
      <c r="MVQ16" s="443"/>
      <c r="MVR16" s="443"/>
      <c r="MVS16" s="443"/>
      <c r="MVT16" s="443"/>
      <c r="MVU16" s="443"/>
      <c r="MVV16" s="443"/>
      <c r="MVW16" s="443"/>
      <c r="MVX16" s="443"/>
      <c r="MVY16" s="443"/>
      <c r="MVZ16" s="443"/>
      <c r="MWA16" s="443"/>
      <c r="MWB16" s="443"/>
      <c r="MWC16" s="443"/>
      <c r="MWD16" s="443"/>
      <c r="MWE16" s="443"/>
      <c r="MWF16" s="443"/>
      <c r="MWG16" s="443"/>
      <c r="MWH16" s="443"/>
      <c r="MWI16" s="443"/>
      <c r="MWJ16" s="443"/>
      <c r="MWK16" s="443"/>
      <c r="MWL16" s="443"/>
      <c r="MWM16" s="443"/>
      <c r="MWN16" s="443"/>
      <c r="MWO16" s="443"/>
      <c r="MWP16" s="443"/>
      <c r="MWQ16" s="443"/>
      <c r="MWR16" s="443"/>
      <c r="MWS16" s="443"/>
      <c r="MWT16" s="443"/>
      <c r="MWU16" s="443"/>
      <c r="MWV16" s="443"/>
      <c r="MWW16" s="443"/>
      <c r="MWX16" s="443"/>
      <c r="MWY16" s="443"/>
      <c r="MWZ16" s="443"/>
      <c r="MXA16" s="443"/>
      <c r="MXB16" s="443"/>
      <c r="MXC16" s="443"/>
      <c r="MXD16" s="443"/>
      <c r="MXE16" s="443"/>
      <c r="MXF16" s="443"/>
      <c r="MXG16" s="443"/>
      <c r="MXH16" s="443"/>
      <c r="MXI16" s="443"/>
      <c r="MXJ16" s="443"/>
      <c r="MXK16" s="443"/>
      <c r="MXL16" s="443"/>
      <c r="MXM16" s="443"/>
      <c r="MXN16" s="443"/>
      <c r="MXO16" s="443"/>
      <c r="MXP16" s="443"/>
      <c r="MXQ16" s="443"/>
      <c r="MXR16" s="443"/>
      <c r="MXS16" s="443"/>
      <c r="MXT16" s="443"/>
      <c r="MXU16" s="443"/>
      <c r="MXV16" s="443"/>
      <c r="MXW16" s="443"/>
      <c r="MXX16" s="443"/>
      <c r="MXY16" s="443"/>
      <c r="MXZ16" s="443"/>
      <c r="MYA16" s="443"/>
      <c r="MYB16" s="443"/>
      <c r="MYC16" s="443"/>
      <c r="MYD16" s="443"/>
      <c r="MYE16" s="443"/>
      <c r="MYF16" s="443"/>
      <c r="MYG16" s="443"/>
      <c r="MYH16" s="443"/>
      <c r="MYI16" s="443"/>
      <c r="MYJ16" s="443"/>
      <c r="MYK16" s="443"/>
      <c r="MYL16" s="443"/>
      <c r="MYM16" s="443"/>
      <c r="MYN16" s="443"/>
      <c r="MYO16" s="443"/>
      <c r="MYP16" s="443"/>
      <c r="MYQ16" s="443"/>
      <c r="MYR16" s="443"/>
      <c r="MYS16" s="443"/>
      <c r="MYT16" s="443"/>
      <c r="MYU16" s="443"/>
      <c r="MYV16" s="443"/>
      <c r="MYW16" s="443"/>
      <c r="MYX16" s="443"/>
      <c r="MYY16" s="443"/>
      <c r="MYZ16" s="443"/>
      <c r="MZA16" s="443"/>
      <c r="MZB16" s="443"/>
      <c r="MZC16" s="443"/>
      <c r="MZD16" s="443"/>
      <c r="MZE16" s="443"/>
      <c r="MZF16" s="443"/>
      <c r="MZG16" s="443"/>
      <c r="MZH16" s="443"/>
      <c r="MZI16" s="443"/>
      <c r="MZJ16" s="443"/>
      <c r="MZK16" s="443"/>
      <c r="MZL16" s="443"/>
      <c r="MZM16" s="443"/>
      <c r="MZN16" s="443"/>
      <c r="MZO16" s="443"/>
      <c r="MZP16" s="443"/>
      <c r="MZQ16" s="443"/>
      <c r="MZR16" s="443"/>
      <c r="MZS16" s="443"/>
      <c r="MZT16" s="443"/>
      <c r="MZU16" s="443"/>
      <c r="MZV16" s="443"/>
      <c r="MZW16" s="443"/>
      <c r="MZX16" s="443"/>
      <c r="MZY16" s="443"/>
      <c r="MZZ16" s="443"/>
      <c r="NAA16" s="443"/>
      <c r="NAB16" s="443"/>
      <c r="NAC16" s="443"/>
      <c r="NAD16" s="443"/>
      <c r="NAE16" s="443"/>
      <c r="NAF16" s="443"/>
      <c r="NAG16" s="443"/>
      <c r="NAH16" s="443"/>
      <c r="NAI16" s="443"/>
      <c r="NAJ16" s="443"/>
      <c r="NAK16" s="443"/>
      <c r="NAL16" s="443"/>
      <c r="NAM16" s="443"/>
      <c r="NAN16" s="443"/>
      <c r="NAO16" s="443"/>
      <c r="NAP16" s="443"/>
      <c r="NAQ16" s="443"/>
      <c r="NAR16" s="443"/>
      <c r="NAS16" s="443"/>
      <c r="NAT16" s="443"/>
      <c r="NAU16" s="443"/>
      <c r="NAV16" s="443"/>
      <c r="NAW16" s="443"/>
      <c r="NAX16" s="443"/>
      <c r="NAY16" s="443"/>
      <c r="NAZ16" s="443"/>
      <c r="NBA16" s="443"/>
      <c r="NBB16" s="443"/>
      <c r="NBC16" s="443"/>
      <c r="NBD16" s="443"/>
      <c r="NBE16" s="443"/>
      <c r="NBF16" s="443"/>
      <c r="NBG16" s="443"/>
      <c r="NBH16" s="443"/>
      <c r="NBI16" s="443"/>
      <c r="NBJ16" s="443"/>
      <c r="NBK16" s="443"/>
      <c r="NBL16" s="443"/>
      <c r="NBM16" s="443"/>
      <c r="NBN16" s="443"/>
      <c r="NBO16" s="443"/>
      <c r="NBP16" s="443"/>
      <c r="NBQ16" s="443"/>
      <c r="NBR16" s="443"/>
      <c r="NBS16" s="443"/>
      <c r="NBT16" s="443"/>
      <c r="NBU16" s="443"/>
      <c r="NBV16" s="443"/>
      <c r="NBW16" s="443"/>
      <c r="NBX16" s="443"/>
      <c r="NBY16" s="443"/>
      <c r="NBZ16" s="443"/>
      <c r="NCA16" s="443"/>
      <c r="NCB16" s="443"/>
      <c r="NCC16" s="443"/>
      <c r="NCD16" s="443"/>
      <c r="NCE16" s="443"/>
      <c r="NCF16" s="443"/>
      <c r="NCG16" s="443"/>
      <c r="NCH16" s="443"/>
      <c r="NCI16" s="443"/>
      <c r="NCJ16" s="443"/>
      <c r="NCK16" s="443"/>
      <c r="NCL16" s="443"/>
      <c r="NCM16" s="443"/>
      <c r="NCN16" s="443"/>
      <c r="NCO16" s="443"/>
      <c r="NCP16" s="443"/>
      <c r="NCQ16" s="443"/>
      <c r="NCR16" s="443"/>
      <c r="NCS16" s="443"/>
      <c r="NCT16" s="443"/>
      <c r="NCU16" s="443"/>
      <c r="NCV16" s="443"/>
      <c r="NCW16" s="443"/>
      <c r="NCX16" s="443"/>
      <c r="NCY16" s="443"/>
      <c r="NCZ16" s="443"/>
      <c r="NDA16" s="443"/>
      <c r="NDB16" s="443"/>
      <c r="NDC16" s="443"/>
      <c r="NDD16" s="443"/>
      <c r="NDE16" s="443"/>
      <c r="NDF16" s="443"/>
      <c r="NDG16" s="443"/>
      <c r="NDH16" s="443"/>
      <c r="NDI16" s="443"/>
      <c r="NDJ16" s="443"/>
      <c r="NDK16" s="443"/>
      <c r="NDL16" s="443"/>
      <c r="NDM16" s="443"/>
      <c r="NDN16" s="443"/>
      <c r="NDO16" s="443"/>
      <c r="NDP16" s="443"/>
      <c r="NDQ16" s="443"/>
      <c r="NDR16" s="443"/>
      <c r="NDS16" s="443"/>
      <c r="NDT16" s="443"/>
      <c r="NDU16" s="443"/>
      <c r="NDV16" s="443"/>
      <c r="NDW16" s="443"/>
      <c r="NDX16" s="443"/>
      <c r="NDY16" s="443"/>
      <c r="NDZ16" s="443"/>
      <c r="NEA16" s="443"/>
      <c r="NEB16" s="443"/>
      <c r="NEC16" s="443"/>
      <c r="NED16" s="443"/>
      <c r="NEE16" s="443"/>
      <c r="NEF16" s="443"/>
      <c r="NEG16" s="443"/>
      <c r="NEH16" s="443"/>
      <c r="NEI16" s="443"/>
      <c r="NEJ16" s="443"/>
      <c r="NEK16" s="443"/>
      <c r="NEL16" s="443"/>
      <c r="NEM16" s="443"/>
      <c r="NEN16" s="443"/>
      <c r="NEO16" s="443"/>
      <c r="NEP16" s="443"/>
      <c r="NEQ16" s="443"/>
      <c r="NER16" s="443"/>
      <c r="NES16" s="443"/>
      <c r="NET16" s="443"/>
      <c r="NEU16" s="443"/>
      <c r="NEV16" s="443"/>
      <c r="NEW16" s="443"/>
      <c r="NEX16" s="443"/>
      <c r="NEY16" s="443"/>
      <c r="NEZ16" s="443"/>
      <c r="NFA16" s="443"/>
      <c r="NFB16" s="443"/>
      <c r="NFC16" s="443"/>
      <c r="NFD16" s="443"/>
      <c r="NFE16" s="443"/>
      <c r="NFF16" s="443"/>
      <c r="NFG16" s="443"/>
      <c r="NFH16" s="443"/>
      <c r="NFI16" s="443"/>
      <c r="NFJ16" s="443"/>
      <c r="NFK16" s="443"/>
      <c r="NFL16" s="443"/>
      <c r="NFM16" s="443"/>
      <c r="NFN16" s="443"/>
      <c r="NFO16" s="443"/>
      <c r="NFP16" s="443"/>
      <c r="NFQ16" s="443"/>
      <c r="NFR16" s="443"/>
      <c r="NFS16" s="443"/>
      <c r="NFT16" s="443"/>
      <c r="NFU16" s="443"/>
      <c r="NFV16" s="443"/>
      <c r="NFW16" s="443"/>
      <c r="NFX16" s="443"/>
      <c r="NFY16" s="443"/>
      <c r="NFZ16" s="443"/>
      <c r="NGA16" s="443"/>
      <c r="NGB16" s="443"/>
      <c r="NGC16" s="443"/>
      <c r="NGD16" s="443"/>
      <c r="NGE16" s="443"/>
      <c r="NGF16" s="443"/>
      <c r="NGG16" s="443"/>
      <c r="NGH16" s="443"/>
      <c r="NGI16" s="443"/>
      <c r="NGJ16" s="443"/>
      <c r="NGK16" s="443"/>
      <c r="NGL16" s="443"/>
      <c r="NGM16" s="443"/>
      <c r="NGN16" s="443"/>
      <c r="NGO16" s="443"/>
      <c r="NGP16" s="443"/>
      <c r="NGQ16" s="443"/>
      <c r="NGR16" s="443"/>
      <c r="NGS16" s="443"/>
      <c r="NGT16" s="443"/>
      <c r="NGU16" s="443"/>
      <c r="NGV16" s="443"/>
      <c r="NGW16" s="443"/>
      <c r="NGX16" s="443"/>
      <c r="NGY16" s="443"/>
      <c r="NGZ16" s="443"/>
      <c r="NHA16" s="443"/>
      <c r="NHB16" s="443"/>
      <c r="NHC16" s="443"/>
      <c r="NHD16" s="443"/>
      <c r="NHE16" s="443"/>
      <c r="NHF16" s="443"/>
      <c r="NHG16" s="443"/>
      <c r="NHH16" s="443"/>
      <c r="NHI16" s="443"/>
      <c r="NHJ16" s="443"/>
      <c r="NHK16" s="443"/>
      <c r="NHL16" s="443"/>
      <c r="NHM16" s="443"/>
      <c r="NHN16" s="443"/>
      <c r="NHO16" s="443"/>
      <c r="NHP16" s="443"/>
      <c r="NHQ16" s="443"/>
      <c r="NHR16" s="443"/>
      <c r="NHS16" s="443"/>
      <c r="NHT16" s="443"/>
      <c r="NHU16" s="443"/>
      <c r="NHV16" s="443"/>
      <c r="NHW16" s="443"/>
      <c r="NHX16" s="443"/>
      <c r="NHY16" s="443"/>
      <c r="NHZ16" s="443"/>
      <c r="NIA16" s="443"/>
      <c r="NIB16" s="443"/>
      <c r="NIC16" s="443"/>
      <c r="NID16" s="443"/>
      <c r="NIE16" s="443"/>
      <c r="NIF16" s="443"/>
      <c r="NIG16" s="443"/>
      <c r="NIH16" s="443"/>
      <c r="NII16" s="443"/>
      <c r="NIJ16" s="443"/>
      <c r="NIK16" s="443"/>
      <c r="NIL16" s="443"/>
      <c r="NIM16" s="443"/>
      <c r="NIN16" s="443"/>
      <c r="NIO16" s="443"/>
      <c r="NIP16" s="443"/>
      <c r="NIQ16" s="443"/>
      <c r="NIR16" s="443"/>
      <c r="NIS16" s="443"/>
      <c r="NIT16" s="443"/>
      <c r="NIU16" s="443"/>
      <c r="NIV16" s="443"/>
      <c r="NIW16" s="443"/>
      <c r="NIX16" s="443"/>
      <c r="NIY16" s="443"/>
      <c r="NIZ16" s="443"/>
      <c r="NJA16" s="443"/>
      <c r="NJB16" s="443"/>
      <c r="NJC16" s="443"/>
      <c r="NJD16" s="443"/>
      <c r="NJE16" s="443"/>
      <c r="NJF16" s="443"/>
      <c r="NJG16" s="443"/>
      <c r="NJH16" s="443"/>
      <c r="NJI16" s="443"/>
      <c r="NJJ16" s="443"/>
      <c r="NJK16" s="443"/>
      <c r="NJL16" s="443"/>
      <c r="NJM16" s="443"/>
      <c r="NJN16" s="443"/>
      <c r="NJO16" s="443"/>
      <c r="NJP16" s="443"/>
      <c r="NJQ16" s="443"/>
      <c r="NJR16" s="443"/>
      <c r="NJS16" s="443"/>
      <c r="NJT16" s="443"/>
      <c r="NJU16" s="443"/>
      <c r="NJV16" s="443"/>
      <c r="NJW16" s="443"/>
      <c r="NJX16" s="443"/>
      <c r="NJY16" s="443"/>
      <c r="NJZ16" s="443"/>
      <c r="NKA16" s="443"/>
      <c r="NKB16" s="443"/>
      <c r="NKC16" s="443"/>
      <c r="NKD16" s="443"/>
      <c r="NKE16" s="443"/>
      <c r="NKF16" s="443"/>
      <c r="NKG16" s="443"/>
      <c r="NKH16" s="443"/>
      <c r="NKI16" s="443"/>
      <c r="NKJ16" s="443"/>
      <c r="NKK16" s="443"/>
      <c r="NKL16" s="443"/>
      <c r="NKM16" s="443"/>
      <c r="NKN16" s="443"/>
      <c r="NKO16" s="443"/>
      <c r="NKP16" s="443"/>
      <c r="NKQ16" s="443"/>
      <c r="NKR16" s="443"/>
      <c r="NKS16" s="443"/>
      <c r="NKT16" s="443"/>
      <c r="NKU16" s="443"/>
      <c r="NKV16" s="443"/>
      <c r="NKW16" s="443"/>
      <c r="NKX16" s="443"/>
      <c r="NKY16" s="443"/>
      <c r="NKZ16" s="443"/>
      <c r="NLA16" s="443"/>
      <c r="NLB16" s="443"/>
      <c r="NLC16" s="443"/>
      <c r="NLD16" s="443"/>
      <c r="NLE16" s="443"/>
      <c r="NLF16" s="443"/>
      <c r="NLG16" s="443"/>
      <c r="NLH16" s="443"/>
      <c r="NLI16" s="443"/>
      <c r="NLJ16" s="443"/>
      <c r="NLK16" s="443"/>
      <c r="NLL16" s="443"/>
      <c r="NLM16" s="443"/>
      <c r="NLN16" s="443"/>
      <c r="NLO16" s="443"/>
      <c r="NLP16" s="443"/>
      <c r="NLQ16" s="443"/>
      <c r="NLR16" s="443"/>
      <c r="NLS16" s="443"/>
      <c r="NLT16" s="443"/>
      <c r="NLU16" s="443"/>
      <c r="NLV16" s="443"/>
      <c r="NLW16" s="443"/>
      <c r="NLX16" s="443"/>
      <c r="NLY16" s="443"/>
      <c r="NLZ16" s="443"/>
      <c r="NMA16" s="443"/>
      <c r="NMB16" s="443"/>
      <c r="NMC16" s="443"/>
      <c r="NMD16" s="443"/>
      <c r="NME16" s="443"/>
      <c r="NMF16" s="443"/>
      <c r="NMG16" s="443"/>
      <c r="NMH16" s="443"/>
      <c r="NMI16" s="443"/>
      <c r="NMJ16" s="443"/>
      <c r="NMK16" s="443"/>
      <c r="NML16" s="443"/>
      <c r="NMM16" s="443"/>
      <c r="NMN16" s="443"/>
      <c r="NMO16" s="443"/>
      <c r="NMP16" s="443"/>
      <c r="NMQ16" s="443"/>
      <c r="NMR16" s="443"/>
      <c r="NMS16" s="443"/>
      <c r="NMT16" s="443"/>
      <c r="NMU16" s="443"/>
      <c r="NMV16" s="443"/>
      <c r="NMW16" s="443"/>
      <c r="NMX16" s="443"/>
      <c r="NMY16" s="443"/>
      <c r="NMZ16" s="443"/>
      <c r="NNA16" s="443"/>
      <c r="NNB16" s="443"/>
      <c r="NNC16" s="443"/>
      <c r="NND16" s="443"/>
      <c r="NNE16" s="443"/>
      <c r="NNF16" s="443"/>
      <c r="NNG16" s="443"/>
      <c r="NNH16" s="443"/>
      <c r="NNI16" s="443"/>
      <c r="NNJ16" s="443"/>
      <c r="NNK16" s="443"/>
      <c r="NNL16" s="443"/>
      <c r="NNM16" s="443"/>
      <c r="NNN16" s="443"/>
      <c r="NNO16" s="443"/>
      <c r="NNP16" s="443"/>
      <c r="NNQ16" s="443"/>
      <c r="NNR16" s="443"/>
      <c r="NNS16" s="443"/>
      <c r="NNT16" s="443"/>
      <c r="NNU16" s="443"/>
      <c r="NNV16" s="443"/>
      <c r="NNW16" s="443"/>
      <c r="NNX16" s="443"/>
      <c r="NNY16" s="443"/>
      <c r="NNZ16" s="443"/>
      <c r="NOA16" s="443"/>
      <c r="NOB16" s="443"/>
      <c r="NOC16" s="443"/>
      <c r="NOD16" s="443"/>
      <c r="NOE16" s="443"/>
      <c r="NOF16" s="443"/>
      <c r="NOG16" s="443"/>
      <c r="NOH16" s="443"/>
      <c r="NOI16" s="443"/>
      <c r="NOJ16" s="443"/>
      <c r="NOK16" s="443"/>
      <c r="NOL16" s="443"/>
      <c r="NOM16" s="443"/>
      <c r="NON16" s="443"/>
      <c r="NOO16" s="443"/>
      <c r="NOP16" s="443"/>
      <c r="NOQ16" s="443"/>
      <c r="NOR16" s="443"/>
      <c r="NOS16" s="443"/>
      <c r="NOT16" s="443"/>
      <c r="NOU16" s="443"/>
      <c r="NOV16" s="443"/>
      <c r="NOW16" s="443"/>
      <c r="NOX16" s="443"/>
      <c r="NOY16" s="443"/>
      <c r="NOZ16" s="443"/>
      <c r="NPA16" s="443"/>
      <c r="NPB16" s="443"/>
      <c r="NPC16" s="443"/>
      <c r="NPD16" s="443"/>
      <c r="NPE16" s="443"/>
      <c r="NPF16" s="443"/>
      <c r="NPG16" s="443"/>
      <c r="NPH16" s="443"/>
      <c r="NPI16" s="443"/>
      <c r="NPJ16" s="443"/>
      <c r="NPK16" s="443"/>
      <c r="NPL16" s="443"/>
      <c r="NPM16" s="443"/>
      <c r="NPN16" s="443"/>
      <c r="NPO16" s="443"/>
      <c r="NPP16" s="443"/>
      <c r="NPQ16" s="443"/>
      <c r="NPR16" s="443"/>
      <c r="NPS16" s="443"/>
      <c r="NPT16" s="443"/>
      <c r="NPU16" s="443"/>
      <c r="NPV16" s="443"/>
      <c r="NPW16" s="443"/>
      <c r="NPX16" s="443"/>
      <c r="NPY16" s="443"/>
      <c r="NPZ16" s="443"/>
      <c r="NQA16" s="443"/>
      <c r="NQB16" s="443"/>
      <c r="NQC16" s="443"/>
      <c r="NQD16" s="443"/>
      <c r="NQE16" s="443"/>
      <c r="NQF16" s="443"/>
      <c r="NQG16" s="443"/>
      <c r="NQH16" s="443"/>
      <c r="NQI16" s="443"/>
      <c r="NQJ16" s="443"/>
      <c r="NQK16" s="443"/>
      <c r="NQL16" s="443"/>
      <c r="NQM16" s="443"/>
      <c r="NQN16" s="443"/>
      <c r="NQO16" s="443"/>
      <c r="NQP16" s="443"/>
      <c r="NQQ16" s="443"/>
      <c r="NQR16" s="443"/>
      <c r="NQS16" s="443"/>
      <c r="NQT16" s="443"/>
      <c r="NQU16" s="443"/>
      <c r="NQV16" s="443"/>
      <c r="NQW16" s="443"/>
      <c r="NQX16" s="443"/>
      <c r="NQY16" s="443"/>
      <c r="NQZ16" s="443"/>
      <c r="NRA16" s="443"/>
      <c r="NRB16" s="443"/>
      <c r="NRC16" s="443"/>
      <c r="NRD16" s="443"/>
      <c r="NRE16" s="443"/>
      <c r="NRF16" s="443"/>
      <c r="NRG16" s="443"/>
      <c r="NRH16" s="443"/>
      <c r="NRI16" s="443"/>
      <c r="NRJ16" s="443"/>
      <c r="NRK16" s="443"/>
      <c r="NRL16" s="443"/>
      <c r="NRM16" s="443"/>
      <c r="NRN16" s="443"/>
      <c r="NRO16" s="443"/>
      <c r="NRP16" s="443"/>
      <c r="NRQ16" s="443"/>
      <c r="NRR16" s="443"/>
      <c r="NRS16" s="443"/>
      <c r="NRT16" s="443"/>
      <c r="NRU16" s="443"/>
      <c r="NRV16" s="443"/>
      <c r="NRW16" s="443"/>
      <c r="NRX16" s="443"/>
      <c r="NRY16" s="443"/>
      <c r="NRZ16" s="443"/>
      <c r="NSA16" s="443"/>
      <c r="NSB16" s="443"/>
      <c r="NSC16" s="443"/>
      <c r="NSD16" s="443"/>
      <c r="NSE16" s="443"/>
      <c r="NSF16" s="443"/>
      <c r="NSG16" s="443"/>
      <c r="NSH16" s="443"/>
      <c r="NSI16" s="443"/>
      <c r="NSJ16" s="443"/>
      <c r="NSK16" s="443"/>
      <c r="NSL16" s="443"/>
      <c r="NSM16" s="443"/>
      <c r="NSN16" s="443"/>
      <c r="NSO16" s="443"/>
      <c r="NSP16" s="443"/>
      <c r="NSQ16" s="443"/>
      <c r="NSR16" s="443"/>
      <c r="NSS16" s="443"/>
      <c r="NST16" s="443"/>
      <c r="NSU16" s="443"/>
      <c r="NSV16" s="443"/>
      <c r="NSW16" s="443"/>
      <c r="NSX16" s="443"/>
      <c r="NSY16" s="443"/>
      <c r="NSZ16" s="443"/>
      <c r="NTA16" s="443"/>
      <c r="NTB16" s="443"/>
      <c r="NTC16" s="443"/>
      <c r="NTD16" s="443"/>
      <c r="NTE16" s="443"/>
      <c r="NTF16" s="443"/>
      <c r="NTG16" s="443"/>
      <c r="NTH16" s="443"/>
      <c r="NTI16" s="443"/>
      <c r="NTJ16" s="443"/>
      <c r="NTK16" s="443"/>
      <c r="NTL16" s="443"/>
      <c r="NTM16" s="443"/>
      <c r="NTN16" s="443"/>
      <c r="NTO16" s="443"/>
      <c r="NTP16" s="443"/>
      <c r="NTQ16" s="443"/>
      <c r="NTR16" s="443"/>
      <c r="NTS16" s="443"/>
      <c r="NTT16" s="443"/>
      <c r="NTU16" s="443"/>
      <c r="NTV16" s="443"/>
      <c r="NTW16" s="443"/>
      <c r="NTX16" s="443"/>
      <c r="NTY16" s="443"/>
      <c r="NTZ16" s="443"/>
      <c r="NUA16" s="443"/>
      <c r="NUB16" s="443"/>
      <c r="NUC16" s="443"/>
      <c r="NUD16" s="443"/>
      <c r="NUE16" s="443"/>
      <c r="NUF16" s="443"/>
      <c r="NUG16" s="443"/>
      <c r="NUH16" s="443"/>
      <c r="NUI16" s="443"/>
      <c r="NUJ16" s="443"/>
      <c r="NUK16" s="443"/>
      <c r="NUL16" s="443"/>
      <c r="NUM16" s="443"/>
      <c r="NUN16" s="443"/>
      <c r="NUO16" s="443"/>
      <c r="NUP16" s="443"/>
      <c r="NUQ16" s="443"/>
      <c r="NUR16" s="443"/>
      <c r="NUS16" s="443"/>
      <c r="NUT16" s="443"/>
      <c r="NUU16" s="443"/>
      <c r="NUV16" s="443"/>
      <c r="NUW16" s="443"/>
      <c r="NUX16" s="443"/>
      <c r="NUY16" s="443"/>
      <c r="NUZ16" s="443"/>
      <c r="NVA16" s="443"/>
      <c r="NVB16" s="443"/>
      <c r="NVC16" s="443"/>
      <c r="NVD16" s="443"/>
      <c r="NVE16" s="443"/>
      <c r="NVF16" s="443"/>
      <c r="NVG16" s="443"/>
      <c r="NVH16" s="443"/>
      <c r="NVI16" s="443"/>
      <c r="NVJ16" s="443"/>
      <c r="NVK16" s="443"/>
      <c r="NVL16" s="443"/>
      <c r="NVM16" s="443"/>
      <c r="NVN16" s="443"/>
      <c r="NVO16" s="443"/>
      <c r="NVP16" s="443"/>
      <c r="NVQ16" s="443"/>
      <c r="NVR16" s="443"/>
      <c r="NVS16" s="443"/>
      <c r="NVT16" s="443"/>
      <c r="NVU16" s="443"/>
      <c r="NVV16" s="443"/>
      <c r="NVW16" s="443"/>
      <c r="NVX16" s="443"/>
      <c r="NVY16" s="443"/>
      <c r="NVZ16" s="443"/>
      <c r="NWA16" s="443"/>
      <c r="NWB16" s="443"/>
      <c r="NWC16" s="443"/>
      <c r="NWD16" s="443"/>
      <c r="NWE16" s="443"/>
      <c r="NWF16" s="443"/>
      <c r="NWG16" s="443"/>
      <c r="NWH16" s="443"/>
      <c r="NWI16" s="443"/>
      <c r="NWJ16" s="443"/>
      <c r="NWK16" s="443"/>
      <c r="NWL16" s="443"/>
      <c r="NWM16" s="443"/>
      <c r="NWN16" s="443"/>
      <c r="NWO16" s="443"/>
      <c r="NWP16" s="443"/>
      <c r="NWQ16" s="443"/>
      <c r="NWR16" s="443"/>
      <c r="NWS16" s="443"/>
      <c r="NWT16" s="443"/>
      <c r="NWU16" s="443"/>
      <c r="NWV16" s="443"/>
      <c r="NWW16" s="443"/>
      <c r="NWX16" s="443"/>
      <c r="NWY16" s="443"/>
      <c r="NWZ16" s="443"/>
      <c r="NXA16" s="443"/>
      <c r="NXB16" s="443"/>
      <c r="NXC16" s="443"/>
      <c r="NXD16" s="443"/>
      <c r="NXE16" s="443"/>
      <c r="NXF16" s="443"/>
      <c r="NXG16" s="443"/>
      <c r="NXH16" s="443"/>
      <c r="NXI16" s="443"/>
      <c r="NXJ16" s="443"/>
      <c r="NXK16" s="443"/>
      <c r="NXL16" s="443"/>
      <c r="NXM16" s="443"/>
      <c r="NXN16" s="443"/>
      <c r="NXO16" s="443"/>
      <c r="NXP16" s="443"/>
      <c r="NXQ16" s="443"/>
      <c r="NXR16" s="443"/>
      <c r="NXS16" s="443"/>
      <c r="NXT16" s="443"/>
      <c r="NXU16" s="443"/>
      <c r="NXV16" s="443"/>
      <c r="NXW16" s="443"/>
      <c r="NXX16" s="443"/>
      <c r="NXY16" s="443"/>
      <c r="NXZ16" s="443"/>
      <c r="NYA16" s="443"/>
      <c r="NYB16" s="443"/>
      <c r="NYC16" s="443"/>
      <c r="NYD16" s="443"/>
      <c r="NYE16" s="443"/>
      <c r="NYF16" s="443"/>
      <c r="NYG16" s="443"/>
      <c r="NYH16" s="443"/>
      <c r="NYI16" s="443"/>
      <c r="NYJ16" s="443"/>
      <c r="NYK16" s="443"/>
      <c r="NYL16" s="443"/>
      <c r="NYM16" s="443"/>
      <c r="NYN16" s="443"/>
      <c r="NYO16" s="443"/>
      <c r="NYP16" s="443"/>
      <c r="NYQ16" s="443"/>
      <c r="NYR16" s="443"/>
      <c r="NYS16" s="443"/>
      <c r="NYT16" s="443"/>
      <c r="NYU16" s="443"/>
      <c r="NYV16" s="443"/>
      <c r="NYW16" s="443"/>
      <c r="NYX16" s="443"/>
      <c r="NYY16" s="443"/>
      <c r="NYZ16" s="443"/>
      <c r="NZA16" s="443"/>
      <c r="NZB16" s="443"/>
      <c r="NZC16" s="443"/>
      <c r="NZD16" s="443"/>
      <c r="NZE16" s="443"/>
      <c r="NZF16" s="443"/>
      <c r="NZG16" s="443"/>
      <c r="NZH16" s="443"/>
      <c r="NZI16" s="443"/>
      <c r="NZJ16" s="443"/>
      <c r="NZK16" s="443"/>
      <c r="NZL16" s="443"/>
      <c r="NZM16" s="443"/>
      <c r="NZN16" s="443"/>
      <c r="NZO16" s="443"/>
      <c r="NZP16" s="443"/>
      <c r="NZQ16" s="443"/>
      <c r="NZR16" s="443"/>
      <c r="NZS16" s="443"/>
      <c r="NZT16" s="443"/>
      <c r="NZU16" s="443"/>
      <c r="NZV16" s="443"/>
      <c r="NZW16" s="443"/>
      <c r="NZX16" s="443"/>
      <c r="NZY16" s="443"/>
      <c r="NZZ16" s="443"/>
      <c r="OAA16" s="443"/>
      <c r="OAB16" s="443"/>
      <c r="OAC16" s="443"/>
      <c r="OAD16" s="443"/>
      <c r="OAE16" s="443"/>
      <c r="OAF16" s="443"/>
      <c r="OAG16" s="443"/>
      <c r="OAH16" s="443"/>
      <c r="OAI16" s="443"/>
      <c r="OAJ16" s="443"/>
      <c r="OAK16" s="443"/>
      <c r="OAL16" s="443"/>
      <c r="OAM16" s="443"/>
      <c r="OAN16" s="443"/>
      <c r="OAO16" s="443"/>
      <c r="OAP16" s="443"/>
      <c r="OAQ16" s="443"/>
      <c r="OAR16" s="443"/>
      <c r="OAS16" s="443"/>
      <c r="OAT16" s="443"/>
      <c r="OAU16" s="443"/>
      <c r="OAV16" s="443"/>
      <c r="OAW16" s="443"/>
      <c r="OAX16" s="443"/>
      <c r="OAY16" s="443"/>
      <c r="OAZ16" s="443"/>
      <c r="OBA16" s="443"/>
      <c r="OBB16" s="443"/>
      <c r="OBC16" s="443"/>
      <c r="OBD16" s="443"/>
      <c r="OBE16" s="443"/>
      <c r="OBF16" s="443"/>
      <c r="OBG16" s="443"/>
      <c r="OBH16" s="443"/>
      <c r="OBI16" s="443"/>
      <c r="OBJ16" s="443"/>
      <c r="OBK16" s="443"/>
      <c r="OBL16" s="443"/>
      <c r="OBM16" s="443"/>
      <c r="OBN16" s="443"/>
      <c r="OBO16" s="443"/>
      <c r="OBP16" s="443"/>
      <c r="OBQ16" s="443"/>
      <c r="OBR16" s="443"/>
      <c r="OBS16" s="443"/>
      <c r="OBT16" s="443"/>
      <c r="OBU16" s="443"/>
      <c r="OBV16" s="443"/>
      <c r="OBW16" s="443"/>
      <c r="OBX16" s="443"/>
      <c r="OBY16" s="443"/>
      <c r="OBZ16" s="443"/>
      <c r="OCA16" s="443"/>
      <c r="OCB16" s="443"/>
      <c r="OCC16" s="443"/>
      <c r="OCD16" s="443"/>
      <c r="OCE16" s="443"/>
      <c r="OCF16" s="443"/>
      <c r="OCG16" s="443"/>
      <c r="OCH16" s="443"/>
      <c r="OCI16" s="443"/>
      <c r="OCJ16" s="443"/>
      <c r="OCK16" s="443"/>
      <c r="OCL16" s="443"/>
      <c r="OCM16" s="443"/>
      <c r="OCN16" s="443"/>
      <c r="OCO16" s="443"/>
      <c r="OCP16" s="443"/>
      <c r="OCQ16" s="443"/>
      <c r="OCR16" s="443"/>
      <c r="OCS16" s="443"/>
      <c r="OCT16" s="443"/>
      <c r="OCU16" s="443"/>
      <c r="OCV16" s="443"/>
      <c r="OCW16" s="443"/>
      <c r="OCX16" s="443"/>
      <c r="OCY16" s="443"/>
      <c r="OCZ16" s="443"/>
      <c r="ODA16" s="443"/>
      <c r="ODB16" s="443"/>
      <c r="ODC16" s="443"/>
      <c r="ODD16" s="443"/>
      <c r="ODE16" s="443"/>
      <c r="ODF16" s="443"/>
      <c r="ODG16" s="443"/>
      <c r="ODH16" s="443"/>
      <c r="ODI16" s="443"/>
      <c r="ODJ16" s="443"/>
      <c r="ODK16" s="443"/>
      <c r="ODL16" s="443"/>
      <c r="ODM16" s="443"/>
      <c r="ODN16" s="443"/>
      <c r="ODO16" s="443"/>
      <c r="ODP16" s="443"/>
      <c r="ODQ16" s="443"/>
      <c r="ODR16" s="443"/>
      <c r="ODS16" s="443"/>
      <c r="ODT16" s="443"/>
      <c r="ODU16" s="443"/>
      <c r="ODV16" s="443"/>
      <c r="ODW16" s="443"/>
      <c r="ODX16" s="443"/>
      <c r="ODY16" s="443"/>
      <c r="ODZ16" s="443"/>
      <c r="OEA16" s="443"/>
      <c r="OEB16" s="443"/>
      <c r="OEC16" s="443"/>
      <c r="OED16" s="443"/>
      <c r="OEE16" s="443"/>
      <c r="OEF16" s="443"/>
      <c r="OEG16" s="443"/>
      <c r="OEH16" s="443"/>
      <c r="OEI16" s="443"/>
      <c r="OEJ16" s="443"/>
      <c r="OEK16" s="443"/>
      <c r="OEL16" s="443"/>
      <c r="OEM16" s="443"/>
      <c r="OEN16" s="443"/>
      <c r="OEO16" s="443"/>
      <c r="OEP16" s="443"/>
      <c r="OEQ16" s="443"/>
      <c r="OER16" s="443"/>
      <c r="OES16" s="443"/>
      <c r="OET16" s="443"/>
      <c r="OEU16" s="443"/>
      <c r="OEV16" s="443"/>
      <c r="OEW16" s="443"/>
      <c r="OEX16" s="443"/>
      <c r="OEY16" s="443"/>
      <c r="OEZ16" s="443"/>
      <c r="OFA16" s="443"/>
      <c r="OFB16" s="443"/>
      <c r="OFC16" s="443"/>
      <c r="OFD16" s="443"/>
      <c r="OFE16" s="443"/>
      <c r="OFF16" s="443"/>
      <c r="OFG16" s="443"/>
      <c r="OFH16" s="443"/>
      <c r="OFI16" s="443"/>
      <c r="OFJ16" s="443"/>
      <c r="OFK16" s="443"/>
      <c r="OFL16" s="443"/>
      <c r="OFM16" s="443"/>
      <c r="OFN16" s="443"/>
      <c r="OFO16" s="443"/>
      <c r="OFP16" s="443"/>
      <c r="OFQ16" s="443"/>
      <c r="OFR16" s="443"/>
      <c r="OFS16" s="443"/>
      <c r="OFT16" s="443"/>
      <c r="OFU16" s="443"/>
      <c r="OFV16" s="443"/>
      <c r="OFW16" s="443"/>
      <c r="OFX16" s="443"/>
      <c r="OFY16" s="443"/>
      <c r="OFZ16" s="443"/>
      <c r="OGA16" s="443"/>
      <c r="OGB16" s="443"/>
      <c r="OGC16" s="443"/>
      <c r="OGD16" s="443"/>
      <c r="OGE16" s="443"/>
      <c r="OGF16" s="443"/>
      <c r="OGG16" s="443"/>
      <c r="OGH16" s="443"/>
      <c r="OGI16" s="443"/>
      <c r="OGJ16" s="443"/>
      <c r="OGK16" s="443"/>
      <c r="OGL16" s="443"/>
      <c r="OGM16" s="443"/>
      <c r="OGN16" s="443"/>
      <c r="OGO16" s="443"/>
      <c r="OGP16" s="443"/>
      <c r="OGQ16" s="443"/>
      <c r="OGR16" s="443"/>
      <c r="OGS16" s="443"/>
      <c r="OGT16" s="443"/>
      <c r="OGU16" s="443"/>
      <c r="OGV16" s="443"/>
      <c r="OGW16" s="443"/>
      <c r="OGX16" s="443"/>
      <c r="OGY16" s="443"/>
      <c r="OGZ16" s="443"/>
      <c r="OHA16" s="443"/>
      <c r="OHB16" s="443"/>
      <c r="OHC16" s="443"/>
      <c r="OHD16" s="443"/>
      <c r="OHE16" s="443"/>
      <c r="OHF16" s="443"/>
      <c r="OHG16" s="443"/>
      <c r="OHH16" s="443"/>
      <c r="OHI16" s="443"/>
      <c r="OHJ16" s="443"/>
      <c r="OHK16" s="443"/>
      <c r="OHL16" s="443"/>
      <c r="OHM16" s="443"/>
      <c r="OHN16" s="443"/>
      <c r="OHO16" s="443"/>
      <c r="OHP16" s="443"/>
      <c r="OHQ16" s="443"/>
      <c r="OHR16" s="443"/>
      <c r="OHS16" s="443"/>
      <c r="OHT16" s="443"/>
      <c r="OHU16" s="443"/>
      <c r="OHV16" s="443"/>
      <c r="OHW16" s="443"/>
      <c r="OHX16" s="443"/>
      <c r="OHY16" s="443"/>
      <c r="OHZ16" s="443"/>
      <c r="OIA16" s="443"/>
      <c r="OIB16" s="443"/>
      <c r="OIC16" s="443"/>
      <c r="OID16" s="443"/>
      <c r="OIE16" s="443"/>
      <c r="OIF16" s="443"/>
      <c r="OIG16" s="443"/>
      <c r="OIH16" s="443"/>
      <c r="OII16" s="443"/>
      <c r="OIJ16" s="443"/>
      <c r="OIK16" s="443"/>
      <c r="OIL16" s="443"/>
      <c r="OIM16" s="443"/>
      <c r="OIN16" s="443"/>
      <c r="OIO16" s="443"/>
      <c r="OIP16" s="443"/>
      <c r="OIQ16" s="443"/>
      <c r="OIR16" s="443"/>
      <c r="OIS16" s="443"/>
      <c r="OIT16" s="443"/>
      <c r="OIU16" s="443"/>
      <c r="OIV16" s="443"/>
      <c r="OIW16" s="443"/>
      <c r="OIX16" s="443"/>
      <c r="OIY16" s="443"/>
      <c r="OIZ16" s="443"/>
      <c r="OJA16" s="443"/>
      <c r="OJB16" s="443"/>
      <c r="OJC16" s="443"/>
      <c r="OJD16" s="443"/>
      <c r="OJE16" s="443"/>
      <c r="OJF16" s="443"/>
      <c r="OJG16" s="443"/>
      <c r="OJH16" s="443"/>
      <c r="OJI16" s="443"/>
      <c r="OJJ16" s="443"/>
      <c r="OJK16" s="443"/>
      <c r="OJL16" s="443"/>
      <c r="OJM16" s="443"/>
      <c r="OJN16" s="443"/>
      <c r="OJO16" s="443"/>
      <c r="OJP16" s="443"/>
      <c r="OJQ16" s="443"/>
      <c r="OJR16" s="443"/>
      <c r="OJS16" s="443"/>
      <c r="OJT16" s="443"/>
      <c r="OJU16" s="443"/>
      <c r="OJV16" s="443"/>
      <c r="OJW16" s="443"/>
      <c r="OJX16" s="443"/>
      <c r="OJY16" s="443"/>
      <c r="OJZ16" s="443"/>
      <c r="OKA16" s="443"/>
      <c r="OKB16" s="443"/>
      <c r="OKC16" s="443"/>
      <c r="OKD16" s="443"/>
      <c r="OKE16" s="443"/>
      <c r="OKF16" s="443"/>
      <c r="OKG16" s="443"/>
      <c r="OKH16" s="443"/>
      <c r="OKI16" s="443"/>
      <c r="OKJ16" s="443"/>
      <c r="OKK16" s="443"/>
      <c r="OKL16" s="443"/>
      <c r="OKM16" s="443"/>
      <c r="OKN16" s="443"/>
      <c r="OKO16" s="443"/>
      <c r="OKP16" s="443"/>
      <c r="OKQ16" s="443"/>
      <c r="OKR16" s="443"/>
      <c r="OKS16" s="443"/>
      <c r="OKT16" s="443"/>
      <c r="OKU16" s="443"/>
      <c r="OKV16" s="443"/>
      <c r="OKW16" s="443"/>
      <c r="OKX16" s="443"/>
      <c r="OKY16" s="443"/>
      <c r="OKZ16" s="443"/>
      <c r="OLA16" s="443"/>
      <c r="OLB16" s="443"/>
      <c r="OLC16" s="443"/>
      <c r="OLD16" s="443"/>
      <c r="OLE16" s="443"/>
      <c r="OLF16" s="443"/>
      <c r="OLG16" s="443"/>
      <c r="OLH16" s="443"/>
      <c r="OLI16" s="443"/>
      <c r="OLJ16" s="443"/>
      <c r="OLK16" s="443"/>
      <c r="OLL16" s="443"/>
      <c r="OLM16" s="443"/>
      <c r="OLN16" s="443"/>
      <c r="OLO16" s="443"/>
      <c r="OLP16" s="443"/>
      <c r="OLQ16" s="443"/>
      <c r="OLR16" s="443"/>
      <c r="OLS16" s="443"/>
      <c r="OLT16" s="443"/>
      <c r="OLU16" s="443"/>
      <c r="OLV16" s="443"/>
      <c r="OLW16" s="443"/>
      <c r="OLX16" s="443"/>
      <c r="OLY16" s="443"/>
      <c r="OLZ16" s="443"/>
      <c r="OMA16" s="443"/>
      <c r="OMB16" s="443"/>
      <c r="OMC16" s="443"/>
      <c r="OMD16" s="443"/>
      <c r="OME16" s="443"/>
      <c r="OMF16" s="443"/>
      <c r="OMG16" s="443"/>
      <c r="OMH16" s="443"/>
      <c r="OMI16" s="443"/>
      <c r="OMJ16" s="443"/>
      <c r="OMK16" s="443"/>
      <c r="OML16" s="443"/>
      <c r="OMM16" s="443"/>
      <c r="OMN16" s="443"/>
      <c r="OMO16" s="443"/>
      <c r="OMP16" s="443"/>
      <c r="OMQ16" s="443"/>
      <c r="OMR16" s="443"/>
      <c r="OMS16" s="443"/>
      <c r="OMT16" s="443"/>
      <c r="OMU16" s="443"/>
      <c r="OMV16" s="443"/>
      <c r="OMW16" s="443"/>
      <c r="OMX16" s="443"/>
      <c r="OMY16" s="443"/>
      <c r="OMZ16" s="443"/>
      <c r="ONA16" s="443"/>
      <c r="ONB16" s="443"/>
      <c r="ONC16" s="443"/>
      <c r="OND16" s="443"/>
      <c r="ONE16" s="443"/>
      <c r="ONF16" s="443"/>
      <c r="ONG16" s="443"/>
      <c r="ONH16" s="443"/>
      <c r="ONI16" s="443"/>
      <c r="ONJ16" s="443"/>
      <c r="ONK16" s="443"/>
      <c r="ONL16" s="443"/>
      <c r="ONM16" s="443"/>
      <c r="ONN16" s="443"/>
      <c r="ONO16" s="443"/>
      <c r="ONP16" s="443"/>
      <c r="ONQ16" s="443"/>
      <c r="ONR16" s="443"/>
      <c r="ONS16" s="443"/>
      <c r="ONT16" s="443"/>
      <c r="ONU16" s="443"/>
      <c r="ONV16" s="443"/>
      <c r="ONW16" s="443"/>
      <c r="ONX16" s="443"/>
      <c r="ONY16" s="443"/>
      <c r="ONZ16" s="443"/>
      <c r="OOA16" s="443"/>
      <c r="OOB16" s="443"/>
      <c r="OOC16" s="443"/>
      <c r="OOD16" s="443"/>
      <c r="OOE16" s="443"/>
      <c r="OOF16" s="443"/>
      <c r="OOG16" s="443"/>
      <c r="OOH16" s="443"/>
      <c r="OOI16" s="443"/>
      <c r="OOJ16" s="443"/>
      <c r="OOK16" s="443"/>
      <c r="OOL16" s="443"/>
      <c r="OOM16" s="443"/>
      <c r="OON16" s="443"/>
      <c r="OOO16" s="443"/>
      <c r="OOP16" s="443"/>
      <c r="OOQ16" s="443"/>
      <c r="OOR16" s="443"/>
      <c r="OOS16" s="443"/>
      <c r="OOT16" s="443"/>
      <c r="OOU16" s="443"/>
      <c r="OOV16" s="443"/>
      <c r="OOW16" s="443"/>
      <c r="OOX16" s="443"/>
      <c r="OOY16" s="443"/>
      <c r="OOZ16" s="443"/>
      <c r="OPA16" s="443"/>
      <c r="OPB16" s="443"/>
      <c r="OPC16" s="443"/>
      <c r="OPD16" s="443"/>
      <c r="OPE16" s="443"/>
      <c r="OPF16" s="443"/>
      <c r="OPG16" s="443"/>
      <c r="OPH16" s="443"/>
      <c r="OPI16" s="443"/>
      <c r="OPJ16" s="443"/>
      <c r="OPK16" s="443"/>
      <c r="OPL16" s="443"/>
      <c r="OPM16" s="443"/>
      <c r="OPN16" s="443"/>
      <c r="OPO16" s="443"/>
      <c r="OPP16" s="443"/>
      <c r="OPQ16" s="443"/>
      <c r="OPR16" s="443"/>
      <c r="OPS16" s="443"/>
      <c r="OPT16" s="443"/>
      <c r="OPU16" s="443"/>
      <c r="OPV16" s="443"/>
      <c r="OPW16" s="443"/>
      <c r="OPX16" s="443"/>
      <c r="OPY16" s="443"/>
      <c r="OPZ16" s="443"/>
      <c r="OQA16" s="443"/>
      <c r="OQB16" s="443"/>
      <c r="OQC16" s="443"/>
      <c r="OQD16" s="443"/>
      <c r="OQE16" s="443"/>
      <c r="OQF16" s="443"/>
      <c r="OQG16" s="443"/>
      <c r="OQH16" s="443"/>
      <c r="OQI16" s="443"/>
      <c r="OQJ16" s="443"/>
      <c r="OQK16" s="443"/>
      <c r="OQL16" s="443"/>
      <c r="OQM16" s="443"/>
      <c r="OQN16" s="443"/>
      <c r="OQO16" s="443"/>
      <c r="OQP16" s="443"/>
      <c r="OQQ16" s="443"/>
      <c r="OQR16" s="443"/>
      <c r="OQS16" s="443"/>
      <c r="OQT16" s="443"/>
      <c r="OQU16" s="443"/>
      <c r="OQV16" s="443"/>
      <c r="OQW16" s="443"/>
      <c r="OQX16" s="443"/>
      <c r="OQY16" s="443"/>
      <c r="OQZ16" s="443"/>
      <c r="ORA16" s="443"/>
      <c r="ORB16" s="443"/>
      <c r="ORC16" s="443"/>
      <c r="ORD16" s="443"/>
      <c r="ORE16" s="443"/>
      <c r="ORF16" s="443"/>
      <c r="ORG16" s="443"/>
      <c r="ORH16" s="443"/>
      <c r="ORI16" s="443"/>
      <c r="ORJ16" s="443"/>
      <c r="ORK16" s="443"/>
      <c r="ORL16" s="443"/>
      <c r="ORM16" s="443"/>
      <c r="ORN16" s="443"/>
      <c r="ORO16" s="443"/>
      <c r="ORP16" s="443"/>
      <c r="ORQ16" s="443"/>
      <c r="ORR16" s="443"/>
      <c r="ORS16" s="443"/>
      <c r="ORT16" s="443"/>
      <c r="ORU16" s="443"/>
      <c r="ORV16" s="443"/>
      <c r="ORW16" s="443"/>
      <c r="ORX16" s="443"/>
      <c r="ORY16" s="443"/>
      <c r="ORZ16" s="443"/>
      <c r="OSA16" s="443"/>
      <c r="OSB16" s="443"/>
      <c r="OSC16" s="443"/>
      <c r="OSD16" s="443"/>
      <c r="OSE16" s="443"/>
      <c r="OSF16" s="443"/>
      <c r="OSG16" s="443"/>
      <c r="OSH16" s="443"/>
      <c r="OSI16" s="443"/>
      <c r="OSJ16" s="443"/>
      <c r="OSK16" s="443"/>
      <c r="OSL16" s="443"/>
      <c r="OSM16" s="443"/>
      <c r="OSN16" s="443"/>
      <c r="OSO16" s="443"/>
      <c r="OSP16" s="443"/>
      <c r="OSQ16" s="443"/>
      <c r="OSR16" s="443"/>
      <c r="OSS16" s="443"/>
      <c r="OST16" s="443"/>
      <c r="OSU16" s="443"/>
      <c r="OSV16" s="443"/>
      <c r="OSW16" s="443"/>
      <c r="OSX16" s="443"/>
      <c r="OSY16" s="443"/>
      <c r="OSZ16" s="443"/>
      <c r="OTA16" s="443"/>
      <c r="OTB16" s="443"/>
      <c r="OTC16" s="443"/>
      <c r="OTD16" s="443"/>
      <c r="OTE16" s="443"/>
      <c r="OTF16" s="443"/>
      <c r="OTG16" s="443"/>
      <c r="OTH16" s="443"/>
      <c r="OTI16" s="443"/>
      <c r="OTJ16" s="443"/>
      <c r="OTK16" s="443"/>
      <c r="OTL16" s="443"/>
      <c r="OTM16" s="443"/>
      <c r="OTN16" s="443"/>
      <c r="OTO16" s="443"/>
      <c r="OTP16" s="443"/>
      <c r="OTQ16" s="443"/>
      <c r="OTR16" s="443"/>
      <c r="OTS16" s="443"/>
      <c r="OTT16" s="443"/>
      <c r="OTU16" s="443"/>
      <c r="OTV16" s="443"/>
      <c r="OTW16" s="443"/>
      <c r="OTX16" s="443"/>
      <c r="OTY16" s="443"/>
      <c r="OTZ16" s="443"/>
      <c r="OUA16" s="443"/>
      <c r="OUB16" s="443"/>
      <c r="OUC16" s="443"/>
      <c r="OUD16" s="443"/>
      <c r="OUE16" s="443"/>
      <c r="OUF16" s="443"/>
      <c r="OUG16" s="443"/>
      <c r="OUH16" s="443"/>
      <c r="OUI16" s="443"/>
      <c r="OUJ16" s="443"/>
      <c r="OUK16" s="443"/>
      <c r="OUL16" s="443"/>
      <c r="OUM16" s="443"/>
      <c r="OUN16" s="443"/>
      <c r="OUO16" s="443"/>
      <c r="OUP16" s="443"/>
      <c r="OUQ16" s="443"/>
      <c r="OUR16" s="443"/>
      <c r="OUS16" s="443"/>
      <c r="OUT16" s="443"/>
      <c r="OUU16" s="443"/>
      <c r="OUV16" s="443"/>
      <c r="OUW16" s="443"/>
      <c r="OUX16" s="443"/>
      <c r="OUY16" s="443"/>
      <c r="OUZ16" s="443"/>
      <c r="OVA16" s="443"/>
      <c r="OVB16" s="443"/>
      <c r="OVC16" s="443"/>
      <c r="OVD16" s="443"/>
      <c r="OVE16" s="443"/>
      <c r="OVF16" s="443"/>
      <c r="OVG16" s="443"/>
      <c r="OVH16" s="443"/>
      <c r="OVI16" s="443"/>
      <c r="OVJ16" s="443"/>
      <c r="OVK16" s="443"/>
      <c r="OVL16" s="443"/>
      <c r="OVM16" s="443"/>
      <c r="OVN16" s="443"/>
      <c r="OVO16" s="443"/>
      <c r="OVP16" s="443"/>
      <c r="OVQ16" s="443"/>
      <c r="OVR16" s="443"/>
      <c r="OVS16" s="443"/>
      <c r="OVT16" s="443"/>
      <c r="OVU16" s="443"/>
      <c r="OVV16" s="443"/>
      <c r="OVW16" s="443"/>
      <c r="OVX16" s="443"/>
      <c r="OVY16" s="443"/>
      <c r="OVZ16" s="443"/>
      <c r="OWA16" s="443"/>
      <c r="OWB16" s="443"/>
      <c r="OWC16" s="443"/>
      <c r="OWD16" s="443"/>
      <c r="OWE16" s="443"/>
      <c r="OWF16" s="443"/>
      <c r="OWG16" s="443"/>
      <c r="OWH16" s="443"/>
      <c r="OWI16" s="443"/>
      <c r="OWJ16" s="443"/>
      <c r="OWK16" s="443"/>
      <c r="OWL16" s="443"/>
      <c r="OWM16" s="443"/>
      <c r="OWN16" s="443"/>
      <c r="OWO16" s="443"/>
      <c r="OWP16" s="443"/>
      <c r="OWQ16" s="443"/>
      <c r="OWR16" s="443"/>
      <c r="OWS16" s="443"/>
      <c r="OWT16" s="443"/>
      <c r="OWU16" s="443"/>
      <c r="OWV16" s="443"/>
      <c r="OWW16" s="443"/>
      <c r="OWX16" s="443"/>
      <c r="OWY16" s="443"/>
      <c r="OWZ16" s="443"/>
      <c r="OXA16" s="443"/>
      <c r="OXB16" s="443"/>
      <c r="OXC16" s="443"/>
      <c r="OXD16" s="443"/>
      <c r="OXE16" s="443"/>
      <c r="OXF16" s="443"/>
      <c r="OXG16" s="443"/>
      <c r="OXH16" s="443"/>
      <c r="OXI16" s="443"/>
      <c r="OXJ16" s="443"/>
      <c r="OXK16" s="443"/>
      <c r="OXL16" s="443"/>
      <c r="OXM16" s="443"/>
      <c r="OXN16" s="443"/>
      <c r="OXO16" s="443"/>
      <c r="OXP16" s="443"/>
      <c r="OXQ16" s="443"/>
      <c r="OXR16" s="443"/>
      <c r="OXS16" s="443"/>
      <c r="OXT16" s="443"/>
      <c r="OXU16" s="443"/>
      <c r="OXV16" s="443"/>
      <c r="OXW16" s="443"/>
      <c r="OXX16" s="443"/>
      <c r="OXY16" s="443"/>
      <c r="OXZ16" s="443"/>
      <c r="OYA16" s="443"/>
      <c r="OYB16" s="443"/>
      <c r="OYC16" s="443"/>
      <c r="OYD16" s="443"/>
      <c r="OYE16" s="443"/>
      <c r="OYF16" s="443"/>
      <c r="OYG16" s="443"/>
      <c r="OYH16" s="443"/>
      <c r="OYI16" s="443"/>
      <c r="OYJ16" s="443"/>
      <c r="OYK16" s="443"/>
      <c r="OYL16" s="443"/>
      <c r="OYM16" s="443"/>
      <c r="OYN16" s="443"/>
      <c r="OYO16" s="443"/>
      <c r="OYP16" s="443"/>
      <c r="OYQ16" s="443"/>
      <c r="OYR16" s="443"/>
      <c r="OYS16" s="443"/>
      <c r="OYT16" s="443"/>
      <c r="OYU16" s="443"/>
      <c r="OYV16" s="443"/>
      <c r="OYW16" s="443"/>
      <c r="OYX16" s="443"/>
      <c r="OYY16" s="443"/>
      <c r="OYZ16" s="443"/>
      <c r="OZA16" s="443"/>
      <c r="OZB16" s="443"/>
      <c r="OZC16" s="443"/>
      <c r="OZD16" s="443"/>
      <c r="OZE16" s="443"/>
      <c r="OZF16" s="443"/>
      <c r="OZG16" s="443"/>
      <c r="OZH16" s="443"/>
      <c r="OZI16" s="443"/>
      <c r="OZJ16" s="443"/>
      <c r="OZK16" s="443"/>
      <c r="OZL16" s="443"/>
      <c r="OZM16" s="443"/>
      <c r="OZN16" s="443"/>
      <c r="OZO16" s="443"/>
      <c r="OZP16" s="443"/>
      <c r="OZQ16" s="443"/>
      <c r="OZR16" s="443"/>
      <c r="OZS16" s="443"/>
      <c r="OZT16" s="443"/>
      <c r="OZU16" s="443"/>
      <c r="OZV16" s="443"/>
      <c r="OZW16" s="443"/>
      <c r="OZX16" s="443"/>
      <c r="OZY16" s="443"/>
      <c r="OZZ16" s="443"/>
      <c r="PAA16" s="443"/>
      <c r="PAB16" s="443"/>
      <c r="PAC16" s="443"/>
      <c r="PAD16" s="443"/>
      <c r="PAE16" s="443"/>
      <c r="PAF16" s="443"/>
      <c r="PAG16" s="443"/>
      <c r="PAH16" s="443"/>
      <c r="PAI16" s="443"/>
      <c r="PAJ16" s="443"/>
      <c r="PAK16" s="443"/>
      <c r="PAL16" s="443"/>
      <c r="PAM16" s="443"/>
      <c r="PAN16" s="443"/>
      <c r="PAO16" s="443"/>
      <c r="PAP16" s="443"/>
      <c r="PAQ16" s="443"/>
      <c r="PAR16" s="443"/>
      <c r="PAS16" s="443"/>
      <c r="PAT16" s="443"/>
      <c r="PAU16" s="443"/>
      <c r="PAV16" s="443"/>
      <c r="PAW16" s="443"/>
      <c r="PAX16" s="443"/>
      <c r="PAY16" s="443"/>
      <c r="PAZ16" s="443"/>
      <c r="PBA16" s="443"/>
      <c r="PBB16" s="443"/>
      <c r="PBC16" s="443"/>
      <c r="PBD16" s="443"/>
      <c r="PBE16" s="443"/>
      <c r="PBF16" s="443"/>
      <c r="PBG16" s="443"/>
      <c r="PBH16" s="443"/>
      <c r="PBI16" s="443"/>
      <c r="PBJ16" s="443"/>
      <c r="PBK16" s="443"/>
      <c r="PBL16" s="443"/>
      <c r="PBM16" s="443"/>
      <c r="PBN16" s="443"/>
      <c r="PBO16" s="443"/>
      <c r="PBP16" s="443"/>
      <c r="PBQ16" s="443"/>
      <c r="PBR16" s="443"/>
      <c r="PBS16" s="443"/>
      <c r="PBT16" s="443"/>
      <c r="PBU16" s="443"/>
      <c r="PBV16" s="443"/>
      <c r="PBW16" s="443"/>
      <c r="PBX16" s="443"/>
      <c r="PBY16" s="443"/>
      <c r="PBZ16" s="443"/>
      <c r="PCA16" s="443"/>
      <c r="PCB16" s="443"/>
      <c r="PCC16" s="443"/>
      <c r="PCD16" s="443"/>
      <c r="PCE16" s="443"/>
      <c r="PCF16" s="443"/>
      <c r="PCG16" s="443"/>
      <c r="PCH16" s="443"/>
      <c r="PCI16" s="443"/>
      <c r="PCJ16" s="443"/>
      <c r="PCK16" s="443"/>
      <c r="PCL16" s="443"/>
      <c r="PCM16" s="443"/>
      <c r="PCN16" s="443"/>
      <c r="PCO16" s="443"/>
      <c r="PCP16" s="443"/>
      <c r="PCQ16" s="443"/>
      <c r="PCR16" s="443"/>
      <c r="PCS16" s="443"/>
      <c r="PCT16" s="443"/>
      <c r="PCU16" s="443"/>
      <c r="PCV16" s="443"/>
      <c r="PCW16" s="443"/>
      <c r="PCX16" s="443"/>
      <c r="PCY16" s="443"/>
      <c r="PCZ16" s="443"/>
      <c r="PDA16" s="443"/>
      <c r="PDB16" s="443"/>
      <c r="PDC16" s="443"/>
      <c r="PDD16" s="443"/>
      <c r="PDE16" s="443"/>
      <c r="PDF16" s="443"/>
      <c r="PDG16" s="443"/>
      <c r="PDH16" s="443"/>
      <c r="PDI16" s="443"/>
      <c r="PDJ16" s="443"/>
      <c r="PDK16" s="443"/>
      <c r="PDL16" s="443"/>
      <c r="PDM16" s="443"/>
      <c r="PDN16" s="443"/>
      <c r="PDO16" s="443"/>
      <c r="PDP16" s="443"/>
      <c r="PDQ16" s="443"/>
      <c r="PDR16" s="443"/>
      <c r="PDS16" s="443"/>
      <c r="PDT16" s="443"/>
      <c r="PDU16" s="443"/>
      <c r="PDV16" s="443"/>
      <c r="PDW16" s="443"/>
      <c r="PDX16" s="443"/>
      <c r="PDY16" s="443"/>
      <c r="PDZ16" s="443"/>
      <c r="PEA16" s="443"/>
      <c r="PEB16" s="443"/>
      <c r="PEC16" s="443"/>
      <c r="PED16" s="443"/>
      <c r="PEE16" s="443"/>
      <c r="PEF16" s="443"/>
      <c r="PEG16" s="443"/>
      <c r="PEH16" s="443"/>
      <c r="PEI16" s="443"/>
      <c r="PEJ16" s="443"/>
      <c r="PEK16" s="443"/>
      <c r="PEL16" s="443"/>
      <c r="PEM16" s="443"/>
      <c r="PEN16" s="443"/>
      <c r="PEO16" s="443"/>
      <c r="PEP16" s="443"/>
      <c r="PEQ16" s="443"/>
      <c r="PER16" s="443"/>
      <c r="PES16" s="443"/>
      <c r="PET16" s="443"/>
      <c r="PEU16" s="443"/>
      <c r="PEV16" s="443"/>
      <c r="PEW16" s="443"/>
      <c r="PEX16" s="443"/>
      <c r="PEY16" s="443"/>
      <c r="PEZ16" s="443"/>
      <c r="PFA16" s="443"/>
      <c r="PFB16" s="443"/>
      <c r="PFC16" s="443"/>
      <c r="PFD16" s="443"/>
      <c r="PFE16" s="443"/>
      <c r="PFF16" s="443"/>
      <c r="PFG16" s="443"/>
      <c r="PFH16" s="443"/>
      <c r="PFI16" s="443"/>
      <c r="PFJ16" s="443"/>
      <c r="PFK16" s="443"/>
      <c r="PFL16" s="443"/>
      <c r="PFM16" s="443"/>
      <c r="PFN16" s="443"/>
      <c r="PFO16" s="443"/>
      <c r="PFP16" s="443"/>
      <c r="PFQ16" s="443"/>
      <c r="PFR16" s="443"/>
      <c r="PFS16" s="443"/>
      <c r="PFT16" s="443"/>
      <c r="PFU16" s="443"/>
      <c r="PFV16" s="443"/>
      <c r="PFW16" s="443"/>
      <c r="PFX16" s="443"/>
      <c r="PFY16" s="443"/>
      <c r="PFZ16" s="443"/>
      <c r="PGA16" s="443"/>
      <c r="PGB16" s="443"/>
      <c r="PGC16" s="443"/>
      <c r="PGD16" s="443"/>
      <c r="PGE16" s="443"/>
      <c r="PGF16" s="443"/>
      <c r="PGG16" s="443"/>
      <c r="PGH16" s="443"/>
      <c r="PGI16" s="443"/>
      <c r="PGJ16" s="443"/>
      <c r="PGK16" s="443"/>
      <c r="PGL16" s="443"/>
      <c r="PGM16" s="443"/>
      <c r="PGN16" s="443"/>
      <c r="PGO16" s="443"/>
      <c r="PGP16" s="443"/>
      <c r="PGQ16" s="443"/>
      <c r="PGR16" s="443"/>
      <c r="PGS16" s="443"/>
      <c r="PGT16" s="443"/>
      <c r="PGU16" s="443"/>
      <c r="PGV16" s="443"/>
      <c r="PGW16" s="443"/>
      <c r="PGX16" s="443"/>
      <c r="PGY16" s="443"/>
      <c r="PGZ16" s="443"/>
      <c r="PHA16" s="443"/>
      <c r="PHB16" s="443"/>
      <c r="PHC16" s="443"/>
      <c r="PHD16" s="443"/>
      <c r="PHE16" s="443"/>
      <c r="PHF16" s="443"/>
      <c r="PHG16" s="443"/>
      <c r="PHH16" s="443"/>
      <c r="PHI16" s="443"/>
      <c r="PHJ16" s="443"/>
      <c r="PHK16" s="443"/>
      <c r="PHL16" s="443"/>
      <c r="PHM16" s="443"/>
      <c r="PHN16" s="443"/>
      <c r="PHO16" s="443"/>
      <c r="PHP16" s="443"/>
      <c r="PHQ16" s="443"/>
      <c r="PHR16" s="443"/>
      <c r="PHS16" s="443"/>
      <c r="PHT16" s="443"/>
      <c r="PHU16" s="443"/>
      <c r="PHV16" s="443"/>
      <c r="PHW16" s="443"/>
      <c r="PHX16" s="443"/>
      <c r="PHY16" s="443"/>
      <c r="PHZ16" s="443"/>
      <c r="PIA16" s="443"/>
      <c r="PIB16" s="443"/>
      <c r="PIC16" s="443"/>
      <c r="PID16" s="443"/>
      <c r="PIE16" s="443"/>
      <c r="PIF16" s="443"/>
      <c r="PIG16" s="443"/>
      <c r="PIH16" s="443"/>
      <c r="PII16" s="443"/>
      <c r="PIJ16" s="443"/>
      <c r="PIK16" s="443"/>
      <c r="PIL16" s="443"/>
      <c r="PIM16" s="443"/>
      <c r="PIN16" s="443"/>
      <c r="PIO16" s="443"/>
      <c r="PIP16" s="443"/>
      <c r="PIQ16" s="443"/>
      <c r="PIR16" s="443"/>
      <c r="PIS16" s="443"/>
      <c r="PIT16" s="443"/>
      <c r="PIU16" s="443"/>
      <c r="PIV16" s="443"/>
      <c r="PIW16" s="443"/>
      <c r="PIX16" s="443"/>
      <c r="PIY16" s="443"/>
      <c r="PIZ16" s="443"/>
      <c r="PJA16" s="443"/>
      <c r="PJB16" s="443"/>
      <c r="PJC16" s="443"/>
      <c r="PJD16" s="443"/>
      <c r="PJE16" s="443"/>
      <c r="PJF16" s="443"/>
      <c r="PJG16" s="443"/>
      <c r="PJH16" s="443"/>
      <c r="PJI16" s="443"/>
      <c r="PJJ16" s="443"/>
      <c r="PJK16" s="443"/>
      <c r="PJL16" s="443"/>
      <c r="PJM16" s="443"/>
      <c r="PJN16" s="443"/>
      <c r="PJO16" s="443"/>
      <c r="PJP16" s="443"/>
      <c r="PJQ16" s="443"/>
      <c r="PJR16" s="443"/>
      <c r="PJS16" s="443"/>
      <c r="PJT16" s="443"/>
      <c r="PJU16" s="443"/>
      <c r="PJV16" s="443"/>
      <c r="PJW16" s="443"/>
      <c r="PJX16" s="443"/>
      <c r="PJY16" s="443"/>
      <c r="PJZ16" s="443"/>
      <c r="PKA16" s="443"/>
      <c r="PKB16" s="443"/>
      <c r="PKC16" s="443"/>
      <c r="PKD16" s="443"/>
      <c r="PKE16" s="443"/>
      <c r="PKF16" s="443"/>
      <c r="PKG16" s="443"/>
      <c r="PKH16" s="443"/>
      <c r="PKI16" s="443"/>
      <c r="PKJ16" s="443"/>
      <c r="PKK16" s="443"/>
      <c r="PKL16" s="443"/>
      <c r="PKM16" s="443"/>
      <c r="PKN16" s="443"/>
      <c r="PKO16" s="443"/>
      <c r="PKP16" s="443"/>
      <c r="PKQ16" s="443"/>
      <c r="PKR16" s="443"/>
      <c r="PKS16" s="443"/>
      <c r="PKT16" s="443"/>
      <c r="PKU16" s="443"/>
      <c r="PKV16" s="443"/>
      <c r="PKW16" s="443"/>
      <c r="PKX16" s="443"/>
      <c r="PKY16" s="443"/>
      <c r="PKZ16" s="443"/>
      <c r="PLA16" s="443"/>
      <c r="PLB16" s="443"/>
      <c r="PLC16" s="443"/>
      <c r="PLD16" s="443"/>
      <c r="PLE16" s="443"/>
      <c r="PLF16" s="443"/>
      <c r="PLG16" s="443"/>
      <c r="PLH16" s="443"/>
      <c r="PLI16" s="443"/>
      <c r="PLJ16" s="443"/>
      <c r="PLK16" s="443"/>
      <c r="PLL16" s="443"/>
      <c r="PLM16" s="443"/>
      <c r="PLN16" s="443"/>
      <c r="PLO16" s="443"/>
      <c r="PLP16" s="443"/>
      <c r="PLQ16" s="443"/>
      <c r="PLR16" s="443"/>
      <c r="PLS16" s="443"/>
      <c r="PLT16" s="443"/>
      <c r="PLU16" s="443"/>
      <c r="PLV16" s="443"/>
      <c r="PLW16" s="443"/>
      <c r="PLX16" s="443"/>
      <c r="PLY16" s="443"/>
      <c r="PLZ16" s="443"/>
      <c r="PMA16" s="443"/>
      <c r="PMB16" s="443"/>
      <c r="PMC16" s="443"/>
      <c r="PMD16" s="443"/>
      <c r="PME16" s="443"/>
      <c r="PMF16" s="443"/>
      <c r="PMG16" s="443"/>
      <c r="PMH16" s="443"/>
      <c r="PMI16" s="443"/>
      <c r="PMJ16" s="443"/>
      <c r="PMK16" s="443"/>
      <c r="PML16" s="443"/>
      <c r="PMM16" s="443"/>
      <c r="PMN16" s="443"/>
      <c r="PMO16" s="443"/>
      <c r="PMP16" s="443"/>
      <c r="PMQ16" s="443"/>
      <c r="PMR16" s="443"/>
      <c r="PMS16" s="443"/>
      <c r="PMT16" s="443"/>
      <c r="PMU16" s="443"/>
      <c r="PMV16" s="443"/>
      <c r="PMW16" s="443"/>
      <c r="PMX16" s="443"/>
      <c r="PMY16" s="443"/>
      <c r="PMZ16" s="443"/>
      <c r="PNA16" s="443"/>
      <c r="PNB16" s="443"/>
      <c r="PNC16" s="443"/>
      <c r="PND16" s="443"/>
      <c r="PNE16" s="443"/>
      <c r="PNF16" s="443"/>
      <c r="PNG16" s="443"/>
      <c r="PNH16" s="443"/>
      <c r="PNI16" s="443"/>
      <c r="PNJ16" s="443"/>
      <c r="PNK16" s="443"/>
      <c r="PNL16" s="443"/>
      <c r="PNM16" s="443"/>
      <c r="PNN16" s="443"/>
      <c r="PNO16" s="443"/>
      <c r="PNP16" s="443"/>
      <c r="PNQ16" s="443"/>
      <c r="PNR16" s="443"/>
      <c r="PNS16" s="443"/>
      <c r="PNT16" s="443"/>
      <c r="PNU16" s="443"/>
      <c r="PNV16" s="443"/>
      <c r="PNW16" s="443"/>
      <c r="PNX16" s="443"/>
      <c r="PNY16" s="443"/>
      <c r="PNZ16" s="443"/>
      <c r="POA16" s="443"/>
      <c r="POB16" s="443"/>
      <c r="POC16" s="443"/>
      <c r="POD16" s="443"/>
      <c r="POE16" s="443"/>
      <c r="POF16" s="443"/>
      <c r="POG16" s="443"/>
      <c r="POH16" s="443"/>
      <c r="POI16" s="443"/>
      <c r="POJ16" s="443"/>
      <c r="POK16" s="443"/>
      <c r="POL16" s="443"/>
      <c r="POM16" s="443"/>
      <c r="PON16" s="443"/>
      <c r="POO16" s="443"/>
      <c r="POP16" s="443"/>
      <c r="POQ16" s="443"/>
      <c r="POR16" s="443"/>
      <c r="POS16" s="443"/>
      <c r="POT16" s="443"/>
      <c r="POU16" s="443"/>
      <c r="POV16" s="443"/>
      <c r="POW16" s="443"/>
      <c r="POX16" s="443"/>
      <c r="POY16" s="443"/>
      <c r="POZ16" s="443"/>
      <c r="PPA16" s="443"/>
      <c r="PPB16" s="443"/>
      <c r="PPC16" s="443"/>
      <c r="PPD16" s="443"/>
      <c r="PPE16" s="443"/>
      <c r="PPF16" s="443"/>
      <c r="PPG16" s="443"/>
      <c r="PPH16" s="443"/>
      <c r="PPI16" s="443"/>
      <c r="PPJ16" s="443"/>
      <c r="PPK16" s="443"/>
      <c r="PPL16" s="443"/>
      <c r="PPM16" s="443"/>
      <c r="PPN16" s="443"/>
      <c r="PPO16" s="443"/>
      <c r="PPP16" s="443"/>
      <c r="PPQ16" s="443"/>
      <c r="PPR16" s="443"/>
      <c r="PPS16" s="443"/>
      <c r="PPT16" s="443"/>
      <c r="PPU16" s="443"/>
      <c r="PPV16" s="443"/>
      <c r="PPW16" s="443"/>
      <c r="PPX16" s="443"/>
      <c r="PPY16" s="443"/>
      <c r="PPZ16" s="443"/>
      <c r="PQA16" s="443"/>
      <c r="PQB16" s="443"/>
      <c r="PQC16" s="443"/>
      <c r="PQD16" s="443"/>
      <c r="PQE16" s="443"/>
      <c r="PQF16" s="443"/>
      <c r="PQG16" s="443"/>
      <c r="PQH16" s="443"/>
      <c r="PQI16" s="443"/>
      <c r="PQJ16" s="443"/>
      <c r="PQK16" s="443"/>
      <c r="PQL16" s="443"/>
      <c r="PQM16" s="443"/>
      <c r="PQN16" s="443"/>
      <c r="PQO16" s="443"/>
      <c r="PQP16" s="443"/>
      <c r="PQQ16" s="443"/>
      <c r="PQR16" s="443"/>
      <c r="PQS16" s="443"/>
      <c r="PQT16" s="443"/>
      <c r="PQU16" s="443"/>
      <c r="PQV16" s="443"/>
      <c r="PQW16" s="443"/>
      <c r="PQX16" s="443"/>
      <c r="PQY16" s="443"/>
      <c r="PQZ16" s="443"/>
      <c r="PRA16" s="443"/>
      <c r="PRB16" s="443"/>
      <c r="PRC16" s="443"/>
      <c r="PRD16" s="443"/>
      <c r="PRE16" s="443"/>
      <c r="PRF16" s="443"/>
      <c r="PRG16" s="443"/>
      <c r="PRH16" s="443"/>
      <c r="PRI16" s="443"/>
      <c r="PRJ16" s="443"/>
      <c r="PRK16" s="443"/>
      <c r="PRL16" s="443"/>
      <c r="PRM16" s="443"/>
      <c r="PRN16" s="443"/>
      <c r="PRO16" s="443"/>
      <c r="PRP16" s="443"/>
      <c r="PRQ16" s="443"/>
      <c r="PRR16" s="443"/>
      <c r="PRS16" s="443"/>
      <c r="PRT16" s="443"/>
      <c r="PRU16" s="443"/>
      <c r="PRV16" s="443"/>
      <c r="PRW16" s="443"/>
      <c r="PRX16" s="443"/>
      <c r="PRY16" s="443"/>
      <c r="PRZ16" s="443"/>
      <c r="PSA16" s="443"/>
      <c r="PSB16" s="443"/>
      <c r="PSC16" s="443"/>
      <c r="PSD16" s="443"/>
      <c r="PSE16" s="443"/>
      <c r="PSF16" s="443"/>
      <c r="PSG16" s="443"/>
      <c r="PSH16" s="443"/>
      <c r="PSI16" s="443"/>
      <c r="PSJ16" s="443"/>
      <c r="PSK16" s="443"/>
      <c r="PSL16" s="443"/>
      <c r="PSM16" s="443"/>
      <c r="PSN16" s="443"/>
      <c r="PSO16" s="443"/>
      <c r="PSP16" s="443"/>
      <c r="PSQ16" s="443"/>
      <c r="PSR16" s="443"/>
      <c r="PSS16" s="443"/>
      <c r="PST16" s="443"/>
      <c r="PSU16" s="443"/>
      <c r="PSV16" s="443"/>
      <c r="PSW16" s="443"/>
      <c r="PSX16" s="443"/>
      <c r="PSY16" s="443"/>
      <c r="PSZ16" s="443"/>
      <c r="PTA16" s="443"/>
      <c r="PTB16" s="443"/>
      <c r="PTC16" s="443"/>
      <c r="PTD16" s="443"/>
      <c r="PTE16" s="443"/>
      <c r="PTF16" s="443"/>
      <c r="PTG16" s="443"/>
      <c r="PTH16" s="443"/>
      <c r="PTI16" s="443"/>
      <c r="PTJ16" s="443"/>
      <c r="PTK16" s="443"/>
      <c r="PTL16" s="443"/>
      <c r="PTM16" s="443"/>
      <c r="PTN16" s="443"/>
      <c r="PTO16" s="443"/>
      <c r="PTP16" s="443"/>
      <c r="PTQ16" s="443"/>
      <c r="PTR16" s="443"/>
      <c r="PTS16" s="443"/>
      <c r="PTT16" s="443"/>
      <c r="PTU16" s="443"/>
      <c r="PTV16" s="443"/>
      <c r="PTW16" s="443"/>
      <c r="PTX16" s="443"/>
      <c r="PTY16" s="443"/>
      <c r="PTZ16" s="443"/>
      <c r="PUA16" s="443"/>
      <c r="PUB16" s="443"/>
      <c r="PUC16" s="443"/>
      <c r="PUD16" s="443"/>
      <c r="PUE16" s="443"/>
      <c r="PUF16" s="443"/>
      <c r="PUG16" s="443"/>
      <c r="PUH16" s="443"/>
      <c r="PUI16" s="443"/>
      <c r="PUJ16" s="443"/>
      <c r="PUK16" s="443"/>
      <c r="PUL16" s="443"/>
      <c r="PUM16" s="443"/>
      <c r="PUN16" s="443"/>
      <c r="PUO16" s="443"/>
      <c r="PUP16" s="443"/>
      <c r="PUQ16" s="443"/>
      <c r="PUR16" s="443"/>
      <c r="PUS16" s="443"/>
      <c r="PUT16" s="443"/>
      <c r="PUU16" s="443"/>
      <c r="PUV16" s="443"/>
      <c r="PUW16" s="443"/>
      <c r="PUX16" s="443"/>
      <c r="PUY16" s="443"/>
      <c r="PUZ16" s="443"/>
      <c r="PVA16" s="443"/>
      <c r="PVB16" s="443"/>
      <c r="PVC16" s="443"/>
      <c r="PVD16" s="443"/>
      <c r="PVE16" s="443"/>
      <c r="PVF16" s="443"/>
      <c r="PVG16" s="443"/>
      <c r="PVH16" s="443"/>
      <c r="PVI16" s="443"/>
      <c r="PVJ16" s="443"/>
      <c r="PVK16" s="443"/>
      <c r="PVL16" s="443"/>
      <c r="PVM16" s="443"/>
      <c r="PVN16" s="443"/>
      <c r="PVO16" s="443"/>
      <c r="PVP16" s="443"/>
      <c r="PVQ16" s="443"/>
      <c r="PVR16" s="443"/>
      <c r="PVS16" s="443"/>
      <c r="PVT16" s="443"/>
      <c r="PVU16" s="443"/>
      <c r="PVV16" s="443"/>
      <c r="PVW16" s="443"/>
      <c r="PVX16" s="443"/>
      <c r="PVY16" s="443"/>
      <c r="PVZ16" s="443"/>
      <c r="PWA16" s="443"/>
      <c r="PWB16" s="443"/>
      <c r="PWC16" s="443"/>
      <c r="PWD16" s="443"/>
      <c r="PWE16" s="443"/>
      <c r="PWF16" s="443"/>
      <c r="PWG16" s="443"/>
      <c r="PWH16" s="443"/>
      <c r="PWI16" s="443"/>
      <c r="PWJ16" s="443"/>
      <c r="PWK16" s="443"/>
      <c r="PWL16" s="443"/>
      <c r="PWM16" s="443"/>
      <c r="PWN16" s="443"/>
      <c r="PWO16" s="443"/>
      <c r="PWP16" s="443"/>
      <c r="PWQ16" s="443"/>
      <c r="PWR16" s="443"/>
      <c r="PWS16" s="443"/>
      <c r="PWT16" s="443"/>
      <c r="PWU16" s="443"/>
      <c r="PWV16" s="443"/>
      <c r="PWW16" s="443"/>
      <c r="PWX16" s="443"/>
      <c r="PWY16" s="443"/>
      <c r="PWZ16" s="443"/>
      <c r="PXA16" s="443"/>
      <c r="PXB16" s="443"/>
      <c r="PXC16" s="443"/>
      <c r="PXD16" s="443"/>
      <c r="PXE16" s="443"/>
      <c r="PXF16" s="443"/>
      <c r="PXG16" s="443"/>
      <c r="PXH16" s="443"/>
      <c r="PXI16" s="443"/>
      <c r="PXJ16" s="443"/>
      <c r="PXK16" s="443"/>
      <c r="PXL16" s="443"/>
      <c r="PXM16" s="443"/>
      <c r="PXN16" s="443"/>
      <c r="PXO16" s="443"/>
      <c r="PXP16" s="443"/>
      <c r="PXQ16" s="443"/>
      <c r="PXR16" s="443"/>
      <c r="PXS16" s="443"/>
      <c r="PXT16" s="443"/>
      <c r="PXU16" s="443"/>
      <c r="PXV16" s="443"/>
      <c r="PXW16" s="443"/>
      <c r="PXX16" s="443"/>
      <c r="PXY16" s="443"/>
      <c r="PXZ16" s="443"/>
      <c r="PYA16" s="443"/>
      <c r="PYB16" s="443"/>
      <c r="PYC16" s="443"/>
      <c r="PYD16" s="443"/>
      <c r="PYE16" s="443"/>
      <c r="PYF16" s="443"/>
      <c r="PYG16" s="443"/>
      <c r="PYH16" s="443"/>
      <c r="PYI16" s="443"/>
      <c r="PYJ16" s="443"/>
      <c r="PYK16" s="443"/>
      <c r="PYL16" s="443"/>
      <c r="PYM16" s="443"/>
      <c r="PYN16" s="443"/>
      <c r="PYO16" s="443"/>
      <c r="PYP16" s="443"/>
      <c r="PYQ16" s="443"/>
      <c r="PYR16" s="443"/>
      <c r="PYS16" s="443"/>
      <c r="PYT16" s="443"/>
      <c r="PYU16" s="443"/>
      <c r="PYV16" s="443"/>
      <c r="PYW16" s="443"/>
      <c r="PYX16" s="443"/>
      <c r="PYY16" s="443"/>
      <c r="PYZ16" s="443"/>
      <c r="PZA16" s="443"/>
      <c r="PZB16" s="443"/>
      <c r="PZC16" s="443"/>
      <c r="PZD16" s="443"/>
      <c r="PZE16" s="443"/>
      <c r="PZF16" s="443"/>
      <c r="PZG16" s="443"/>
      <c r="PZH16" s="443"/>
      <c r="PZI16" s="443"/>
      <c r="PZJ16" s="443"/>
      <c r="PZK16" s="443"/>
      <c r="PZL16" s="443"/>
      <c r="PZM16" s="443"/>
      <c r="PZN16" s="443"/>
      <c r="PZO16" s="443"/>
      <c r="PZP16" s="443"/>
      <c r="PZQ16" s="443"/>
      <c r="PZR16" s="443"/>
      <c r="PZS16" s="443"/>
      <c r="PZT16" s="443"/>
      <c r="PZU16" s="443"/>
      <c r="PZV16" s="443"/>
      <c r="PZW16" s="443"/>
      <c r="PZX16" s="443"/>
      <c r="PZY16" s="443"/>
      <c r="PZZ16" s="443"/>
      <c r="QAA16" s="443"/>
      <c r="QAB16" s="443"/>
      <c r="QAC16" s="443"/>
      <c r="QAD16" s="443"/>
      <c r="QAE16" s="443"/>
      <c r="QAF16" s="443"/>
      <c r="QAG16" s="443"/>
      <c r="QAH16" s="443"/>
      <c r="QAI16" s="443"/>
      <c r="QAJ16" s="443"/>
      <c r="QAK16" s="443"/>
      <c r="QAL16" s="443"/>
      <c r="QAM16" s="443"/>
      <c r="QAN16" s="443"/>
      <c r="QAO16" s="443"/>
      <c r="QAP16" s="443"/>
      <c r="QAQ16" s="443"/>
      <c r="QAR16" s="443"/>
      <c r="QAS16" s="443"/>
      <c r="QAT16" s="443"/>
      <c r="QAU16" s="443"/>
      <c r="QAV16" s="443"/>
      <c r="QAW16" s="443"/>
      <c r="QAX16" s="443"/>
      <c r="QAY16" s="443"/>
      <c r="QAZ16" s="443"/>
      <c r="QBA16" s="443"/>
      <c r="QBB16" s="443"/>
      <c r="QBC16" s="443"/>
      <c r="QBD16" s="443"/>
      <c r="QBE16" s="443"/>
      <c r="QBF16" s="443"/>
      <c r="QBG16" s="443"/>
      <c r="QBH16" s="443"/>
      <c r="QBI16" s="443"/>
      <c r="QBJ16" s="443"/>
      <c r="QBK16" s="443"/>
      <c r="QBL16" s="443"/>
      <c r="QBM16" s="443"/>
      <c r="QBN16" s="443"/>
      <c r="QBO16" s="443"/>
      <c r="QBP16" s="443"/>
      <c r="QBQ16" s="443"/>
      <c r="QBR16" s="443"/>
      <c r="QBS16" s="443"/>
      <c r="QBT16" s="443"/>
      <c r="QBU16" s="443"/>
      <c r="QBV16" s="443"/>
      <c r="QBW16" s="443"/>
      <c r="QBX16" s="443"/>
      <c r="QBY16" s="443"/>
      <c r="QBZ16" s="443"/>
      <c r="QCA16" s="443"/>
      <c r="QCB16" s="443"/>
      <c r="QCC16" s="443"/>
      <c r="QCD16" s="443"/>
      <c r="QCE16" s="443"/>
      <c r="QCF16" s="443"/>
      <c r="QCG16" s="443"/>
      <c r="QCH16" s="443"/>
      <c r="QCI16" s="443"/>
      <c r="QCJ16" s="443"/>
      <c r="QCK16" s="443"/>
      <c r="QCL16" s="443"/>
      <c r="QCM16" s="443"/>
      <c r="QCN16" s="443"/>
      <c r="QCO16" s="443"/>
      <c r="QCP16" s="443"/>
      <c r="QCQ16" s="443"/>
      <c r="QCR16" s="443"/>
      <c r="QCS16" s="443"/>
      <c r="QCT16" s="443"/>
      <c r="QCU16" s="443"/>
      <c r="QCV16" s="443"/>
      <c r="QCW16" s="443"/>
      <c r="QCX16" s="443"/>
      <c r="QCY16" s="443"/>
      <c r="QCZ16" s="443"/>
      <c r="QDA16" s="443"/>
      <c r="QDB16" s="443"/>
      <c r="QDC16" s="443"/>
      <c r="QDD16" s="443"/>
      <c r="QDE16" s="443"/>
      <c r="QDF16" s="443"/>
      <c r="QDG16" s="443"/>
      <c r="QDH16" s="443"/>
      <c r="QDI16" s="443"/>
      <c r="QDJ16" s="443"/>
      <c r="QDK16" s="443"/>
      <c r="QDL16" s="443"/>
      <c r="QDM16" s="443"/>
      <c r="QDN16" s="443"/>
      <c r="QDO16" s="443"/>
      <c r="QDP16" s="443"/>
      <c r="QDQ16" s="443"/>
      <c r="QDR16" s="443"/>
      <c r="QDS16" s="443"/>
      <c r="QDT16" s="443"/>
      <c r="QDU16" s="443"/>
      <c r="QDV16" s="443"/>
      <c r="QDW16" s="443"/>
      <c r="QDX16" s="443"/>
      <c r="QDY16" s="443"/>
      <c r="QDZ16" s="443"/>
      <c r="QEA16" s="443"/>
      <c r="QEB16" s="443"/>
      <c r="QEC16" s="443"/>
      <c r="QED16" s="443"/>
      <c r="QEE16" s="443"/>
      <c r="QEF16" s="443"/>
      <c r="QEG16" s="443"/>
      <c r="QEH16" s="443"/>
      <c r="QEI16" s="443"/>
      <c r="QEJ16" s="443"/>
      <c r="QEK16" s="443"/>
      <c r="QEL16" s="443"/>
      <c r="QEM16" s="443"/>
      <c r="QEN16" s="443"/>
      <c r="QEO16" s="443"/>
      <c r="QEP16" s="443"/>
      <c r="QEQ16" s="443"/>
      <c r="QER16" s="443"/>
      <c r="QES16" s="443"/>
      <c r="QET16" s="443"/>
      <c r="QEU16" s="443"/>
      <c r="QEV16" s="443"/>
      <c r="QEW16" s="443"/>
      <c r="QEX16" s="443"/>
      <c r="QEY16" s="443"/>
      <c r="QEZ16" s="443"/>
      <c r="QFA16" s="443"/>
      <c r="QFB16" s="443"/>
      <c r="QFC16" s="443"/>
      <c r="QFD16" s="443"/>
      <c r="QFE16" s="443"/>
      <c r="QFF16" s="443"/>
      <c r="QFG16" s="443"/>
      <c r="QFH16" s="443"/>
      <c r="QFI16" s="443"/>
      <c r="QFJ16" s="443"/>
      <c r="QFK16" s="443"/>
      <c r="QFL16" s="443"/>
      <c r="QFM16" s="443"/>
      <c r="QFN16" s="443"/>
      <c r="QFO16" s="443"/>
      <c r="QFP16" s="443"/>
      <c r="QFQ16" s="443"/>
      <c r="QFR16" s="443"/>
      <c r="QFS16" s="443"/>
      <c r="QFT16" s="443"/>
      <c r="QFU16" s="443"/>
      <c r="QFV16" s="443"/>
      <c r="QFW16" s="443"/>
      <c r="QFX16" s="443"/>
      <c r="QFY16" s="443"/>
      <c r="QFZ16" s="443"/>
      <c r="QGA16" s="443"/>
      <c r="QGB16" s="443"/>
      <c r="QGC16" s="443"/>
      <c r="QGD16" s="443"/>
      <c r="QGE16" s="443"/>
      <c r="QGF16" s="443"/>
      <c r="QGG16" s="443"/>
      <c r="QGH16" s="443"/>
      <c r="QGI16" s="443"/>
      <c r="QGJ16" s="443"/>
      <c r="QGK16" s="443"/>
      <c r="QGL16" s="443"/>
      <c r="QGM16" s="443"/>
      <c r="QGN16" s="443"/>
      <c r="QGO16" s="443"/>
      <c r="QGP16" s="443"/>
      <c r="QGQ16" s="443"/>
      <c r="QGR16" s="443"/>
      <c r="QGS16" s="443"/>
      <c r="QGT16" s="443"/>
      <c r="QGU16" s="443"/>
      <c r="QGV16" s="443"/>
      <c r="QGW16" s="443"/>
      <c r="QGX16" s="443"/>
      <c r="QGY16" s="443"/>
      <c r="QGZ16" s="443"/>
      <c r="QHA16" s="443"/>
      <c r="QHB16" s="443"/>
      <c r="QHC16" s="443"/>
      <c r="QHD16" s="443"/>
      <c r="QHE16" s="443"/>
      <c r="QHF16" s="443"/>
      <c r="QHG16" s="443"/>
      <c r="QHH16" s="443"/>
      <c r="QHI16" s="443"/>
      <c r="QHJ16" s="443"/>
      <c r="QHK16" s="443"/>
      <c r="QHL16" s="443"/>
      <c r="QHM16" s="443"/>
      <c r="QHN16" s="443"/>
      <c r="QHO16" s="443"/>
      <c r="QHP16" s="443"/>
      <c r="QHQ16" s="443"/>
      <c r="QHR16" s="443"/>
      <c r="QHS16" s="443"/>
      <c r="QHT16" s="443"/>
      <c r="QHU16" s="443"/>
      <c r="QHV16" s="443"/>
      <c r="QHW16" s="443"/>
      <c r="QHX16" s="443"/>
      <c r="QHY16" s="443"/>
      <c r="QHZ16" s="443"/>
      <c r="QIA16" s="443"/>
      <c r="QIB16" s="443"/>
      <c r="QIC16" s="443"/>
      <c r="QID16" s="443"/>
      <c r="QIE16" s="443"/>
      <c r="QIF16" s="443"/>
      <c r="QIG16" s="443"/>
      <c r="QIH16" s="443"/>
      <c r="QII16" s="443"/>
      <c r="QIJ16" s="443"/>
      <c r="QIK16" s="443"/>
      <c r="QIL16" s="443"/>
      <c r="QIM16" s="443"/>
      <c r="QIN16" s="443"/>
      <c r="QIO16" s="443"/>
      <c r="QIP16" s="443"/>
      <c r="QIQ16" s="443"/>
      <c r="QIR16" s="443"/>
      <c r="QIS16" s="443"/>
      <c r="QIT16" s="443"/>
      <c r="QIU16" s="443"/>
      <c r="QIV16" s="443"/>
      <c r="QIW16" s="443"/>
      <c r="QIX16" s="443"/>
      <c r="QIY16" s="443"/>
      <c r="QIZ16" s="443"/>
      <c r="QJA16" s="443"/>
      <c r="QJB16" s="443"/>
      <c r="QJC16" s="443"/>
      <c r="QJD16" s="443"/>
      <c r="QJE16" s="443"/>
      <c r="QJF16" s="443"/>
      <c r="QJG16" s="443"/>
      <c r="QJH16" s="443"/>
      <c r="QJI16" s="443"/>
      <c r="QJJ16" s="443"/>
      <c r="QJK16" s="443"/>
      <c r="QJL16" s="443"/>
      <c r="QJM16" s="443"/>
      <c r="QJN16" s="443"/>
      <c r="QJO16" s="443"/>
      <c r="QJP16" s="443"/>
      <c r="QJQ16" s="443"/>
      <c r="QJR16" s="443"/>
      <c r="QJS16" s="443"/>
      <c r="QJT16" s="443"/>
      <c r="QJU16" s="443"/>
      <c r="QJV16" s="443"/>
      <c r="QJW16" s="443"/>
      <c r="QJX16" s="443"/>
      <c r="QJY16" s="443"/>
      <c r="QJZ16" s="443"/>
      <c r="QKA16" s="443"/>
      <c r="QKB16" s="443"/>
      <c r="QKC16" s="443"/>
      <c r="QKD16" s="443"/>
      <c r="QKE16" s="443"/>
      <c r="QKF16" s="443"/>
      <c r="QKG16" s="443"/>
      <c r="QKH16" s="443"/>
      <c r="QKI16" s="443"/>
      <c r="QKJ16" s="443"/>
      <c r="QKK16" s="443"/>
      <c r="QKL16" s="443"/>
      <c r="QKM16" s="443"/>
      <c r="QKN16" s="443"/>
      <c r="QKO16" s="443"/>
      <c r="QKP16" s="443"/>
      <c r="QKQ16" s="443"/>
      <c r="QKR16" s="443"/>
      <c r="QKS16" s="443"/>
      <c r="QKT16" s="443"/>
      <c r="QKU16" s="443"/>
      <c r="QKV16" s="443"/>
      <c r="QKW16" s="443"/>
      <c r="QKX16" s="443"/>
      <c r="QKY16" s="443"/>
      <c r="QKZ16" s="443"/>
      <c r="QLA16" s="443"/>
      <c r="QLB16" s="443"/>
      <c r="QLC16" s="443"/>
      <c r="QLD16" s="443"/>
      <c r="QLE16" s="443"/>
      <c r="QLF16" s="443"/>
      <c r="QLG16" s="443"/>
      <c r="QLH16" s="443"/>
      <c r="QLI16" s="443"/>
      <c r="QLJ16" s="443"/>
      <c r="QLK16" s="443"/>
      <c r="QLL16" s="443"/>
      <c r="QLM16" s="443"/>
      <c r="QLN16" s="443"/>
      <c r="QLO16" s="443"/>
      <c r="QLP16" s="443"/>
      <c r="QLQ16" s="443"/>
      <c r="QLR16" s="443"/>
      <c r="QLS16" s="443"/>
      <c r="QLT16" s="443"/>
      <c r="QLU16" s="443"/>
      <c r="QLV16" s="443"/>
      <c r="QLW16" s="443"/>
      <c r="QLX16" s="443"/>
      <c r="QLY16" s="443"/>
      <c r="QLZ16" s="443"/>
      <c r="QMA16" s="443"/>
      <c r="QMB16" s="443"/>
      <c r="QMC16" s="443"/>
      <c r="QMD16" s="443"/>
      <c r="QME16" s="443"/>
      <c r="QMF16" s="443"/>
      <c r="QMG16" s="443"/>
      <c r="QMH16" s="443"/>
      <c r="QMI16" s="443"/>
      <c r="QMJ16" s="443"/>
      <c r="QMK16" s="443"/>
      <c r="QML16" s="443"/>
      <c r="QMM16" s="443"/>
      <c r="QMN16" s="443"/>
      <c r="QMO16" s="443"/>
      <c r="QMP16" s="443"/>
      <c r="QMQ16" s="443"/>
      <c r="QMR16" s="443"/>
      <c r="QMS16" s="443"/>
      <c r="QMT16" s="443"/>
      <c r="QMU16" s="443"/>
      <c r="QMV16" s="443"/>
      <c r="QMW16" s="443"/>
      <c r="QMX16" s="443"/>
      <c r="QMY16" s="443"/>
      <c r="QMZ16" s="443"/>
      <c r="QNA16" s="443"/>
      <c r="QNB16" s="443"/>
      <c r="QNC16" s="443"/>
      <c r="QND16" s="443"/>
      <c r="QNE16" s="443"/>
      <c r="QNF16" s="443"/>
      <c r="QNG16" s="443"/>
      <c r="QNH16" s="443"/>
      <c r="QNI16" s="443"/>
      <c r="QNJ16" s="443"/>
      <c r="QNK16" s="443"/>
      <c r="QNL16" s="443"/>
      <c r="QNM16" s="443"/>
      <c r="QNN16" s="443"/>
      <c r="QNO16" s="443"/>
      <c r="QNP16" s="443"/>
      <c r="QNQ16" s="443"/>
      <c r="QNR16" s="443"/>
      <c r="QNS16" s="443"/>
      <c r="QNT16" s="443"/>
      <c r="QNU16" s="443"/>
      <c r="QNV16" s="443"/>
      <c r="QNW16" s="443"/>
      <c r="QNX16" s="443"/>
      <c r="QNY16" s="443"/>
      <c r="QNZ16" s="443"/>
      <c r="QOA16" s="443"/>
      <c r="QOB16" s="443"/>
      <c r="QOC16" s="443"/>
      <c r="QOD16" s="443"/>
      <c r="QOE16" s="443"/>
      <c r="QOF16" s="443"/>
      <c r="QOG16" s="443"/>
      <c r="QOH16" s="443"/>
      <c r="QOI16" s="443"/>
      <c r="QOJ16" s="443"/>
      <c r="QOK16" s="443"/>
      <c r="QOL16" s="443"/>
      <c r="QOM16" s="443"/>
      <c r="QON16" s="443"/>
      <c r="QOO16" s="443"/>
      <c r="QOP16" s="443"/>
      <c r="QOQ16" s="443"/>
      <c r="QOR16" s="443"/>
      <c r="QOS16" s="443"/>
      <c r="QOT16" s="443"/>
      <c r="QOU16" s="443"/>
      <c r="QOV16" s="443"/>
      <c r="QOW16" s="443"/>
      <c r="QOX16" s="443"/>
      <c r="QOY16" s="443"/>
      <c r="QOZ16" s="443"/>
      <c r="QPA16" s="443"/>
      <c r="QPB16" s="443"/>
      <c r="QPC16" s="443"/>
      <c r="QPD16" s="443"/>
      <c r="QPE16" s="443"/>
      <c r="QPF16" s="443"/>
      <c r="QPG16" s="443"/>
      <c r="QPH16" s="443"/>
      <c r="QPI16" s="443"/>
      <c r="QPJ16" s="443"/>
      <c r="QPK16" s="443"/>
      <c r="QPL16" s="443"/>
      <c r="QPM16" s="443"/>
      <c r="QPN16" s="443"/>
      <c r="QPO16" s="443"/>
      <c r="QPP16" s="443"/>
      <c r="QPQ16" s="443"/>
      <c r="QPR16" s="443"/>
      <c r="QPS16" s="443"/>
      <c r="QPT16" s="443"/>
      <c r="QPU16" s="443"/>
      <c r="QPV16" s="443"/>
      <c r="QPW16" s="443"/>
      <c r="QPX16" s="443"/>
      <c r="QPY16" s="443"/>
      <c r="QPZ16" s="443"/>
      <c r="QQA16" s="443"/>
      <c r="QQB16" s="443"/>
      <c r="QQC16" s="443"/>
      <c r="QQD16" s="443"/>
      <c r="QQE16" s="443"/>
      <c r="QQF16" s="443"/>
      <c r="QQG16" s="443"/>
      <c r="QQH16" s="443"/>
      <c r="QQI16" s="443"/>
      <c r="QQJ16" s="443"/>
      <c r="QQK16" s="443"/>
      <c r="QQL16" s="443"/>
      <c r="QQM16" s="443"/>
      <c r="QQN16" s="443"/>
      <c r="QQO16" s="443"/>
      <c r="QQP16" s="443"/>
      <c r="QQQ16" s="443"/>
      <c r="QQR16" s="443"/>
      <c r="QQS16" s="443"/>
      <c r="QQT16" s="443"/>
      <c r="QQU16" s="443"/>
      <c r="QQV16" s="443"/>
      <c r="QQW16" s="443"/>
      <c r="QQX16" s="443"/>
      <c r="QQY16" s="443"/>
      <c r="QQZ16" s="443"/>
      <c r="QRA16" s="443"/>
      <c r="QRB16" s="443"/>
      <c r="QRC16" s="443"/>
      <c r="QRD16" s="443"/>
      <c r="QRE16" s="443"/>
      <c r="QRF16" s="443"/>
      <c r="QRG16" s="443"/>
      <c r="QRH16" s="443"/>
      <c r="QRI16" s="443"/>
      <c r="QRJ16" s="443"/>
      <c r="QRK16" s="443"/>
      <c r="QRL16" s="443"/>
      <c r="QRM16" s="443"/>
      <c r="QRN16" s="443"/>
      <c r="QRO16" s="443"/>
      <c r="QRP16" s="443"/>
      <c r="QRQ16" s="443"/>
      <c r="QRR16" s="443"/>
      <c r="QRS16" s="443"/>
      <c r="QRT16" s="443"/>
      <c r="QRU16" s="443"/>
      <c r="QRV16" s="443"/>
      <c r="QRW16" s="443"/>
      <c r="QRX16" s="443"/>
      <c r="QRY16" s="443"/>
      <c r="QRZ16" s="443"/>
      <c r="QSA16" s="443"/>
      <c r="QSB16" s="443"/>
      <c r="QSC16" s="443"/>
      <c r="QSD16" s="443"/>
      <c r="QSE16" s="443"/>
      <c r="QSF16" s="443"/>
      <c r="QSG16" s="443"/>
      <c r="QSH16" s="443"/>
      <c r="QSI16" s="443"/>
      <c r="QSJ16" s="443"/>
      <c r="QSK16" s="443"/>
      <c r="QSL16" s="443"/>
      <c r="QSM16" s="443"/>
      <c r="QSN16" s="443"/>
      <c r="QSO16" s="443"/>
      <c r="QSP16" s="443"/>
      <c r="QSQ16" s="443"/>
      <c r="QSR16" s="443"/>
      <c r="QSS16" s="443"/>
      <c r="QST16" s="443"/>
      <c r="QSU16" s="443"/>
      <c r="QSV16" s="443"/>
      <c r="QSW16" s="443"/>
      <c r="QSX16" s="443"/>
      <c r="QSY16" s="443"/>
      <c r="QSZ16" s="443"/>
      <c r="QTA16" s="443"/>
      <c r="QTB16" s="443"/>
      <c r="QTC16" s="443"/>
      <c r="QTD16" s="443"/>
      <c r="QTE16" s="443"/>
      <c r="QTF16" s="443"/>
      <c r="QTG16" s="443"/>
      <c r="QTH16" s="443"/>
      <c r="QTI16" s="443"/>
      <c r="QTJ16" s="443"/>
      <c r="QTK16" s="443"/>
      <c r="QTL16" s="443"/>
      <c r="QTM16" s="443"/>
      <c r="QTN16" s="443"/>
      <c r="QTO16" s="443"/>
      <c r="QTP16" s="443"/>
      <c r="QTQ16" s="443"/>
      <c r="QTR16" s="443"/>
      <c r="QTS16" s="443"/>
      <c r="QTT16" s="443"/>
      <c r="QTU16" s="443"/>
      <c r="QTV16" s="443"/>
      <c r="QTW16" s="443"/>
      <c r="QTX16" s="443"/>
      <c r="QTY16" s="443"/>
      <c r="QTZ16" s="443"/>
      <c r="QUA16" s="443"/>
      <c r="QUB16" s="443"/>
      <c r="QUC16" s="443"/>
      <c r="QUD16" s="443"/>
      <c r="QUE16" s="443"/>
      <c r="QUF16" s="443"/>
      <c r="QUG16" s="443"/>
      <c r="QUH16" s="443"/>
      <c r="QUI16" s="443"/>
      <c r="QUJ16" s="443"/>
      <c r="QUK16" s="443"/>
      <c r="QUL16" s="443"/>
      <c r="QUM16" s="443"/>
      <c r="QUN16" s="443"/>
      <c r="QUO16" s="443"/>
      <c r="QUP16" s="443"/>
      <c r="QUQ16" s="443"/>
      <c r="QUR16" s="443"/>
      <c r="QUS16" s="443"/>
      <c r="QUT16" s="443"/>
      <c r="QUU16" s="443"/>
      <c r="QUV16" s="443"/>
      <c r="QUW16" s="443"/>
      <c r="QUX16" s="443"/>
      <c r="QUY16" s="443"/>
      <c r="QUZ16" s="443"/>
      <c r="QVA16" s="443"/>
      <c r="QVB16" s="443"/>
      <c r="QVC16" s="443"/>
      <c r="QVD16" s="443"/>
      <c r="QVE16" s="443"/>
      <c r="QVF16" s="443"/>
      <c r="QVG16" s="443"/>
      <c r="QVH16" s="443"/>
      <c r="QVI16" s="443"/>
      <c r="QVJ16" s="443"/>
      <c r="QVK16" s="443"/>
      <c r="QVL16" s="443"/>
      <c r="QVM16" s="443"/>
      <c r="QVN16" s="443"/>
      <c r="QVO16" s="443"/>
      <c r="QVP16" s="443"/>
      <c r="QVQ16" s="443"/>
      <c r="QVR16" s="443"/>
      <c r="QVS16" s="443"/>
      <c r="QVT16" s="443"/>
      <c r="QVU16" s="443"/>
      <c r="QVV16" s="443"/>
      <c r="QVW16" s="443"/>
      <c r="QVX16" s="443"/>
      <c r="QVY16" s="443"/>
      <c r="QVZ16" s="443"/>
      <c r="QWA16" s="443"/>
      <c r="QWB16" s="443"/>
      <c r="QWC16" s="443"/>
      <c r="QWD16" s="443"/>
      <c r="QWE16" s="443"/>
      <c r="QWF16" s="443"/>
      <c r="QWG16" s="443"/>
      <c r="QWH16" s="443"/>
      <c r="QWI16" s="443"/>
      <c r="QWJ16" s="443"/>
      <c r="QWK16" s="443"/>
      <c r="QWL16" s="443"/>
      <c r="QWM16" s="443"/>
      <c r="QWN16" s="443"/>
      <c r="QWO16" s="443"/>
      <c r="QWP16" s="443"/>
      <c r="QWQ16" s="443"/>
      <c r="QWR16" s="443"/>
      <c r="QWS16" s="443"/>
      <c r="QWT16" s="443"/>
      <c r="QWU16" s="443"/>
      <c r="QWV16" s="443"/>
      <c r="QWW16" s="443"/>
      <c r="QWX16" s="443"/>
      <c r="QWY16" s="443"/>
      <c r="QWZ16" s="443"/>
      <c r="QXA16" s="443"/>
      <c r="QXB16" s="443"/>
      <c r="QXC16" s="443"/>
      <c r="QXD16" s="443"/>
      <c r="QXE16" s="443"/>
      <c r="QXF16" s="443"/>
      <c r="QXG16" s="443"/>
      <c r="QXH16" s="443"/>
      <c r="QXI16" s="443"/>
      <c r="QXJ16" s="443"/>
      <c r="QXK16" s="443"/>
      <c r="QXL16" s="443"/>
      <c r="QXM16" s="443"/>
      <c r="QXN16" s="443"/>
      <c r="QXO16" s="443"/>
      <c r="QXP16" s="443"/>
      <c r="QXQ16" s="443"/>
      <c r="QXR16" s="443"/>
      <c r="QXS16" s="443"/>
      <c r="QXT16" s="443"/>
      <c r="QXU16" s="443"/>
      <c r="QXV16" s="443"/>
      <c r="QXW16" s="443"/>
      <c r="QXX16" s="443"/>
      <c r="QXY16" s="443"/>
      <c r="QXZ16" s="443"/>
      <c r="QYA16" s="443"/>
      <c r="QYB16" s="443"/>
      <c r="QYC16" s="443"/>
      <c r="QYD16" s="443"/>
      <c r="QYE16" s="443"/>
      <c r="QYF16" s="443"/>
      <c r="QYG16" s="443"/>
      <c r="QYH16" s="443"/>
      <c r="QYI16" s="443"/>
      <c r="QYJ16" s="443"/>
      <c r="QYK16" s="443"/>
      <c r="QYL16" s="443"/>
      <c r="QYM16" s="443"/>
      <c r="QYN16" s="443"/>
      <c r="QYO16" s="443"/>
      <c r="QYP16" s="443"/>
      <c r="QYQ16" s="443"/>
      <c r="QYR16" s="443"/>
      <c r="QYS16" s="443"/>
      <c r="QYT16" s="443"/>
      <c r="QYU16" s="443"/>
      <c r="QYV16" s="443"/>
      <c r="QYW16" s="443"/>
      <c r="QYX16" s="443"/>
      <c r="QYY16" s="443"/>
      <c r="QYZ16" s="443"/>
      <c r="QZA16" s="443"/>
      <c r="QZB16" s="443"/>
      <c r="QZC16" s="443"/>
      <c r="QZD16" s="443"/>
      <c r="QZE16" s="443"/>
      <c r="QZF16" s="443"/>
      <c r="QZG16" s="443"/>
      <c r="QZH16" s="443"/>
      <c r="QZI16" s="443"/>
      <c r="QZJ16" s="443"/>
      <c r="QZK16" s="443"/>
      <c r="QZL16" s="443"/>
      <c r="QZM16" s="443"/>
      <c r="QZN16" s="443"/>
      <c r="QZO16" s="443"/>
      <c r="QZP16" s="443"/>
      <c r="QZQ16" s="443"/>
      <c r="QZR16" s="443"/>
      <c r="QZS16" s="443"/>
      <c r="QZT16" s="443"/>
      <c r="QZU16" s="443"/>
      <c r="QZV16" s="443"/>
      <c r="QZW16" s="443"/>
      <c r="QZX16" s="443"/>
      <c r="QZY16" s="443"/>
      <c r="QZZ16" s="443"/>
      <c r="RAA16" s="443"/>
      <c r="RAB16" s="443"/>
      <c r="RAC16" s="443"/>
      <c r="RAD16" s="443"/>
      <c r="RAE16" s="443"/>
      <c r="RAF16" s="443"/>
      <c r="RAG16" s="443"/>
      <c r="RAH16" s="443"/>
      <c r="RAI16" s="443"/>
      <c r="RAJ16" s="443"/>
      <c r="RAK16" s="443"/>
      <c r="RAL16" s="443"/>
      <c r="RAM16" s="443"/>
      <c r="RAN16" s="443"/>
      <c r="RAO16" s="443"/>
      <c r="RAP16" s="443"/>
      <c r="RAQ16" s="443"/>
      <c r="RAR16" s="443"/>
      <c r="RAS16" s="443"/>
      <c r="RAT16" s="443"/>
      <c r="RAU16" s="443"/>
      <c r="RAV16" s="443"/>
      <c r="RAW16" s="443"/>
      <c r="RAX16" s="443"/>
      <c r="RAY16" s="443"/>
      <c r="RAZ16" s="443"/>
      <c r="RBA16" s="443"/>
      <c r="RBB16" s="443"/>
      <c r="RBC16" s="443"/>
      <c r="RBD16" s="443"/>
      <c r="RBE16" s="443"/>
      <c r="RBF16" s="443"/>
      <c r="RBG16" s="443"/>
      <c r="RBH16" s="443"/>
      <c r="RBI16" s="443"/>
      <c r="RBJ16" s="443"/>
      <c r="RBK16" s="443"/>
      <c r="RBL16" s="443"/>
      <c r="RBM16" s="443"/>
      <c r="RBN16" s="443"/>
      <c r="RBO16" s="443"/>
      <c r="RBP16" s="443"/>
      <c r="RBQ16" s="443"/>
      <c r="RBR16" s="443"/>
      <c r="RBS16" s="443"/>
      <c r="RBT16" s="443"/>
      <c r="RBU16" s="443"/>
      <c r="RBV16" s="443"/>
      <c r="RBW16" s="443"/>
      <c r="RBX16" s="443"/>
      <c r="RBY16" s="443"/>
      <c r="RBZ16" s="443"/>
      <c r="RCA16" s="443"/>
      <c r="RCB16" s="443"/>
      <c r="RCC16" s="443"/>
      <c r="RCD16" s="443"/>
      <c r="RCE16" s="443"/>
      <c r="RCF16" s="443"/>
      <c r="RCG16" s="443"/>
      <c r="RCH16" s="443"/>
      <c r="RCI16" s="443"/>
      <c r="RCJ16" s="443"/>
      <c r="RCK16" s="443"/>
      <c r="RCL16" s="443"/>
      <c r="RCM16" s="443"/>
      <c r="RCN16" s="443"/>
      <c r="RCO16" s="443"/>
      <c r="RCP16" s="443"/>
      <c r="RCQ16" s="443"/>
      <c r="RCR16" s="443"/>
      <c r="RCS16" s="443"/>
      <c r="RCT16" s="443"/>
      <c r="RCU16" s="443"/>
      <c r="RCV16" s="443"/>
      <c r="RCW16" s="443"/>
      <c r="RCX16" s="443"/>
      <c r="RCY16" s="443"/>
      <c r="RCZ16" s="443"/>
      <c r="RDA16" s="443"/>
      <c r="RDB16" s="443"/>
      <c r="RDC16" s="443"/>
      <c r="RDD16" s="443"/>
      <c r="RDE16" s="443"/>
      <c r="RDF16" s="443"/>
      <c r="RDG16" s="443"/>
      <c r="RDH16" s="443"/>
      <c r="RDI16" s="443"/>
      <c r="RDJ16" s="443"/>
      <c r="RDK16" s="443"/>
      <c r="RDL16" s="443"/>
      <c r="RDM16" s="443"/>
      <c r="RDN16" s="443"/>
      <c r="RDO16" s="443"/>
      <c r="RDP16" s="443"/>
      <c r="RDQ16" s="443"/>
      <c r="RDR16" s="443"/>
      <c r="RDS16" s="443"/>
      <c r="RDT16" s="443"/>
      <c r="RDU16" s="443"/>
      <c r="RDV16" s="443"/>
      <c r="RDW16" s="443"/>
      <c r="RDX16" s="443"/>
      <c r="RDY16" s="443"/>
      <c r="RDZ16" s="443"/>
      <c r="REA16" s="443"/>
      <c r="REB16" s="443"/>
      <c r="REC16" s="443"/>
      <c r="RED16" s="443"/>
      <c r="REE16" s="443"/>
      <c r="REF16" s="443"/>
      <c r="REG16" s="443"/>
      <c r="REH16" s="443"/>
      <c r="REI16" s="443"/>
      <c r="REJ16" s="443"/>
      <c r="REK16" s="443"/>
      <c r="REL16" s="443"/>
      <c r="REM16" s="443"/>
      <c r="REN16" s="443"/>
      <c r="REO16" s="443"/>
      <c r="REP16" s="443"/>
      <c r="REQ16" s="443"/>
      <c r="RER16" s="443"/>
      <c r="RES16" s="443"/>
      <c r="RET16" s="443"/>
      <c r="REU16" s="443"/>
      <c r="REV16" s="443"/>
      <c r="REW16" s="443"/>
      <c r="REX16" s="443"/>
      <c r="REY16" s="443"/>
      <c r="REZ16" s="443"/>
      <c r="RFA16" s="443"/>
      <c r="RFB16" s="443"/>
      <c r="RFC16" s="443"/>
      <c r="RFD16" s="443"/>
      <c r="RFE16" s="443"/>
      <c r="RFF16" s="443"/>
      <c r="RFG16" s="443"/>
      <c r="RFH16" s="443"/>
      <c r="RFI16" s="443"/>
      <c r="RFJ16" s="443"/>
      <c r="RFK16" s="443"/>
      <c r="RFL16" s="443"/>
      <c r="RFM16" s="443"/>
      <c r="RFN16" s="443"/>
      <c r="RFO16" s="443"/>
      <c r="RFP16" s="443"/>
      <c r="RFQ16" s="443"/>
      <c r="RFR16" s="443"/>
      <c r="RFS16" s="443"/>
      <c r="RFT16" s="443"/>
      <c r="RFU16" s="443"/>
      <c r="RFV16" s="443"/>
      <c r="RFW16" s="443"/>
      <c r="RFX16" s="443"/>
      <c r="RFY16" s="443"/>
      <c r="RFZ16" s="443"/>
      <c r="RGA16" s="443"/>
      <c r="RGB16" s="443"/>
      <c r="RGC16" s="443"/>
      <c r="RGD16" s="443"/>
      <c r="RGE16" s="443"/>
      <c r="RGF16" s="443"/>
      <c r="RGG16" s="443"/>
      <c r="RGH16" s="443"/>
      <c r="RGI16" s="443"/>
      <c r="RGJ16" s="443"/>
      <c r="RGK16" s="443"/>
      <c r="RGL16" s="443"/>
      <c r="RGM16" s="443"/>
      <c r="RGN16" s="443"/>
      <c r="RGO16" s="443"/>
      <c r="RGP16" s="443"/>
      <c r="RGQ16" s="443"/>
      <c r="RGR16" s="443"/>
      <c r="RGS16" s="443"/>
      <c r="RGT16" s="443"/>
      <c r="RGU16" s="443"/>
      <c r="RGV16" s="443"/>
      <c r="RGW16" s="443"/>
      <c r="RGX16" s="443"/>
      <c r="RGY16" s="443"/>
      <c r="RGZ16" s="443"/>
      <c r="RHA16" s="443"/>
      <c r="RHB16" s="443"/>
      <c r="RHC16" s="443"/>
      <c r="RHD16" s="443"/>
      <c r="RHE16" s="443"/>
      <c r="RHF16" s="443"/>
      <c r="RHG16" s="443"/>
      <c r="RHH16" s="443"/>
      <c r="RHI16" s="443"/>
      <c r="RHJ16" s="443"/>
      <c r="RHK16" s="443"/>
      <c r="RHL16" s="443"/>
      <c r="RHM16" s="443"/>
      <c r="RHN16" s="443"/>
      <c r="RHO16" s="443"/>
      <c r="RHP16" s="443"/>
      <c r="RHQ16" s="443"/>
      <c r="RHR16" s="443"/>
      <c r="RHS16" s="443"/>
      <c r="RHT16" s="443"/>
      <c r="RHU16" s="443"/>
      <c r="RHV16" s="443"/>
      <c r="RHW16" s="443"/>
      <c r="RHX16" s="443"/>
      <c r="RHY16" s="443"/>
      <c r="RHZ16" s="443"/>
      <c r="RIA16" s="443"/>
      <c r="RIB16" s="443"/>
      <c r="RIC16" s="443"/>
      <c r="RID16" s="443"/>
      <c r="RIE16" s="443"/>
      <c r="RIF16" s="443"/>
      <c r="RIG16" s="443"/>
      <c r="RIH16" s="443"/>
      <c r="RII16" s="443"/>
      <c r="RIJ16" s="443"/>
      <c r="RIK16" s="443"/>
      <c r="RIL16" s="443"/>
      <c r="RIM16" s="443"/>
      <c r="RIN16" s="443"/>
      <c r="RIO16" s="443"/>
      <c r="RIP16" s="443"/>
      <c r="RIQ16" s="443"/>
      <c r="RIR16" s="443"/>
      <c r="RIS16" s="443"/>
      <c r="RIT16" s="443"/>
      <c r="RIU16" s="443"/>
      <c r="RIV16" s="443"/>
      <c r="RIW16" s="443"/>
      <c r="RIX16" s="443"/>
      <c r="RIY16" s="443"/>
      <c r="RIZ16" s="443"/>
      <c r="RJA16" s="443"/>
      <c r="RJB16" s="443"/>
      <c r="RJC16" s="443"/>
      <c r="RJD16" s="443"/>
      <c r="RJE16" s="443"/>
      <c r="RJF16" s="443"/>
      <c r="RJG16" s="443"/>
      <c r="RJH16" s="443"/>
      <c r="RJI16" s="443"/>
      <c r="RJJ16" s="443"/>
      <c r="RJK16" s="443"/>
      <c r="RJL16" s="443"/>
      <c r="RJM16" s="443"/>
      <c r="RJN16" s="443"/>
      <c r="RJO16" s="443"/>
      <c r="RJP16" s="443"/>
      <c r="RJQ16" s="443"/>
      <c r="RJR16" s="443"/>
      <c r="RJS16" s="443"/>
      <c r="RJT16" s="443"/>
      <c r="RJU16" s="443"/>
      <c r="RJV16" s="443"/>
      <c r="RJW16" s="443"/>
      <c r="RJX16" s="443"/>
      <c r="RJY16" s="443"/>
      <c r="RJZ16" s="443"/>
      <c r="RKA16" s="443"/>
      <c r="RKB16" s="443"/>
      <c r="RKC16" s="443"/>
      <c r="RKD16" s="443"/>
      <c r="RKE16" s="443"/>
      <c r="RKF16" s="443"/>
      <c r="RKG16" s="443"/>
      <c r="RKH16" s="443"/>
      <c r="RKI16" s="443"/>
      <c r="RKJ16" s="443"/>
      <c r="RKK16" s="443"/>
      <c r="RKL16" s="443"/>
      <c r="RKM16" s="443"/>
      <c r="RKN16" s="443"/>
      <c r="RKO16" s="443"/>
      <c r="RKP16" s="443"/>
      <c r="RKQ16" s="443"/>
      <c r="RKR16" s="443"/>
      <c r="RKS16" s="443"/>
      <c r="RKT16" s="443"/>
      <c r="RKU16" s="443"/>
      <c r="RKV16" s="443"/>
      <c r="RKW16" s="443"/>
      <c r="RKX16" s="443"/>
      <c r="RKY16" s="443"/>
      <c r="RKZ16" s="443"/>
      <c r="RLA16" s="443"/>
      <c r="RLB16" s="443"/>
      <c r="RLC16" s="443"/>
      <c r="RLD16" s="443"/>
      <c r="RLE16" s="443"/>
      <c r="RLF16" s="443"/>
      <c r="RLG16" s="443"/>
      <c r="RLH16" s="443"/>
      <c r="RLI16" s="443"/>
      <c r="RLJ16" s="443"/>
      <c r="RLK16" s="443"/>
      <c r="RLL16" s="443"/>
      <c r="RLM16" s="443"/>
      <c r="RLN16" s="443"/>
      <c r="RLO16" s="443"/>
      <c r="RLP16" s="443"/>
      <c r="RLQ16" s="443"/>
      <c r="RLR16" s="443"/>
      <c r="RLS16" s="443"/>
      <c r="RLT16" s="443"/>
      <c r="RLU16" s="443"/>
      <c r="RLV16" s="443"/>
      <c r="RLW16" s="443"/>
      <c r="RLX16" s="443"/>
      <c r="RLY16" s="443"/>
      <c r="RLZ16" s="443"/>
      <c r="RMA16" s="443"/>
      <c r="RMB16" s="443"/>
      <c r="RMC16" s="443"/>
      <c r="RMD16" s="443"/>
      <c r="RME16" s="443"/>
      <c r="RMF16" s="443"/>
      <c r="RMG16" s="443"/>
      <c r="RMH16" s="443"/>
      <c r="RMI16" s="443"/>
      <c r="RMJ16" s="443"/>
      <c r="RMK16" s="443"/>
      <c r="RML16" s="443"/>
      <c r="RMM16" s="443"/>
      <c r="RMN16" s="443"/>
      <c r="RMO16" s="443"/>
      <c r="RMP16" s="443"/>
      <c r="RMQ16" s="443"/>
      <c r="RMR16" s="443"/>
      <c r="RMS16" s="443"/>
      <c r="RMT16" s="443"/>
      <c r="RMU16" s="443"/>
      <c r="RMV16" s="443"/>
      <c r="RMW16" s="443"/>
      <c r="RMX16" s="443"/>
      <c r="RMY16" s="443"/>
      <c r="RMZ16" s="443"/>
      <c r="RNA16" s="443"/>
      <c r="RNB16" s="443"/>
      <c r="RNC16" s="443"/>
      <c r="RND16" s="443"/>
      <c r="RNE16" s="443"/>
      <c r="RNF16" s="443"/>
      <c r="RNG16" s="443"/>
      <c r="RNH16" s="443"/>
      <c r="RNI16" s="443"/>
      <c r="RNJ16" s="443"/>
      <c r="RNK16" s="443"/>
      <c r="RNL16" s="443"/>
      <c r="RNM16" s="443"/>
      <c r="RNN16" s="443"/>
      <c r="RNO16" s="443"/>
      <c r="RNP16" s="443"/>
      <c r="RNQ16" s="443"/>
      <c r="RNR16" s="443"/>
      <c r="RNS16" s="443"/>
      <c r="RNT16" s="443"/>
      <c r="RNU16" s="443"/>
      <c r="RNV16" s="443"/>
      <c r="RNW16" s="443"/>
      <c r="RNX16" s="443"/>
      <c r="RNY16" s="443"/>
      <c r="RNZ16" s="443"/>
      <c r="ROA16" s="443"/>
      <c r="ROB16" s="443"/>
      <c r="ROC16" s="443"/>
      <c r="ROD16" s="443"/>
      <c r="ROE16" s="443"/>
      <c r="ROF16" s="443"/>
      <c r="ROG16" s="443"/>
      <c r="ROH16" s="443"/>
      <c r="ROI16" s="443"/>
      <c r="ROJ16" s="443"/>
      <c r="ROK16" s="443"/>
      <c r="ROL16" s="443"/>
      <c r="ROM16" s="443"/>
      <c r="RON16" s="443"/>
      <c r="ROO16" s="443"/>
      <c r="ROP16" s="443"/>
      <c r="ROQ16" s="443"/>
      <c r="ROR16" s="443"/>
      <c r="ROS16" s="443"/>
      <c r="ROT16" s="443"/>
      <c r="ROU16" s="443"/>
      <c r="ROV16" s="443"/>
      <c r="ROW16" s="443"/>
      <c r="ROX16" s="443"/>
      <c r="ROY16" s="443"/>
      <c r="ROZ16" s="443"/>
      <c r="RPA16" s="443"/>
      <c r="RPB16" s="443"/>
      <c r="RPC16" s="443"/>
      <c r="RPD16" s="443"/>
      <c r="RPE16" s="443"/>
      <c r="RPF16" s="443"/>
      <c r="RPG16" s="443"/>
      <c r="RPH16" s="443"/>
      <c r="RPI16" s="443"/>
      <c r="RPJ16" s="443"/>
      <c r="RPK16" s="443"/>
      <c r="RPL16" s="443"/>
      <c r="RPM16" s="443"/>
      <c r="RPN16" s="443"/>
      <c r="RPO16" s="443"/>
      <c r="RPP16" s="443"/>
      <c r="RPQ16" s="443"/>
      <c r="RPR16" s="443"/>
      <c r="RPS16" s="443"/>
      <c r="RPT16" s="443"/>
      <c r="RPU16" s="443"/>
      <c r="RPV16" s="443"/>
      <c r="RPW16" s="443"/>
      <c r="RPX16" s="443"/>
      <c r="RPY16" s="443"/>
      <c r="RPZ16" s="443"/>
      <c r="RQA16" s="443"/>
      <c r="RQB16" s="443"/>
      <c r="RQC16" s="443"/>
      <c r="RQD16" s="443"/>
      <c r="RQE16" s="443"/>
      <c r="RQF16" s="443"/>
      <c r="RQG16" s="443"/>
      <c r="RQH16" s="443"/>
      <c r="RQI16" s="443"/>
      <c r="RQJ16" s="443"/>
      <c r="RQK16" s="443"/>
      <c r="RQL16" s="443"/>
      <c r="RQM16" s="443"/>
      <c r="RQN16" s="443"/>
      <c r="RQO16" s="443"/>
      <c r="RQP16" s="443"/>
      <c r="RQQ16" s="443"/>
      <c r="RQR16" s="443"/>
      <c r="RQS16" s="443"/>
      <c r="RQT16" s="443"/>
      <c r="RQU16" s="443"/>
      <c r="RQV16" s="443"/>
      <c r="RQW16" s="443"/>
      <c r="RQX16" s="443"/>
      <c r="RQY16" s="443"/>
      <c r="RQZ16" s="443"/>
      <c r="RRA16" s="443"/>
      <c r="RRB16" s="443"/>
      <c r="RRC16" s="443"/>
      <c r="RRD16" s="443"/>
      <c r="RRE16" s="443"/>
      <c r="RRF16" s="443"/>
      <c r="RRG16" s="443"/>
      <c r="RRH16" s="443"/>
      <c r="RRI16" s="443"/>
      <c r="RRJ16" s="443"/>
      <c r="RRK16" s="443"/>
      <c r="RRL16" s="443"/>
      <c r="RRM16" s="443"/>
      <c r="RRN16" s="443"/>
      <c r="RRO16" s="443"/>
      <c r="RRP16" s="443"/>
      <c r="RRQ16" s="443"/>
      <c r="RRR16" s="443"/>
      <c r="RRS16" s="443"/>
      <c r="RRT16" s="443"/>
      <c r="RRU16" s="443"/>
      <c r="RRV16" s="443"/>
      <c r="RRW16" s="443"/>
      <c r="RRX16" s="443"/>
      <c r="RRY16" s="443"/>
      <c r="RRZ16" s="443"/>
      <c r="RSA16" s="443"/>
      <c r="RSB16" s="443"/>
      <c r="RSC16" s="443"/>
      <c r="RSD16" s="443"/>
      <c r="RSE16" s="443"/>
      <c r="RSF16" s="443"/>
      <c r="RSG16" s="443"/>
      <c r="RSH16" s="443"/>
      <c r="RSI16" s="443"/>
      <c r="RSJ16" s="443"/>
      <c r="RSK16" s="443"/>
      <c r="RSL16" s="443"/>
      <c r="RSM16" s="443"/>
      <c r="RSN16" s="443"/>
      <c r="RSO16" s="443"/>
      <c r="RSP16" s="443"/>
      <c r="RSQ16" s="443"/>
      <c r="RSR16" s="443"/>
      <c r="RSS16" s="443"/>
      <c r="RST16" s="443"/>
      <c r="RSU16" s="443"/>
      <c r="RSV16" s="443"/>
      <c r="RSW16" s="443"/>
      <c r="RSX16" s="443"/>
      <c r="RSY16" s="443"/>
      <c r="RSZ16" s="443"/>
      <c r="RTA16" s="443"/>
      <c r="RTB16" s="443"/>
      <c r="RTC16" s="443"/>
      <c r="RTD16" s="443"/>
      <c r="RTE16" s="443"/>
      <c r="RTF16" s="443"/>
      <c r="RTG16" s="443"/>
      <c r="RTH16" s="443"/>
      <c r="RTI16" s="443"/>
      <c r="RTJ16" s="443"/>
      <c r="RTK16" s="443"/>
      <c r="RTL16" s="443"/>
      <c r="RTM16" s="443"/>
      <c r="RTN16" s="443"/>
      <c r="RTO16" s="443"/>
      <c r="RTP16" s="443"/>
      <c r="RTQ16" s="443"/>
      <c r="RTR16" s="443"/>
      <c r="RTS16" s="443"/>
      <c r="RTT16" s="443"/>
      <c r="RTU16" s="443"/>
      <c r="RTV16" s="443"/>
      <c r="RTW16" s="443"/>
      <c r="RTX16" s="443"/>
      <c r="RTY16" s="443"/>
      <c r="RTZ16" s="443"/>
      <c r="RUA16" s="443"/>
      <c r="RUB16" s="443"/>
      <c r="RUC16" s="443"/>
      <c r="RUD16" s="443"/>
      <c r="RUE16" s="443"/>
      <c r="RUF16" s="443"/>
      <c r="RUG16" s="443"/>
      <c r="RUH16" s="443"/>
      <c r="RUI16" s="443"/>
      <c r="RUJ16" s="443"/>
      <c r="RUK16" s="443"/>
      <c r="RUL16" s="443"/>
      <c r="RUM16" s="443"/>
      <c r="RUN16" s="443"/>
      <c r="RUO16" s="443"/>
      <c r="RUP16" s="443"/>
      <c r="RUQ16" s="443"/>
      <c r="RUR16" s="443"/>
      <c r="RUS16" s="443"/>
      <c r="RUT16" s="443"/>
      <c r="RUU16" s="443"/>
      <c r="RUV16" s="443"/>
      <c r="RUW16" s="443"/>
      <c r="RUX16" s="443"/>
      <c r="RUY16" s="443"/>
      <c r="RUZ16" s="443"/>
      <c r="RVA16" s="443"/>
      <c r="RVB16" s="443"/>
      <c r="RVC16" s="443"/>
      <c r="RVD16" s="443"/>
      <c r="RVE16" s="443"/>
      <c r="RVF16" s="443"/>
      <c r="RVG16" s="443"/>
      <c r="RVH16" s="443"/>
      <c r="RVI16" s="443"/>
      <c r="RVJ16" s="443"/>
      <c r="RVK16" s="443"/>
      <c r="RVL16" s="443"/>
      <c r="RVM16" s="443"/>
      <c r="RVN16" s="443"/>
      <c r="RVO16" s="443"/>
      <c r="RVP16" s="443"/>
      <c r="RVQ16" s="443"/>
      <c r="RVR16" s="443"/>
      <c r="RVS16" s="443"/>
      <c r="RVT16" s="443"/>
      <c r="RVU16" s="443"/>
      <c r="RVV16" s="443"/>
      <c r="RVW16" s="443"/>
      <c r="RVX16" s="443"/>
      <c r="RVY16" s="443"/>
      <c r="RVZ16" s="443"/>
      <c r="RWA16" s="443"/>
      <c r="RWB16" s="443"/>
      <c r="RWC16" s="443"/>
      <c r="RWD16" s="443"/>
      <c r="RWE16" s="443"/>
      <c r="RWF16" s="443"/>
      <c r="RWG16" s="443"/>
      <c r="RWH16" s="443"/>
      <c r="RWI16" s="443"/>
      <c r="RWJ16" s="443"/>
      <c r="RWK16" s="443"/>
      <c r="RWL16" s="443"/>
      <c r="RWM16" s="443"/>
      <c r="RWN16" s="443"/>
      <c r="RWO16" s="443"/>
      <c r="RWP16" s="443"/>
      <c r="RWQ16" s="443"/>
      <c r="RWR16" s="443"/>
      <c r="RWS16" s="443"/>
      <c r="RWT16" s="443"/>
      <c r="RWU16" s="443"/>
      <c r="RWV16" s="443"/>
      <c r="RWW16" s="443"/>
      <c r="RWX16" s="443"/>
      <c r="RWY16" s="443"/>
      <c r="RWZ16" s="443"/>
      <c r="RXA16" s="443"/>
      <c r="RXB16" s="443"/>
      <c r="RXC16" s="443"/>
      <c r="RXD16" s="443"/>
      <c r="RXE16" s="443"/>
      <c r="RXF16" s="443"/>
      <c r="RXG16" s="443"/>
      <c r="RXH16" s="443"/>
      <c r="RXI16" s="443"/>
      <c r="RXJ16" s="443"/>
      <c r="RXK16" s="443"/>
      <c r="RXL16" s="443"/>
      <c r="RXM16" s="443"/>
      <c r="RXN16" s="443"/>
      <c r="RXO16" s="443"/>
      <c r="RXP16" s="443"/>
      <c r="RXQ16" s="443"/>
      <c r="RXR16" s="443"/>
      <c r="RXS16" s="443"/>
      <c r="RXT16" s="443"/>
      <c r="RXU16" s="443"/>
      <c r="RXV16" s="443"/>
      <c r="RXW16" s="443"/>
      <c r="RXX16" s="443"/>
      <c r="RXY16" s="443"/>
      <c r="RXZ16" s="443"/>
      <c r="RYA16" s="443"/>
      <c r="RYB16" s="443"/>
      <c r="RYC16" s="443"/>
      <c r="RYD16" s="443"/>
      <c r="RYE16" s="443"/>
      <c r="RYF16" s="443"/>
      <c r="RYG16" s="443"/>
      <c r="RYH16" s="443"/>
      <c r="RYI16" s="443"/>
      <c r="RYJ16" s="443"/>
      <c r="RYK16" s="443"/>
      <c r="RYL16" s="443"/>
      <c r="RYM16" s="443"/>
      <c r="RYN16" s="443"/>
      <c r="RYO16" s="443"/>
      <c r="RYP16" s="443"/>
      <c r="RYQ16" s="443"/>
      <c r="RYR16" s="443"/>
      <c r="RYS16" s="443"/>
      <c r="RYT16" s="443"/>
      <c r="RYU16" s="443"/>
      <c r="RYV16" s="443"/>
      <c r="RYW16" s="443"/>
      <c r="RYX16" s="443"/>
      <c r="RYY16" s="443"/>
      <c r="RYZ16" s="443"/>
      <c r="RZA16" s="443"/>
      <c r="RZB16" s="443"/>
      <c r="RZC16" s="443"/>
      <c r="RZD16" s="443"/>
      <c r="RZE16" s="443"/>
      <c r="RZF16" s="443"/>
      <c r="RZG16" s="443"/>
      <c r="RZH16" s="443"/>
      <c r="RZI16" s="443"/>
      <c r="RZJ16" s="443"/>
      <c r="RZK16" s="443"/>
      <c r="RZL16" s="443"/>
      <c r="RZM16" s="443"/>
      <c r="RZN16" s="443"/>
      <c r="RZO16" s="443"/>
      <c r="RZP16" s="443"/>
      <c r="RZQ16" s="443"/>
      <c r="RZR16" s="443"/>
      <c r="RZS16" s="443"/>
      <c r="RZT16" s="443"/>
      <c r="RZU16" s="443"/>
      <c r="RZV16" s="443"/>
      <c r="RZW16" s="443"/>
      <c r="RZX16" s="443"/>
      <c r="RZY16" s="443"/>
      <c r="RZZ16" s="443"/>
      <c r="SAA16" s="443"/>
      <c r="SAB16" s="443"/>
      <c r="SAC16" s="443"/>
      <c r="SAD16" s="443"/>
      <c r="SAE16" s="443"/>
      <c r="SAF16" s="443"/>
      <c r="SAG16" s="443"/>
      <c r="SAH16" s="443"/>
      <c r="SAI16" s="443"/>
      <c r="SAJ16" s="443"/>
      <c r="SAK16" s="443"/>
      <c r="SAL16" s="443"/>
      <c r="SAM16" s="443"/>
      <c r="SAN16" s="443"/>
      <c r="SAO16" s="443"/>
      <c r="SAP16" s="443"/>
      <c r="SAQ16" s="443"/>
      <c r="SAR16" s="443"/>
      <c r="SAS16" s="443"/>
      <c r="SAT16" s="443"/>
      <c r="SAU16" s="443"/>
      <c r="SAV16" s="443"/>
      <c r="SAW16" s="443"/>
      <c r="SAX16" s="443"/>
      <c r="SAY16" s="443"/>
      <c r="SAZ16" s="443"/>
      <c r="SBA16" s="443"/>
      <c r="SBB16" s="443"/>
      <c r="SBC16" s="443"/>
      <c r="SBD16" s="443"/>
      <c r="SBE16" s="443"/>
      <c r="SBF16" s="443"/>
      <c r="SBG16" s="443"/>
      <c r="SBH16" s="443"/>
      <c r="SBI16" s="443"/>
      <c r="SBJ16" s="443"/>
      <c r="SBK16" s="443"/>
      <c r="SBL16" s="443"/>
      <c r="SBM16" s="443"/>
      <c r="SBN16" s="443"/>
      <c r="SBO16" s="443"/>
      <c r="SBP16" s="443"/>
      <c r="SBQ16" s="443"/>
      <c r="SBR16" s="443"/>
      <c r="SBS16" s="443"/>
      <c r="SBT16" s="443"/>
      <c r="SBU16" s="443"/>
      <c r="SBV16" s="443"/>
      <c r="SBW16" s="443"/>
      <c r="SBX16" s="443"/>
      <c r="SBY16" s="443"/>
      <c r="SBZ16" s="443"/>
      <c r="SCA16" s="443"/>
      <c r="SCB16" s="443"/>
      <c r="SCC16" s="443"/>
      <c r="SCD16" s="443"/>
      <c r="SCE16" s="443"/>
      <c r="SCF16" s="443"/>
      <c r="SCG16" s="443"/>
      <c r="SCH16" s="443"/>
      <c r="SCI16" s="443"/>
      <c r="SCJ16" s="443"/>
      <c r="SCK16" s="443"/>
      <c r="SCL16" s="443"/>
      <c r="SCM16" s="443"/>
      <c r="SCN16" s="443"/>
      <c r="SCO16" s="443"/>
      <c r="SCP16" s="443"/>
      <c r="SCQ16" s="443"/>
      <c r="SCR16" s="443"/>
      <c r="SCS16" s="443"/>
      <c r="SCT16" s="443"/>
      <c r="SCU16" s="443"/>
      <c r="SCV16" s="443"/>
      <c r="SCW16" s="443"/>
      <c r="SCX16" s="443"/>
      <c r="SCY16" s="443"/>
      <c r="SCZ16" s="443"/>
      <c r="SDA16" s="443"/>
      <c r="SDB16" s="443"/>
      <c r="SDC16" s="443"/>
      <c r="SDD16" s="443"/>
      <c r="SDE16" s="443"/>
      <c r="SDF16" s="443"/>
      <c r="SDG16" s="443"/>
      <c r="SDH16" s="443"/>
      <c r="SDI16" s="443"/>
      <c r="SDJ16" s="443"/>
      <c r="SDK16" s="443"/>
      <c r="SDL16" s="443"/>
      <c r="SDM16" s="443"/>
      <c r="SDN16" s="443"/>
      <c r="SDO16" s="443"/>
      <c r="SDP16" s="443"/>
      <c r="SDQ16" s="443"/>
      <c r="SDR16" s="443"/>
      <c r="SDS16" s="443"/>
      <c r="SDT16" s="443"/>
      <c r="SDU16" s="443"/>
      <c r="SDV16" s="443"/>
      <c r="SDW16" s="443"/>
      <c r="SDX16" s="443"/>
      <c r="SDY16" s="443"/>
      <c r="SDZ16" s="443"/>
      <c r="SEA16" s="443"/>
      <c r="SEB16" s="443"/>
      <c r="SEC16" s="443"/>
      <c r="SED16" s="443"/>
      <c r="SEE16" s="443"/>
      <c r="SEF16" s="443"/>
      <c r="SEG16" s="443"/>
      <c r="SEH16" s="443"/>
      <c r="SEI16" s="443"/>
      <c r="SEJ16" s="443"/>
      <c r="SEK16" s="443"/>
      <c r="SEL16" s="443"/>
      <c r="SEM16" s="443"/>
      <c r="SEN16" s="443"/>
      <c r="SEO16" s="443"/>
      <c r="SEP16" s="443"/>
      <c r="SEQ16" s="443"/>
      <c r="SER16" s="443"/>
      <c r="SES16" s="443"/>
      <c r="SET16" s="443"/>
      <c r="SEU16" s="443"/>
      <c r="SEV16" s="443"/>
      <c r="SEW16" s="443"/>
      <c r="SEX16" s="443"/>
      <c r="SEY16" s="443"/>
      <c r="SEZ16" s="443"/>
      <c r="SFA16" s="443"/>
      <c r="SFB16" s="443"/>
      <c r="SFC16" s="443"/>
      <c r="SFD16" s="443"/>
      <c r="SFE16" s="443"/>
      <c r="SFF16" s="443"/>
      <c r="SFG16" s="443"/>
      <c r="SFH16" s="443"/>
      <c r="SFI16" s="443"/>
      <c r="SFJ16" s="443"/>
      <c r="SFK16" s="443"/>
      <c r="SFL16" s="443"/>
      <c r="SFM16" s="443"/>
      <c r="SFN16" s="443"/>
      <c r="SFO16" s="443"/>
      <c r="SFP16" s="443"/>
      <c r="SFQ16" s="443"/>
      <c r="SFR16" s="443"/>
      <c r="SFS16" s="443"/>
      <c r="SFT16" s="443"/>
      <c r="SFU16" s="443"/>
      <c r="SFV16" s="443"/>
      <c r="SFW16" s="443"/>
      <c r="SFX16" s="443"/>
      <c r="SFY16" s="443"/>
      <c r="SFZ16" s="443"/>
      <c r="SGA16" s="443"/>
      <c r="SGB16" s="443"/>
      <c r="SGC16" s="443"/>
      <c r="SGD16" s="443"/>
      <c r="SGE16" s="443"/>
      <c r="SGF16" s="443"/>
      <c r="SGG16" s="443"/>
      <c r="SGH16" s="443"/>
      <c r="SGI16" s="443"/>
      <c r="SGJ16" s="443"/>
      <c r="SGK16" s="443"/>
      <c r="SGL16" s="443"/>
      <c r="SGM16" s="443"/>
      <c r="SGN16" s="443"/>
      <c r="SGO16" s="443"/>
      <c r="SGP16" s="443"/>
      <c r="SGQ16" s="443"/>
      <c r="SGR16" s="443"/>
      <c r="SGS16" s="443"/>
      <c r="SGT16" s="443"/>
      <c r="SGU16" s="443"/>
      <c r="SGV16" s="443"/>
      <c r="SGW16" s="443"/>
      <c r="SGX16" s="443"/>
      <c r="SGY16" s="443"/>
      <c r="SGZ16" s="443"/>
      <c r="SHA16" s="443"/>
      <c r="SHB16" s="443"/>
      <c r="SHC16" s="443"/>
      <c r="SHD16" s="443"/>
      <c r="SHE16" s="443"/>
      <c r="SHF16" s="443"/>
      <c r="SHG16" s="443"/>
      <c r="SHH16" s="443"/>
      <c r="SHI16" s="443"/>
      <c r="SHJ16" s="443"/>
      <c r="SHK16" s="443"/>
      <c r="SHL16" s="443"/>
      <c r="SHM16" s="443"/>
      <c r="SHN16" s="443"/>
      <c r="SHO16" s="443"/>
      <c r="SHP16" s="443"/>
      <c r="SHQ16" s="443"/>
      <c r="SHR16" s="443"/>
      <c r="SHS16" s="443"/>
      <c r="SHT16" s="443"/>
      <c r="SHU16" s="443"/>
      <c r="SHV16" s="443"/>
      <c r="SHW16" s="443"/>
      <c r="SHX16" s="443"/>
      <c r="SHY16" s="443"/>
      <c r="SHZ16" s="443"/>
      <c r="SIA16" s="443"/>
      <c r="SIB16" s="443"/>
      <c r="SIC16" s="443"/>
      <c r="SID16" s="443"/>
      <c r="SIE16" s="443"/>
      <c r="SIF16" s="443"/>
      <c r="SIG16" s="443"/>
      <c r="SIH16" s="443"/>
      <c r="SII16" s="443"/>
      <c r="SIJ16" s="443"/>
      <c r="SIK16" s="443"/>
      <c r="SIL16" s="443"/>
      <c r="SIM16" s="443"/>
      <c r="SIN16" s="443"/>
      <c r="SIO16" s="443"/>
      <c r="SIP16" s="443"/>
      <c r="SIQ16" s="443"/>
      <c r="SIR16" s="443"/>
      <c r="SIS16" s="443"/>
      <c r="SIT16" s="443"/>
      <c r="SIU16" s="443"/>
      <c r="SIV16" s="443"/>
      <c r="SIW16" s="443"/>
      <c r="SIX16" s="443"/>
      <c r="SIY16" s="443"/>
      <c r="SIZ16" s="443"/>
      <c r="SJA16" s="443"/>
      <c r="SJB16" s="443"/>
      <c r="SJC16" s="443"/>
      <c r="SJD16" s="443"/>
      <c r="SJE16" s="443"/>
      <c r="SJF16" s="443"/>
      <c r="SJG16" s="443"/>
      <c r="SJH16" s="443"/>
      <c r="SJI16" s="443"/>
      <c r="SJJ16" s="443"/>
      <c r="SJK16" s="443"/>
      <c r="SJL16" s="443"/>
      <c r="SJM16" s="443"/>
      <c r="SJN16" s="443"/>
      <c r="SJO16" s="443"/>
      <c r="SJP16" s="443"/>
      <c r="SJQ16" s="443"/>
      <c r="SJR16" s="443"/>
      <c r="SJS16" s="443"/>
      <c r="SJT16" s="443"/>
      <c r="SJU16" s="443"/>
      <c r="SJV16" s="443"/>
      <c r="SJW16" s="443"/>
      <c r="SJX16" s="443"/>
      <c r="SJY16" s="443"/>
      <c r="SJZ16" s="443"/>
      <c r="SKA16" s="443"/>
      <c r="SKB16" s="443"/>
      <c r="SKC16" s="443"/>
      <c r="SKD16" s="443"/>
      <c r="SKE16" s="443"/>
      <c r="SKF16" s="443"/>
      <c r="SKG16" s="443"/>
      <c r="SKH16" s="443"/>
      <c r="SKI16" s="443"/>
      <c r="SKJ16" s="443"/>
      <c r="SKK16" s="443"/>
      <c r="SKL16" s="443"/>
      <c r="SKM16" s="443"/>
      <c r="SKN16" s="443"/>
      <c r="SKO16" s="443"/>
      <c r="SKP16" s="443"/>
      <c r="SKQ16" s="443"/>
      <c r="SKR16" s="443"/>
      <c r="SKS16" s="443"/>
      <c r="SKT16" s="443"/>
      <c r="SKU16" s="443"/>
      <c r="SKV16" s="443"/>
      <c r="SKW16" s="443"/>
      <c r="SKX16" s="443"/>
      <c r="SKY16" s="443"/>
      <c r="SKZ16" s="443"/>
      <c r="SLA16" s="443"/>
      <c r="SLB16" s="443"/>
      <c r="SLC16" s="443"/>
      <c r="SLD16" s="443"/>
      <c r="SLE16" s="443"/>
      <c r="SLF16" s="443"/>
      <c r="SLG16" s="443"/>
      <c r="SLH16" s="443"/>
      <c r="SLI16" s="443"/>
      <c r="SLJ16" s="443"/>
      <c r="SLK16" s="443"/>
      <c r="SLL16" s="443"/>
      <c r="SLM16" s="443"/>
      <c r="SLN16" s="443"/>
      <c r="SLO16" s="443"/>
      <c r="SLP16" s="443"/>
      <c r="SLQ16" s="443"/>
      <c r="SLR16" s="443"/>
      <c r="SLS16" s="443"/>
      <c r="SLT16" s="443"/>
      <c r="SLU16" s="443"/>
      <c r="SLV16" s="443"/>
      <c r="SLW16" s="443"/>
      <c r="SLX16" s="443"/>
      <c r="SLY16" s="443"/>
      <c r="SLZ16" s="443"/>
      <c r="SMA16" s="443"/>
      <c r="SMB16" s="443"/>
      <c r="SMC16" s="443"/>
      <c r="SMD16" s="443"/>
      <c r="SME16" s="443"/>
      <c r="SMF16" s="443"/>
      <c r="SMG16" s="443"/>
      <c r="SMH16" s="443"/>
      <c r="SMI16" s="443"/>
      <c r="SMJ16" s="443"/>
      <c r="SMK16" s="443"/>
      <c r="SML16" s="443"/>
      <c r="SMM16" s="443"/>
      <c r="SMN16" s="443"/>
      <c r="SMO16" s="443"/>
      <c r="SMP16" s="443"/>
      <c r="SMQ16" s="443"/>
      <c r="SMR16" s="443"/>
      <c r="SMS16" s="443"/>
      <c r="SMT16" s="443"/>
      <c r="SMU16" s="443"/>
      <c r="SMV16" s="443"/>
      <c r="SMW16" s="443"/>
      <c r="SMX16" s="443"/>
      <c r="SMY16" s="443"/>
      <c r="SMZ16" s="443"/>
      <c r="SNA16" s="443"/>
      <c r="SNB16" s="443"/>
      <c r="SNC16" s="443"/>
      <c r="SND16" s="443"/>
      <c r="SNE16" s="443"/>
      <c r="SNF16" s="443"/>
      <c r="SNG16" s="443"/>
      <c r="SNH16" s="443"/>
      <c r="SNI16" s="443"/>
      <c r="SNJ16" s="443"/>
      <c r="SNK16" s="443"/>
      <c r="SNL16" s="443"/>
      <c r="SNM16" s="443"/>
      <c r="SNN16" s="443"/>
      <c r="SNO16" s="443"/>
      <c r="SNP16" s="443"/>
      <c r="SNQ16" s="443"/>
      <c r="SNR16" s="443"/>
      <c r="SNS16" s="443"/>
      <c r="SNT16" s="443"/>
      <c r="SNU16" s="443"/>
      <c r="SNV16" s="443"/>
      <c r="SNW16" s="443"/>
      <c r="SNX16" s="443"/>
      <c r="SNY16" s="443"/>
      <c r="SNZ16" s="443"/>
      <c r="SOA16" s="443"/>
      <c r="SOB16" s="443"/>
      <c r="SOC16" s="443"/>
      <c r="SOD16" s="443"/>
      <c r="SOE16" s="443"/>
      <c r="SOF16" s="443"/>
      <c r="SOG16" s="443"/>
      <c r="SOH16" s="443"/>
      <c r="SOI16" s="443"/>
      <c r="SOJ16" s="443"/>
      <c r="SOK16" s="443"/>
      <c r="SOL16" s="443"/>
      <c r="SOM16" s="443"/>
      <c r="SON16" s="443"/>
      <c r="SOO16" s="443"/>
      <c r="SOP16" s="443"/>
      <c r="SOQ16" s="443"/>
      <c r="SOR16" s="443"/>
      <c r="SOS16" s="443"/>
      <c r="SOT16" s="443"/>
      <c r="SOU16" s="443"/>
      <c r="SOV16" s="443"/>
      <c r="SOW16" s="443"/>
      <c r="SOX16" s="443"/>
      <c r="SOY16" s="443"/>
      <c r="SOZ16" s="443"/>
      <c r="SPA16" s="443"/>
      <c r="SPB16" s="443"/>
      <c r="SPC16" s="443"/>
      <c r="SPD16" s="443"/>
      <c r="SPE16" s="443"/>
      <c r="SPF16" s="443"/>
      <c r="SPG16" s="443"/>
      <c r="SPH16" s="443"/>
      <c r="SPI16" s="443"/>
      <c r="SPJ16" s="443"/>
      <c r="SPK16" s="443"/>
      <c r="SPL16" s="443"/>
      <c r="SPM16" s="443"/>
      <c r="SPN16" s="443"/>
      <c r="SPO16" s="443"/>
      <c r="SPP16" s="443"/>
      <c r="SPQ16" s="443"/>
      <c r="SPR16" s="443"/>
      <c r="SPS16" s="443"/>
      <c r="SPT16" s="443"/>
      <c r="SPU16" s="443"/>
      <c r="SPV16" s="443"/>
      <c r="SPW16" s="443"/>
      <c r="SPX16" s="443"/>
      <c r="SPY16" s="443"/>
      <c r="SPZ16" s="443"/>
      <c r="SQA16" s="443"/>
      <c r="SQB16" s="443"/>
      <c r="SQC16" s="443"/>
      <c r="SQD16" s="443"/>
      <c r="SQE16" s="443"/>
      <c r="SQF16" s="443"/>
      <c r="SQG16" s="443"/>
      <c r="SQH16" s="443"/>
      <c r="SQI16" s="443"/>
      <c r="SQJ16" s="443"/>
      <c r="SQK16" s="443"/>
      <c r="SQL16" s="443"/>
      <c r="SQM16" s="443"/>
      <c r="SQN16" s="443"/>
      <c r="SQO16" s="443"/>
      <c r="SQP16" s="443"/>
      <c r="SQQ16" s="443"/>
      <c r="SQR16" s="443"/>
      <c r="SQS16" s="443"/>
      <c r="SQT16" s="443"/>
      <c r="SQU16" s="443"/>
      <c r="SQV16" s="443"/>
      <c r="SQW16" s="443"/>
      <c r="SQX16" s="443"/>
      <c r="SQY16" s="443"/>
      <c r="SQZ16" s="443"/>
      <c r="SRA16" s="443"/>
      <c r="SRB16" s="443"/>
      <c r="SRC16" s="443"/>
      <c r="SRD16" s="443"/>
      <c r="SRE16" s="443"/>
      <c r="SRF16" s="443"/>
      <c r="SRG16" s="443"/>
      <c r="SRH16" s="443"/>
      <c r="SRI16" s="443"/>
      <c r="SRJ16" s="443"/>
      <c r="SRK16" s="443"/>
      <c r="SRL16" s="443"/>
      <c r="SRM16" s="443"/>
      <c r="SRN16" s="443"/>
      <c r="SRO16" s="443"/>
      <c r="SRP16" s="443"/>
      <c r="SRQ16" s="443"/>
      <c r="SRR16" s="443"/>
      <c r="SRS16" s="443"/>
      <c r="SRT16" s="443"/>
      <c r="SRU16" s="443"/>
      <c r="SRV16" s="443"/>
      <c r="SRW16" s="443"/>
      <c r="SRX16" s="443"/>
      <c r="SRY16" s="443"/>
      <c r="SRZ16" s="443"/>
      <c r="SSA16" s="443"/>
      <c r="SSB16" s="443"/>
      <c r="SSC16" s="443"/>
      <c r="SSD16" s="443"/>
      <c r="SSE16" s="443"/>
      <c r="SSF16" s="443"/>
      <c r="SSG16" s="443"/>
      <c r="SSH16" s="443"/>
      <c r="SSI16" s="443"/>
      <c r="SSJ16" s="443"/>
      <c r="SSK16" s="443"/>
      <c r="SSL16" s="443"/>
      <c r="SSM16" s="443"/>
      <c r="SSN16" s="443"/>
      <c r="SSO16" s="443"/>
      <c r="SSP16" s="443"/>
      <c r="SSQ16" s="443"/>
      <c r="SSR16" s="443"/>
      <c r="SSS16" s="443"/>
      <c r="SST16" s="443"/>
      <c r="SSU16" s="443"/>
      <c r="SSV16" s="443"/>
      <c r="SSW16" s="443"/>
      <c r="SSX16" s="443"/>
      <c r="SSY16" s="443"/>
      <c r="SSZ16" s="443"/>
      <c r="STA16" s="443"/>
      <c r="STB16" s="443"/>
      <c r="STC16" s="443"/>
      <c r="STD16" s="443"/>
      <c r="STE16" s="443"/>
      <c r="STF16" s="443"/>
      <c r="STG16" s="443"/>
      <c r="STH16" s="443"/>
      <c r="STI16" s="443"/>
      <c r="STJ16" s="443"/>
      <c r="STK16" s="443"/>
      <c r="STL16" s="443"/>
      <c r="STM16" s="443"/>
      <c r="STN16" s="443"/>
      <c r="STO16" s="443"/>
      <c r="STP16" s="443"/>
      <c r="STQ16" s="443"/>
      <c r="STR16" s="443"/>
      <c r="STS16" s="443"/>
      <c r="STT16" s="443"/>
      <c r="STU16" s="443"/>
      <c r="STV16" s="443"/>
      <c r="STW16" s="443"/>
      <c r="STX16" s="443"/>
      <c r="STY16" s="443"/>
      <c r="STZ16" s="443"/>
      <c r="SUA16" s="443"/>
      <c r="SUB16" s="443"/>
      <c r="SUC16" s="443"/>
      <c r="SUD16" s="443"/>
      <c r="SUE16" s="443"/>
      <c r="SUF16" s="443"/>
      <c r="SUG16" s="443"/>
      <c r="SUH16" s="443"/>
      <c r="SUI16" s="443"/>
      <c r="SUJ16" s="443"/>
      <c r="SUK16" s="443"/>
      <c r="SUL16" s="443"/>
      <c r="SUM16" s="443"/>
      <c r="SUN16" s="443"/>
      <c r="SUO16" s="443"/>
      <c r="SUP16" s="443"/>
      <c r="SUQ16" s="443"/>
      <c r="SUR16" s="443"/>
      <c r="SUS16" s="443"/>
      <c r="SUT16" s="443"/>
      <c r="SUU16" s="443"/>
      <c r="SUV16" s="443"/>
      <c r="SUW16" s="443"/>
      <c r="SUX16" s="443"/>
      <c r="SUY16" s="443"/>
      <c r="SUZ16" s="443"/>
      <c r="SVA16" s="443"/>
      <c r="SVB16" s="443"/>
      <c r="SVC16" s="443"/>
      <c r="SVD16" s="443"/>
      <c r="SVE16" s="443"/>
      <c r="SVF16" s="443"/>
      <c r="SVG16" s="443"/>
      <c r="SVH16" s="443"/>
      <c r="SVI16" s="443"/>
      <c r="SVJ16" s="443"/>
      <c r="SVK16" s="443"/>
      <c r="SVL16" s="443"/>
      <c r="SVM16" s="443"/>
      <c r="SVN16" s="443"/>
      <c r="SVO16" s="443"/>
      <c r="SVP16" s="443"/>
      <c r="SVQ16" s="443"/>
      <c r="SVR16" s="443"/>
      <c r="SVS16" s="443"/>
      <c r="SVT16" s="443"/>
      <c r="SVU16" s="443"/>
      <c r="SVV16" s="443"/>
      <c r="SVW16" s="443"/>
      <c r="SVX16" s="443"/>
      <c r="SVY16" s="443"/>
      <c r="SVZ16" s="443"/>
      <c r="SWA16" s="443"/>
      <c r="SWB16" s="443"/>
      <c r="SWC16" s="443"/>
      <c r="SWD16" s="443"/>
      <c r="SWE16" s="443"/>
      <c r="SWF16" s="443"/>
      <c r="SWG16" s="443"/>
      <c r="SWH16" s="443"/>
      <c r="SWI16" s="443"/>
      <c r="SWJ16" s="443"/>
      <c r="SWK16" s="443"/>
      <c r="SWL16" s="443"/>
      <c r="SWM16" s="443"/>
      <c r="SWN16" s="443"/>
      <c r="SWO16" s="443"/>
      <c r="SWP16" s="443"/>
      <c r="SWQ16" s="443"/>
      <c r="SWR16" s="443"/>
      <c r="SWS16" s="443"/>
      <c r="SWT16" s="443"/>
      <c r="SWU16" s="443"/>
      <c r="SWV16" s="443"/>
      <c r="SWW16" s="443"/>
      <c r="SWX16" s="443"/>
      <c r="SWY16" s="443"/>
      <c r="SWZ16" s="443"/>
      <c r="SXA16" s="443"/>
      <c r="SXB16" s="443"/>
      <c r="SXC16" s="443"/>
      <c r="SXD16" s="443"/>
      <c r="SXE16" s="443"/>
      <c r="SXF16" s="443"/>
      <c r="SXG16" s="443"/>
      <c r="SXH16" s="443"/>
      <c r="SXI16" s="443"/>
      <c r="SXJ16" s="443"/>
      <c r="SXK16" s="443"/>
      <c r="SXL16" s="443"/>
      <c r="SXM16" s="443"/>
      <c r="SXN16" s="443"/>
      <c r="SXO16" s="443"/>
      <c r="SXP16" s="443"/>
      <c r="SXQ16" s="443"/>
      <c r="SXR16" s="443"/>
      <c r="SXS16" s="443"/>
      <c r="SXT16" s="443"/>
      <c r="SXU16" s="443"/>
      <c r="SXV16" s="443"/>
      <c r="SXW16" s="443"/>
      <c r="SXX16" s="443"/>
      <c r="SXY16" s="443"/>
      <c r="SXZ16" s="443"/>
      <c r="SYA16" s="443"/>
      <c r="SYB16" s="443"/>
      <c r="SYC16" s="443"/>
      <c r="SYD16" s="443"/>
      <c r="SYE16" s="443"/>
      <c r="SYF16" s="443"/>
      <c r="SYG16" s="443"/>
      <c r="SYH16" s="443"/>
      <c r="SYI16" s="443"/>
      <c r="SYJ16" s="443"/>
      <c r="SYK16" s="443"/>
      <c r="SYL16" s="443"/>
      <c r="SYM16" s="443"/>
      <c r="SYN16" s="443"/>
      <c r="SYO16" s="443"/>
      <c r="SYP16" s="443"/>
      <c r="SYQ16" s="443"/>
      <c r="SYR16" s="443"/>
      <c r="SYS16" s="443"/>
      <c r="SYT16" s="443"/>
      <c r="SYU16" s="443"/>
      <c r="SYV16" s="443"/>
      <c r="SYW16" s="443"/>
      <c r="SYX16" s="443"/>
      <c r="SYY16" s="443"/>
      <c r="SYZ16" s="443"/>
      <c r="SZA16" s="443"/>
      <c r="SZB16" s="443"/>
      <c r="SZC16" s="443"/>
      <c r="SZD16" s="443"/>
      <c r="SZE16" s="443"/>
      <c r="SZF16" s="443"/>
      <c r="SZG16" s="443"/>
      <c r="SZH16" s="443"/>
      <c r="SZI16" s="443"/>
      <c r="SZJ16" s="443"/>
      <c r="SZK16" s="443"/>
      <c r="SZL16" s="443"/>
      <c r="SZM16" s="443"/>
      <c r="SZN16" s="443"/>
      <c r="SZO16" s="443"/>
      <c r="SZP16" s="443"/>
      <c r="SZQ16" s="443"/>
      <c r="SZR16" s="443"/>
      <c r="SZS16" s="443"/>
      <c r="SZT16" s="443"/>
      <c r="SZU16" s="443"/>
      <c r="SZV16" s="443"/>
      <c r="SZW16" s="443"/>
      <c r="SZX16" s="443"/>
      <c r="SZY16" s="443"/>
      <c r="SZZ16" s="443"/>
      <c r="TAA16" s="443"/>
      <c r="TAB16" s="443"/>
      <c r="TAC16" s="443"/>
      <c r="TAD16" s="443"/>
      <c r="TAE16" s="443"/>
      <c r="TAF16" s="443"/>
      <c r="TAG16" s="443"/>
      <c r="TAH16" s="443"/>
      <c r="TAI16" s="443"/>
      <c r="TAJ16" s="443"/>
      <c r="TAK16" s="443"/>
      <c r="TAL16" s="443"/>
      <c r="TAM16" s="443"/>
      <c r="TAN16" s="443"/>
      <c r="TAO16" s="443"/>
      <c r="TAP16" s="443"/>
      <c r="TAQ16" s="443"/>
      <c r="TAR16" s="443"/>
      <c r="TAS16" s="443"/>
      <c r="TAT16" s="443"/>
      <c r="TAU16" s="443"/>
      <c r="TAV16" s="443"/>
      <c r="TAW16" s="443"/>
      <c r="TAX16" s="443"/>
      <c r="TAY16" s="443"/>
      <c r="TAZ16" s="443"/>
      <c r="TBA16" s="443"/>
      <c r="TBB16" s="443"/>
      <c r="TBC16" s="443"/>
      <c r="TBD16" s="443"/>
      <c r="TBE16" s="443"/>
      <c r="TBF16" s="443"/>
      <c r="TBG16" s="443"/>
      <c r="TBH16" s="443"/>
      <c r="TBI16" s="443"/>
      <c r="TBJ16" s="443"/>
      <c r="TBK16" s="443"/>
      <c r="TBL16" s="443"/>
      <c r="TBM16" s="443"/>
      <c r="TBN16" s="443"/>
      <c r="TBO16" s="443"/>
      <c r="TBP16" s="443"/>
      <c r="TBQ16" s="443"/>
      <c r="TBR16" s="443"/>
      <c r="TBS16" s="443"/>
      <c r="TBT16" s="443"/>
      <c r="TBU16" s="443"/>
      <c r="TBV16" s="443"/>
      <c r="TBW16" s="443"/>
      <c r="TBX16" s="443"/>
      <c r="TBY16" s="443"/>
      <c r="TBZ16" s="443"/>
      <c r="TCA16" s="443"/>
      <c r="TCB16" s="443"/>
      <c r="TCC16" s="443"/>
      <c r="TCD16" s="443"/>
      <c r="TCE16" s="443"/>
      <c r="TCF16" s="443"/>
      <c r="TCG16" s="443"/>
      <c r="TCH16" s="443"/>
      <c r="TCI16" s="443"/>
      <c r="TCJ16" s="443"/>
      <c r="TCK16" s="443"/>
      <c r="TCL16" s="443"/>
      <c r="TCM16" s="443"/>
      <c r="TCN16" s="443"/>
      <c r="TCO16" s="443"/>
      <c r="TCP16" s="443"/>
      <c r="TCQ16" s="443"/>
      <c r="TCR16" s="443"/>
      <c r="TCS16" s="443"/>
      <c r="TCT16" s="443"/>
      <c r="TCU16" s="443"/>
      <c r="TCV16" s="443"/>
      <c r="TCW16" s="443"/>
      <c r="TCX16" s="443"/>
      <c r="TCY16" s="443"/>
      <c r="TCZ16" s="443"/>
      <c r="TDA16" s="443"/>
      <c r="TDB16" s="443"/>
      <c r="TDC16" s="443"/>
      <c r="TDD16" s="443"/>
      <c r="TDE16" s="443"/>
      <c r="TDF16" s="443"/>
      <c r="TDG16" s="443"/>
      <c r="TDH16" s="443"/>
      <c r="TDI16" s="443"/>
      <c r="TDJ16" s="443"/>
      <c r="TDK16" s="443"/>
      <c r="TDL16" s="443"/>
      <c r="TDM16" s="443"/>
      <c r="TDN16" s="443"/>
      <c r="TDO16" s="443"/>
      <c r="TDP16" s="443"/>
      <c r="TDQ16" s="443"/>
      <c r="TDR16" s="443"/>
      <c r="TDS16" s="443"/>
      <c r="TDT16" s="443"/>
      <c r="TDU16" s="443"/>
      <c r="TDV16" s="443"/>
      <c r="TDW16" s="443"/>
      <c r="TDX16" s="443"/>
      <c r="TDY16" s="443"/>
      <c r="TDZ16" s="443"/>
      <c r="TEA16" s="443"/>
      <c r="TEB16" s="443"/>
      <c r="TEC16" s="443"/>
      <c r="TED16" s="443"/>
      <c r="TEE16" s="443"/>
      <c r="TEF16" s="443"/>
      <c r="TEG16" s="443"/>
      <c r="TEH16" s="443"/>
      <c r="TEI16" s="443"/>
      <c r="TEJ16" s="443"/>
      <c r="TEK16" s="443"/>
      <c r="TEL16" s="443"/>
      <c r="TEM16" s="443"/>
      <c r="TEN16" s="443"/>
      <c r="TEO16" s="443"/>
      <c r="TEP16" s="443"/>
      <c r="TEQ16" s="443"/>
      <c r="TER16" s="443"/>
      <c r="TES16" s="443"/>
      <c r="TET16" s="443"/>
      <c r="TEU16" s="443"/>
      <c r="TEV16" s="443"/>
      <c r="TEW16" s="443"/>
      <c r="TEX16" s="443"/>
      <c r="TEY16" s="443"/>
      <c r="TEZ16" s="443"/>
      <c r="TFA16" s="443"/>
      <c r="TFB16" s="443"/>
      <c r="TFC16" s="443"/>
      <c r="TFD16" s="443"/>
      <c r="TFE16" s="443"/>
      <c r="TFF16" s="443"/>
      <c r="TFG16" s="443"/>
      <c r="TFH16" s="443"/>
      <c r="TFI16" s="443"/>
      <c r="TFJ16" s="443"/>
      <c r="TFK16" s="443"/>
      <c r="TFL16" s="443"/>
      <c r="TFM16" s="443"/>
      <c r="TFN16" s="443"/>
      <c r="TFO16" s="443"/>
      <c r="TFP16" s="443"/>
      <c r="TFQ16" s="443"/>
      <c r="TFR16" s="443"/>
      <c r="TFS16" s="443"/>
      <c r="TFT16" s="443"/>
      <c r="TFU16" s="443"/>
      <c r="TFV16" s="443"/>
      <c r="TFW16" s="443"/>
      <c r="TFX16" s="443"/>
      <c r="TFY16" s="443"/>
      <c r="TFZ16" s="443"/>
      <c r="TGA16" s="443"/>
      <c r="TGB16" s="443"/>
      <c r="TGC16" s="443"/>
      <c r="TGD16" s="443"/>
      <c r="TGE16" s="443"/>
      <c r="TGF16" s="443"/>
      <c r="TGG16" s="443"/>
      <c r="TGH16" s="443"/>
      <c r="TGI16" s="443"/>
      <c r="TGJ16" s="443"/>
      <c r="TGK16" s="443"/>
      <c r="TGL16" s="443"/>
      <c r="TGM16" s="443"/>
      <c r="TGN16" s="443"/>
      <c r="TGO16" s="443"/>
      <c r="TGP16" s="443"/>
      <c r="TGQ16" s="443"/>
      <c r="TGR16" s="443"/>
      <c r="TGS16" s="443"/>
      <c r="TGT16" s="443"/>
      <c r="TGU16" s="443"/>
      <c r="TGV16" s="443"/>
      <c r="TGW16" s="443"/>
      <c r="TGX16" s="443"/>
      <c r="TGY16" s="443"/>
      <c r="TGZ16" s="443"/>
      <c r="THA16" s="443"/>
      <c r="THB16" s="443"/>
      <c r="THC16" s="443"/>
      <c r="THD16" s="443"/>
      <c r="THE16" s="443"/>
      <c r="THF16" s="443"/>
      <c r="THG16" s="443"/>
      <c r="THH16" s="443"/>
      <c r="THI16" s="443"/>
      <c r="THJ16" s="443"/>
      <c r="THK16" s="443"/>
      <c r="THL16" s="443"/>
      <c r="THM16" s="443"/>
      <c r="THN16" s="443"/>
      <c r="THO16" s="443"/>
      <c r="THP16" s="443"/>
      <c r="THQ16" s="443"/>
      <c r="THR16" s="443"/>
      <c r="THS16" s="443"/>
      <c r="THT16" s="443"/>
      <c r="THU16" s="443"/>
      <c r="THV16" s="443"/>
      <c r="THW16" s="443"/>
      <c r="THX16" s="443"/>
      <c r="THY16" s="443"/>
      <c r="THZ16" s="443"/>
      <c r="TIA16" s="443"/>
      <c r="TIB16" s="443"/>
      <c r="TIC16" s="443"/>
      <c r="TID16" s="443"/>
      <c r="TIE16" s="443"/>
      <c r="TIF16" s="443"/>
      <c r="TIG16" s="443"/>
      <c r="TIH16" s="443"/>
      <c r="TII16" s="443"/>
      <c r="TIJ16" s="443"/>
      <c r="TIK16" s="443"/>
      <c r="TIL16" s="443"/>
      <c r="TIM16" s="443"/>
      <c r="TIN16" s="443"/>
      <c r="TIO16" s="443"/>
      <c r="TIP16" s="443"/>
      <c r="TIQ16" s="443"/>
      <c r="TIR16" s="443"/>
      <c r="TIS16" s="443"/>
      <c r="TIT16" s="443"/>
      <c r="TIU16" s="443"/>
      <c r="TIV16" s="443"/>
      <c r="TIW16" s="443"/>
      <c r="TIX16" s="443"/>
      <c r="TIY16" s="443"/>
      <c r="TIZ16" s="443"/>
      <c r="TJA16" s="443"/>
      <c r="TJB16" s="443"/>
      <c r="TJC16" s="443"/>
      <c r="TJD16" s="443"/>
      <c r="TJE16" s="443"/>
      <c r="TJF16" s="443"/>
      <c r="TJG16" s="443"/>
      <c r="TJH16" s="443"/>
      <c r="TJI16" s="443"/>
      <c r="TJJ16" s="443"/>
      <c r="TJK16" s="443"/>
      <c r="TJL16" s="443"/>
      <c r="TJM16" s="443"/>
      <c r="TJN16" s="443"/>
      <c r="TJO16" s="443"/>
      <c r="TJP16" s="443"/>
      <c r="TJQ16" s="443"/>
      <c r="TJR16" s="443"/>
      <c r="TJS16" s="443"/>
      <c r="TJT16" s="443"/>
      <c r="TJU16" s="443"/>
      <c r="TJV16" s="443"/>
      <c r="TJW16" s="443"/>
      <c r="TJX16" s="443"/>
      <c r="TJY16" s="443"/>
      <c r="TJZ16" s="443"/>
      <c r="TKA16" s="443"/>
      <c r="TKB16" s="443"/>
      <c r="TKC16" s="443"/>
      <c r="TKD16" s="443"/>
      <c r="TKE16" s="443"/>
      <c r="TKF16" s="443"/>
      <c r="TKG16" s="443"/>
      <c r="TKH16" s="443"/>
      <c r="TKI16" s="443"/>
      <c r="TKJ16" s="443"/>
      <c r="TKK16" s="443"/>
      <c r="TKL16" s="443"/>
      <c r="TKM16" s="443"/>
      <c r="TKN16" s="443"/>
      <c r="TKO16" s="443"/>
      <c r="TKP16" s="443"/>
      <c r="TKQ16" s="443"/>
      <c r="TKR16" s="443"/>
      <c r="TKS16" s="443"/>
      <c r="TKT16" s="443"/>
      <c r="TKU16" s="443"/>
      <c r="TKV16" s="443"/>
      <c r="TKW16" s="443"/>
      <c r="TKX16" s="443"/>
      <c r="TKY16" s="443"/>
      <c r="TKZ16" s="443"/>
      <c r="TLA16" s="443"/>
      <c r="TLB16" s="443"/>
      <c r="TLC16" s="443"/>
      <c r="TLD16" s="443"/>
      <c r="TLE16" s="443"/>
      <c r="TLF16" s="443"/>
      <c r="TLG16" s="443"/>
      <c r="TLH16" s="443"/>
      <c r="TLI16" s="443"/>
      <c r="TLJ16" s="443"/>
      <c r="TLK16" s="443"/>
      <c r="TLL16" s="443"/>
      <c r="TLM16" s="443"/>
      <c r="TLN16" s="443"/>
      <c r="TLO16" s="443"/>
      <c r="TLP16" s="443"/>
      <c r="TLQ16" s="443"/>
      <c r="TLR16" s="443"/>
      <c r="TLS16" s="443"/>
      <c r="TLT16" s="443"/>
      <c r="TLU16" s="443"/>
      <c r="TLV16" s="443"/>
      <c r="TLW16" s="443"/>
      <c r="TLX16" s="443"/>
      <c r="TLY16" s="443"/>
      <c r="TLZ16" s="443"/>
      <c r="TMA16" s="443"/>
      <c r="TMB16" s="443"/>
      <c r="TMC16" s="443"/>
      <c r="TMD16" s="443"/>
      <c r="TME16" s="443"/>
      <c r="TMF16" s="443"/>
      <c r="TMG16" s="443"/>
      <c r="TMH16" s="443"/>
      <c r="TMI16" s="443"/>
      <c r="TMJ16" s="443"/>
      <c r="TMK16" s="443"/>
      <c r="TML16" s="443"/>
      <c r="TMM16" s="443"/>
      <c r="TMN16" s="443"/>
      <c r="TMO16" s="443"/>
      <c r="TMP16" s="443"/>
      <c r="TMQ16" s="443"/>
      <c r="TMR16" s="443"/>
      <c r="TMS16" s="443"/>
      <c r="TMT16" s="443"/>
      <c r="TMU16" s="443"/>
      <c r="TMV16" s="443"/>
      <c r="TMW16" s="443"/>
      <c r="TMX16" s="443"/>
      <c r="TMY16" s="443"/>
      <c r="TMZ16" s="443"/>
      <c r="TNA16" s="443"/>
      <c r="TNB16" s="443"/>
      <c r="TNC16" s="443"/>
      <c r="TND16" s="443"/>
      <c r="TNE16" s="443"/>
      <c r="TNF16" s="443"/>
      <c r="TNG16" s="443"/>
      <c r="TNH16" s="443"/>
      <c r="TNI16" s="443"/>
      <c r="TNJ16" s="443"/>
      <c r="TNK16" s="443"/>
      <c r="TNL16" s="443"/>
      <c r="TNM16" s="443"/>
      <c r="TNN16" s="443"/>
      <c r="TNO16" s="443"/>
      <c r="TNP16" s="443"/>
      <c r="TNQ16" s="443"/>
      <c r="TNR16" s="443"/>
      <c r="TNS16" s="443"/>
      <c r="TNT16" s="443"/>
      <c r="TNU16" s="443"/>
      <c r="TNV16" s="443"/>
      <c r="TNW16" s="443"/>
      <c r="TNX16" s="443"/>
      <c r="TNY16" s="443"/>
      <c r="TNZ16" s="443"/>
      <c r="TOA16" s="443"/>
      <c r="TOB16" s="443"/>
      <c r="TOC16" s="443"/>
      <c r="TOD16" s="443"/>
      <c r="TOE16" s="443"/>
      <c r="TOF16" s="443"/>
      <c r="TOG16" s="443"/>
      <c r="TOH16" s="443"/>
      <c r="TOI16" s="443"/>
      <c r="TOJ16" s="443"/>
      <c r="TOK16" s="443"/>
      <c r="TOL16" s="443"/>
      <c r="TOM16" s="443"/>
      <c r="TON16" s="443"/>
      <c r="TOO16" s="443"/>
      <c r="TOP16" s="443"/>
      <c r="TOQ16" s="443"/>
      <c r="TOR16" s="443"/>
      <c r="TOS16" s="443"/>
      <c r="TOT16" s="443"/>
      <c r="TOU16" s="443"/>
      <c r="TOV16" s="443"/>
      <c r="TOW16" s="443"/>
      <c r="TOX16" s="443"/>
      <c r="TOY16" s="443"/>
      <c r="TOZ16" s="443"/>
      <c r="TPA16" s="443"/>
      <c r="TPB16" s="443"/>
      <c r="TPC16" s="443"/>
      <c r="TPD16" s="443"/>
      <c r="TPE16" s="443"/>
      <c r="TPF16" s="443"/>
      <c r="TPG16" s="443"/>
      <c r="TPH16" s="443"/>
      <c r="TPI16" s="443"/>
      <c r="TPJ16" s="443"/>
      <c r="TPK16" s="443"/>
      <c r="TPL16" s="443"/>
      <c r="TPM16" s="443"/>
      <c r="TPN16" s="443"/>
      <c r="TPO16" s="443"/>
      <c r="TPP16" s="443"/>
      <c r="TPQ16" s="443"/>
      <c r="TPR16" s="443"/>
      <c r="TPS16" s="443"/>
      <c r="TPT16" s="443"/>
      <c r="TPU16" s="443"/>
      <c r="TPV16" s="443"/>
      <c r="TPW16" s="443"/>
      <c r="TPX16" s="443"/>
      <c r="TPY16" s="443"/>
      <c r="TPZ16" s="443"/>
      <c r="TQA16" s="443"/>
      <c r="TQB16" s="443"/>
      <c r="TQC16" s="443"/>
      <c r="TQD16" s="443"/>
      <c r="TQE16" s="443"/>
      <c r="TQF16" s="443"/>
      <c r="TQG16" s="443"/>
      <c r="TQH16" s="443"/>
      <c r="TQI16" s="443"/>
      <c r="TQJ16" s="443"/>
      <c r="TQK16" s="443"/>
      <c r="TQL16" s="443"/>
      <c r="TQM16" s="443"/>
      <c r="TQN16" s="443"/>
      <c r="TQO16" s="443"/>
      <c r="TQP16" s="443"/>
      <c r="TQQ16" s="443"/>
      <c r="TQR16" s="443"/>
      <c r="TQS16" s="443"/>
      <c r="TQT16" s="443"/>
      <c r="TQU16" s="443"/>
      <c r="TQV16" s="443"/>
      <c r="TQW16" s="443"/>
      <c r="TQX16" s="443"/>
      <c r="TQY16" s="443"/>
      <c r="TQZ16" s="443"/>
      <c r="TRA16" s="443"/>
      <c r="TRB16" s="443"/>
      <c r="TRC16" s="443"/>
      <c r="TRD16" s="443"/>
      <c r="TRE16" s="443"/>
      <c r="TRF16" s="443"/>
      <c r="TRG16" s="443"/>
      <c r="TRH16" s="443"/>
      <c r="TRI16" s="443"/>
      <c r="TRJ16" s="443"/>
      <c r="TRK16" s="443"/>
      <c r="TRL16" s="443"/>
      <c r="TRM16" s="443"/>
      <c r="TRN16" s="443"/>
      <c r="TRO16" s="443"/>
      <c r="TRP16" s="443"/>
      <c r="TRQ16" s="443"/>
      <c r="TRR16" s="443"/>
      <c r="TRS16" s="443"/>
      <c r="TRT16" s="443"/>
      <c r="TRU16" s="443"/>
      <c r="TRV16" s="443"/>
      <c r="TRW16" s="443"/>
      <c r="TRX16" s="443"/>
      <c r="TRY16" s="443"/>
      <c r="TRZ16" s="443"/>
      <c r="TSA16" s="443"/>
      <c r="TSB16" s="443"/>
      <c r="TSC16" s="443"/>
      <c r="TSD16" s="443"/>
      <c r="TSE16" s="443"/>
      <c r="TSF16" s="443"/>
      <c r="TSG16" s="443"/>
      <c r="TSH16" s="443"/>
      <c r="TSI16" s="443"/>
      <c r="TSJ16" s="443"/>
      <c r="TSK16" s="443"/>
      <c r="TSL16" s="443"/>
      <c r="TSM16" s="443"/>
      <c r="TSN16" s="443"/>
      <c r="TSO16" s="443"/>
      <c r="TSP16" s="443"/>
      <c r="TSQ16" s="443"/>
      <c r="TSR16" s="443"/>
      <c r="TSS16" s="443"/>
      <c r="TST16" s="443"/>
      <c r="TSU16" s="443"/>
      <c r="TSV16" s="443"/>
      <c r="TSW16" s="443"/>
      <c r="TSX16" s="443"/>
      <c r="TSY16" s="443"/>
      <c r="TSZ16" s="443"/>
      <c r="TTA16" s="443"/>
      <c r="TTB16" s="443"/>
      <c r="TTC16" s="443"/>
      <c r="TTD16" s="443"/>
      <c r="TTE16" s="443"/>
      <c r="TTF16" s="443"/>
      <c r="TTG16" s="443"/>
      <c r="TTH16" s="443"/>
      <c r="TTI16" s="443"/>
      <c r="TTJ16" s="443"/>
      <c r="TTK16" s="443"/>
      <c r="TTL16" s="443"/>
      <c r="TTM16" s="443"/>
      <c r="TTN16" s="443"/>
      <c r="TTO16" s="443"/>
      <c r="TTP16" s="443"/>
      <c r="TTQ16" s="443"/>
      <c r="TTR16" s="443"/>
      <c r="TTS16" s="443"/>
      <c r="TTT16" s="443"/>
      <c r="TTU16" s="443"/>
      <c r="TTV16" s="443"/>
      <c r="TTW16" s="443"/>
      <c r="TTX16" s="443"/>
      <c r="TTY16" s="443"/>
      <c r="TTZ16" s="443"/>
      <c r="TUA16" s="443"/>
      <c r="TUB16" s="443"/>
      <c r="TUC16" s="443"/>
      <c r="TUD16" s="443"/>
      <c r="TUE16" s="443"/>
      <c r="TUF16" s="443"/>
      <c r="TUG16" s="443"/>
      <c r="TUH16" s="443"/>
      <c r="TUI16" s="443"/>
      <c r="TUJ16" s="443"/>
      <c r="TUK16" s="443"/>
      <c r="TUL16" s="443"/>
      <c r="TUM16" s="443"/>
      <c r="TUN16" s="443"/>
      <c r="TUO16" s="443"/>
      <c r="TUP16" s="443"/>
      <c r="TUQ16" s="443"/>
      <c r="TUR16" s="443"/>
      <c r="TUS16" s="443"/>
      <c r="TUT16" s="443"/>
      <c r="TUU16" s="443"/>
      <c r="TUV16" s="443"/>
      <c r="TUW16" s="443"/>
      <c r="TUX16" s="443"/>
      <c r="TUY16" s="443"/>
      <c r="TUZ16" s="443"/>
      <c r="TVA16" s="443"/>
      <c r="TVB16" s="443"/>
      <c r="TVC16" s="443"/>
      <c r="TVD16" s="443"/>
      <c r="TVE16" s="443"/>
      <c r="TVF16" s="443"/>
      <c r="TVG16" s="443"/>
      <c r="TVH16" s="443"/>
      <c r="TVI16" s="443"/>
      <c r="TVJ16" s="443"/>
      <c r="TVK16" s="443"/>
      <c r="TVL16" s="443"/>
      <c r="TVM16" s="443"/>
      <c r="TVN16" s="443"/>
      <c r="TVO16" s="443"/>
      <c r="TVP16" s="443"/>
      <c r="TVQ16" s="443"/>
      <c r="TVR16" s="443"/>
      <c r="TVS16" s="443"/>
      <c r="TVT16" s="443"/>
      <c r="TVU16" s="443"/>
      <c r="TVV16" s="443"/>
      <c r="TVW16" s="443"/>
      <c r="TVX16" s="443"/>
      <c r="TVY16" s="443"/>
      <c r="TVZ16" s="443"/>
      <c r="TWA16" s="443"/>
      <c r="TWB16" s="443"/>
      <c r="TWC16" s="443"/>
      <c r="TWD16" s="443"/>
      <c r="TWE16" s="443"/>
      <c r="TWF16" s="443"/>
      <c r="TWG16" s="443"/>
      <c r="TWH16" s="443"/>
      <c r="TWI16" s="443"/>
      <c r="TWJ16" s="443"/>
      <c r="TWK16" s="443"/>
      <c r="TWL16" s="443"/>
      <c r="TWM16" s="443"/>
      <c r="TWN16" s="443"/>
      <c r="TWO16" s="443"/>
      <c r="TWP16" s="443"/>
      <c r="TWQ16" s="443"/>
      <c r="TWR16" s="443"/>
      <c r="TWS16" s="443"/>
      <c r="TWT16" s="443"/>
      <c r="TWU16" s="443"/>
      <c r="TWV16" s="443"/>
      <c r="TWW16" s="443"/>
      <c r="TWX16" s="443"/>
      <c r="TWY16" s="443"/>
      <c r="TWZ16" s="443"/>
      <c r="TXA16" s="443"/>
      <c r="TXB16" s="443"/>
      <c r="TXC16" s="443"/>
      <c r="TXD16" s="443"/>
      <c r="TXE16" s="443"/>
      <c r="TXF16" s="443"/>
      <c r="TXG16" s="443"/>
      <c r="TXH16" s="443"/>
      <c r="TXI16" s="443"/>
      <c r="TXJ16" s="443"/>
      <c r="TXK16" s="443"/>
      <c r="TXL16" s="443"/>
      <c r="TXM16" s="443"/>
      <c r="TXN16" s="443"/>
      <c r="TXO16" s="443"/>
      <c r="TXP16" s="443"/>
      <c r="TXQ16" s="443"/>
      <c r="TXR16" s="443"/>
      <c r="TXS16" s="443"/>
      <c r="TXT16" s="443"/>
      <c r="TXU16" s="443"/>
      <c r="TXV16" s="443"/>
      <c r="TXW16" s="443"/>
      <c r="TXX16" s="443"/>
      <c r="TXY16" s="443"/>
      <c r="TXZ16" s="443"/>
      <c r="TYA16" s="443"/>
      <c r="TYB16" s="443"/>
      <c r="TYC16" s="443"/>
      <c r="TYD16" s="443"/>
      <c r="TYE16" s="443"/>
      <c r="TYF16" s="443"/>
      <c r="TYG16" s="443"/>
      <c r="TYH16" s="443"/>
      <c r="TYI16" s="443"/>
      <c r="TYJ16" s="443"/>
      <c r="TYK16" s="443"/>
      <c r="TYL16" s="443"/>
      <c r="TYM16" s="443"/>
      <c r="TYN16" s="443"/>
      <c r="TYO16" s="443"/>
      <c r="TYP16" s="443"/>
      <c r="TYQ16" s="443"/>
      <c r="TYR16" s="443"/>
      <c r="TYS16" s="443"/>
      <c r="TYT16" s="443"/>
      <c r="TYU16" s="443"/>
      <c r="TYV16" s="443"/>
      <c r="TYW16" s="443"/>
      <c r="TYX16" s="443"/>
      <c r="TYY16" s="443"/>
      <c r="TYZ16" s="443"/>
      <c r="TZA16" s="443"/>
      <c r="TZB16" s="443"/>
      <c r="TZC16" s="443"/>
      <c r="TZD16" s="443"/>
      <c r="TZE16" s="443"/>
      <c r="TZF16" s="443"/>
      <c r="TZG16" s="443"/>
      <c r="TZH16" s="443"/>
      <c r="TZI16" s="443"/>
      <c r="TZJ16" s="443"/>
      <c r="TZK16" s="443"/>
      <c r="TZL16" s="443"/>
      <c r="TZM16" s="443"/>
      <c r="TZN16" s="443"/>
      <c r="TZO16" s="443"/>
      <c r="TZP16" s="443"/>
      <c r="TZQ16" s="443"/>
      <c r="TZR16" s="443"/>
      <c r="TZS16" s="443"/>
      <c r="TZT16" s="443"/>
      <c r="TZU16" s="443"/>
      <c r="TZV16" s="443"/>
      <c r="TZW16" s="443"/>
      <c r="TZX16" s="443"/>
      <c r="TZY16" s="443"/>
      <c r="TZZ16" s="443"/>
      <c r="UAA16" s="443"/>
      <c r="UAB16" s="443"/>
      <c r="UAC16" s="443"/>
      <c r="UAD16" s="443"/>
      <c r="UAE16" s="443"/>
      <c r="UAF16" s="443"/>
      <c r="UAG16" s="443"/>
      <c r="UAH16" s="443"/>
      <c r="UAI16" s="443"/>
      <c r="UAJ16" s="443"/>
      <c r="UAK16" s="443"/>
      <c r="UAL16" s="443"/>
      <c r="UAM16" s="443"/>
      <c r="UAN16" s="443"/>
      <c r="UAO16" s="443"/>
      <c r="UAP16" s="443"/>
      <c r="UAQ16" s="443"/>
      <c r="UAR16" s="443"/>
      <c r="UAS16" s="443"/>
      <c r="UAT16" s="443"/>
      <c r="UAU16" s="443"/>
      <c r="UAV16" s="443"/>
      <c r="UAW16" s="443"/>
      <c r="UAX16" s="443"/>
      <c r="UAY16" s="443"/>
      <c r="UAZ16" s="443"/>
      <c r="UBA16" s="443"/>
      <c r="UBB16" s="443"/>
      <c r="UBC16" s="443"/>
      <c r="UBD16" s="443"/>
      <c r="UBE16" s="443"/>
      <c r="UBF16" s="443"/>
      <c r="UBG16" s="443"/>
      <c r="UBH16" s="443"/>
      <c r="UBI16" s="443"/>
      <c r="UBJ16" s="443"/>
      <c r="UBK16" s="443"/>
      <c r="UBL16" s="443"/>
      <c r="UBM16" s="443"/>
      <c r="UBN16" s="443"/>
      <c r="UBO16" s="443"/>
      <c r="UBP16" s="443"/>
      <c r="UBQ16" s="443"/>
      <c r="UBR16" s="443"/>
      <c r="UBS16" s="443"/>
      <c r="UBT16" s="443"/>
      <c r="UBU16" s="443"/>
      <c r="UBV16" s="443"/>
      <c r="UBW16" s="443"/>
      <c r="UBX16" s="443"/>
      <c r="UBY16" s="443"/>
      <c r="UBZ16" s="443"/>
      <c r="UCA16" s="443"/>
      <c r="UCB16" s="443"/>
      <c r="UCC16" s="443"/>
      <c r="UCD16" s="443"/>
      <c r="UCE16" s="443"/>
      <c r="UCF16" s="443"/>
      <c r="UCG16" s="443"/>
      <c r="UCH16" s="443"/>
      <c r="UCI16" s="443"/>
      <c r="UCJ16" s="443"/>
      <c r="UCK16" s="443"/>
      <c r="UCL16" s="443"/>
      <c r="UCM16" s="443"/>
      <c r="UCN16" s="443"/>
      <c r="UCO16" s="443"/>
      <c r="UCP16" s="443"/>
      <c r="UCQ16" s="443"/>
      <c r="UCR16" s="443"/>
      <c r="UCS16" s="443"/>
      <c r="UCT16" s="443"/>
      <c r="UCU16" s="443"/>
      <c r="UCV16" s="443"/>
      <c r="UCW16" s="443"/>
      <c r="UCX16" s="443"/>
      <c r="UCY16" s="443"/>
      <c r="UCZ16" s="443"/>
      <c r="UDA16" s="443"/>
      <c r="UDB16" s="443"/>
      <c r="UDC16" s="443"/>
      <c r="UDD16" s="443"/>
      <c r="UDE16" s="443"/>
      <c r="UDF16" s="443"/>
      <c r="UDG16" s="443"/>
      <c r="UDH16" s="443"/>
      <c r="UDI16" s="443"/>
      <c r="UDJ16" s="443"/>
      <c r="UDK16" s="443"/>
      <c r="UDL16" s="443"/>
      <c r="UDM16" s="443"/>
      <c r="UDN16" s="443"/>
      <c r="UDO16" s="443"/>
      <c r="UDP16" s="443"/>
      <c r="UDQ16" s="443"/>
      <c r="UDR16" s="443"/>
      <c r="UDS16" s="443"/>
      <c r="UDT16" s="443"/>
      <c r="UDU16" s="443"/>
      <c r="UDV16" s="443"/>
      <c r="UDW16" s="443"/>
      <c r="UDX16" s="443"/>
      <c r="UDY16" s="443"/>
      <c r="UDZ16" s="443"/>
      <c r="UEA16" s="443"/>
      <c r="UEB16" s="443"/>
      <c r="UEC16" s="443"/>
      <c r="UED16" s="443"/>
      <c r="UEE16" s="443"/>
      <c r="UEF16" s="443"/>
      <c r="UEG16" s="443"/>
      <c r="UEH16" s="443"/>
      <c r="UEI16" s="443"/>
      <c r="UEJ16" s="443"/>
      <c r="UEK16" s="443"/>
      <c r="UEL16" s="443"/>
      <c r="UEM16" s="443"/>
      <c r="UEN16" s="443"/>
      <c r="UEO16" s="443"/>
      <c r="UEP16" s="443"/>
      <c r="UEQ16" s="443"/>
      <c r="UER16" s="443"/>
      <c r="UES16" s="443"/>
      <c r="UET16" s="443"/>
      <c r="UEU16" s="443"/>
      <c r="UEV16" s="443"/>
      <c r="UEW16" s="443"/>
      <c r="UEX16" s="443"/>
      <c r="UEY16" s="443"/>
      <c r="UEZ16" s="443"/>
      <c r="UFA16" s="443"/>
      <c r="UFB16" s="443"/>
      <c r="UFC16" s="443"/>
      <c r="UFD16" s="443"/>
      <c r="UFE16" s="443"/>
      <c r="UFF16" s="443"/>
      <c r="UFG16" s="443"/>
      <c r="UFH16" s="443"/>
      <c r="UFI16" s="443"/>
      <c r="UFJ16" s="443"/>
      <c r="UFK16" s="443"/>
      <c r="UFL16" s="443"/>
      <c r="UFM16" s="443"/>
      <c r="UFN16" s="443"/>
      <c r="UFO16" s="443"/>
      <c r="UFP16" s="443"/>
      <c r="UFQ16" s="443"/>
      <c r="UFR16" s="443"/>
      <c r="UFS16" s="443"/>
      <c r="UFT16" s="443"/>
      <c r="UFU16" s="443"/>
      <c r="UFV16" s="443"/>
      <c r="UFW16" s="443"/>
      <c r="UFX16" s="443"/>
      <c r="UFY16" s="443"/>
      <c r="UFZ16" s="443"/>
      <c r="UGA16" s="443"/>
      <c r="UGB16" s="443"/>
      <c r="UGC16" s="443"/>
      <c r="UGD16" s="443"/>
      <c r="UGE16" s="443"/>
      <c r="UGF16" s="443"/>
      <c r="UGG16" s="443"/>
      <c r="UGH16" s="443"/>
      <c r="UGI16" s="443"/>
      <c r="UGJ16" s="443"/>
      <c r="UGK16" s="443"/>
      <c r="UGL16" s="443"/>
      <c r="UGM16" s="443"/>
      <c r="UGN16" s="443"/>
      <c r="UGO16" s="443"/>
      <c r="UGP16" s="443"/>
      <c r="UGQ16" s="443"/>
      <c r="UGR16" s="443"/>
      <c r="UGS16" s="443"/>
      <c r="UGT16" s="443"/>
      <c r="UGU16" s="443"/>
      <c r="UGV16" s="443"/>
      <c r="UGW16" s="443"/>
      <c r="UGX16" s="443"/>
      <c r="UGY16" s="443"/>
      <c r="UGZ16" s="443"/>
      <c r="UHA16" s="443"/>
      <c r="UHB16" s="443"/>
      <c r="UHC16" s="443"/>
      <c r="UHD16" s="443"/>
      <c r="UHE16" s="443"/>
      <c r="UHF16" s="443"/>
      <c r="UHG16" s="443"/>
      <c r="UHH16" s="443"/>
      <c r="UHI16" s="443"/>
      <c r="UHJ16" s="443"/>
      <c r="UHK16" s="443"/>
      <c r="UHL16" s="443"/>
      <c r="UHM16" s="443"/>
      <c r="UHN16" s="443"/>
      <c r="UHO16" s="443"/>
      <c r="UHP16" s="443"/>
      <c r="UHQ16" s="443"/>
      <c r="UHR16" s="443"/>
      <c r="UHS16" s="443"/>
      <c r="UHT16" s="443"/>
      <c r="UHU16" s="443"/>
      <c r="UHV16" s="443"/>
      <c r="UHW16" s="443"/>
      <c r="UHX16" s="443"/>
      <c r="UHY16" s="443"/>
      <c r="UHZ16" s="443"/>
      <c r="UIA16" s="443"/>
      <c r="UIB16" s="443"/>
      <c r="UIC16" s="443"/>
      <c r="UID16" s="443"/>
      <c r="UIE16" s="443"/>
      <c r="UIF16" s="443"/>
      <c r="UIG16" s="443"/>
      <c r="UIH16" s="443"/>
      <c r="UII16" s="443"/>
      <c r="UIJ16" s="443"/>
      <c r="UIK16" s="443"/>
      <c r="UIL16" s="443"/>
      <c r="UIM16" s="443"/>
      <c r="UIN16" s="443"/>
      <c r="UIO16" s="443"/>
      <c r="UIP16" s="443"/>
      <c r="UIQ16" s="443"/>
      <c r="UIR16" s="443"/>
      <c r="UIS16" s="443"/>
      <c r="UIT16" s="443"/>
      <c r="UIU16" s="443"/>
      <c r="UIV16" s="443"/>
      <c r="UIW16" s="443"/>
      <c r="UIX16" s="443"/>
      <c r="UIY16" s="443"/>
      <c r="UIZ16" s="443"/>
      <c r="UJA16" s="443"/>
      <c r="UJB16" s="443"/>
      <c r="UJC16" s="443"/>
      <c r="UJD16" s="443"/>
      <c r="UJE16" s="443"/>
      <c r="UJF16" s="443"/>
      <c r="UJG16" s="443"/>
      <c r="UJH16" s="443"/>
      <c r="UJI16" s="443"/>
      <c r="UJJ16" s="443"/>
      <c r="UJK16" s="443"/>
      <c r="UJL16" s="443"/>
      <c r="UJM16" s="443"/>
      <c r="UJN16" s="443"/>
      <c r="UJO16" s="443"/>
      <c r="UJP16" s="443"/>
      <c r="UJQ16" s="443"/>
      <c r="UJR16" s="443"/>
      <c r="UJS16" s="443"/>
      <c r="UJT16" s="443"/>
      <c r="UJU16" s="443"/>
      <c r="UJV16" s="443"/>
      <c r="UJW16" s="443"/>
      <c r="UJX16" s="443"/>
      <c r="UJY16" s="443"/>
      <c r="UJZ16" s="443"/>
      <c r="UKA16" s="443"/>
      <c r="UKB16" s="443"/>
      <c r="UKC16" s="443"/>
      <c r="UKD16" s="443"/>
      <c r="UKE16" s="443"/>
      <c r="UKF16" s="443"/>
      <c r="UKG16" s="443"/>
      <c r="UKH16" s="443"/>
      <c r="UKI16" s="443"/>
      <c r="UKJ16" s="443"/>
      <c r="UKK16" s="443"/>
      <c r="UKL16" s="443"/>
      <c r="UKM16" s="443"/>
      <c r="UKN16" s="443"/>
      <c r="UKO16" s="443"/>
      <c r="UKP16" s="443"/>
      <c r="UKQ16" s="443"/>
      <c r="UKR16" s="443"/>
      <c r="UKS16" s="443"/>
      <c r="UKT16" s="443"/>
      <c r="UKU16" s="443"/>
      <c r="UKV16" s="443"/>
      <c r="UKW16" s="443"/>
      <c r="UKX16" s="443"/>
      <c r="UKY16" s="443"/>
      <c r="UKZ16" s="443"/>
      <c r="ULA16" s="443"/>
      <c r="ULB16" s="443"/>
      <c r="ULC16" s="443"/>
      <c r="ULD16" s="443"/>
      <c r="ULE16" s="443"/>
      <c r="ULF16" s="443"/>
      <c r="ULG16" s="443"/>
      <c r="ULH16" s="443"/>
      <c r="ULI16" s="443"/>
      <c r="ULJ16" s="443"/>
      <c r="ULK16" s="443"/>
      <c r="ULL16" s="443"/>
      <c r="ULM16" s="443"/>
      <c r="ULN16" s="443"/>
      <c r="ULO16" s="443"/>
      <c r="ULP16" s="443"/>
      <c r="ULQ16" s="443"/>
      <c r="ULR16" s="443"/>
      <c r="ULS16" s="443"/>
      <c r="ULT16" s="443"/>
      <c r="ULU16" s="443"/>
      <c r="ULV16" s="443"/>
      <c r="ULW16" s="443"/>
      <c r="ULX16" s="443"/>
      <c r="ULY16" s="443"/>
      <c r="ULZ16" s="443"/>
      <c r="UMA16" s="443"/>
      <c r="UMB16" s="443"/>
      <c r="UMC16" s="443"/>
      <c r="UMD16" s="443"/>
      <c r="UME16" s="443"/>
      <c r="UMF16" s="443"/>
      <c r="UMG16" s="443"/>
      <c r="UMH16" s="443"/>
      <c r="UMI16" s="443"/>
      <c r="UMJ16" s="443"/>
      <c r="UMK16" s="443"/>
      <c r="UML16" s="443"/>
      <c r="UMM16" s="443"/>
      <c r="UMN16" s="443"/>
      <c r="UMO16" s="443"/>
      <c r="UMP16" s="443"/>
      <c r="UMQ16" s="443"/>
      <c r="UMR16" s="443"/>
      <c r="UMS16" s="443"/>
      <c r="UMT16" s="443"/>
      <c r="UMU16" s="443"/>
      <c r="UMV16" s="443"/>
      <c r="UMW16" s="443"/>
      <c r="UMX16" s="443"/>
      <c r="UMY16" s="443"/>
      <c r="UMZ16" s="443"/>
      <c r="UNA16" s="443"/>
      <c r="UNB16" s="443"/>
      <c r="UNC16" s="443"/>
      <c r="UND16" s="443"/>
      <c r="UNE16" s="443"/>
      <c r="UNF16" s="443"/>
      <c r="UNG16" s="443"/>
      <c r="UNH16" s="443"/>
      <c r="UNI16" s="443"/>
      <c r="UNJ16" s="443"/>
      <c r="UNK16" s="443"/>
      <c r="UNL16" s="443"/>
      <c r="UNM16" s="443"/>
      <c r="UNN16" s="443"/>
      <c r="UNO16" s="443"/>
      <c r="UNP16" s="443"/>
      <c r="UNQ16" s="443"/>
      <c r="UNR16" s="443"/>
      <c r="UNS16" s="443"/>
      <c r="UNT16" s="443"/>
      <c r="UNU16" s="443"/>
      <c r="UNV16" s="443"/>
      <c r="UNW16" s="443"/>
      <c r="UNX16" s="443"/>
      <c r="UNY16" s="443"/>
      <c r="UNZ16" s="443"/>
      <c r="UOA16" s="443"/>
      <c r="UOB16" s="443"/>
      <c r="UOC16" s="443"/>
      <c r="UOD16" s="443"/>
      <c r="UOE16" s="443"/>
      <c r="UOF16" s="443"/>
      <c r="UOG16" s="443"/>
      <c r="UOH16" s="443"/>
      <c r="UOI16" s="443"/>
      <c r="UOJ16" s="443"/>
      <c r="UOK16" s="443"/>
      <c r="UOL16" s="443"/>
      <c r="UOM16" s="443"/>
      <c r="UON16" s="443"/>
      <c r="UOO16" s="443"/>
      <c r="UOP16" s="443"/>
      <c r="UOQ16" s="443"/>
      <c r="UOR16" s="443"/>
      <c r="UOS16" s="443"/>
      <c r="UOT16" s="443"/>
      <c r="UOU16" s="443"/>
      <c r="UOV16" s="443"/>
      <c r="UOW16" s="443"/>
      <c r="UOX16" s="443"/>
      <c r="UOY16" s="443"/>
      <c r="UOZ16" s="443"/>
      <c r="UPA16" s="443"/>
      <c r="UPB16" s="443"/>
      <c r="UPC16" s="443"/>
      <c r="UPD16" s="443"/>
      <c r="UPE16" s="443"/>
      <c r="UPF16" s="443"/>
      <c r="UPG16" s="443"/>
      <c r="UPH16" s="443"/>
      <c r="UPI16" s="443"/>
      <c r="UPJ16" s="443"/>
      <c r="UPK16" s="443"/>
      <c r="UPL16" s="443"/>
      <c r="UPM16" s="443"/>
      <c r="UPN16" s="443"/>
      <c r="UPO16" s="443"/>
      <c r="UPP16" s="443"/>
      <c r="UPQ16" s="443"/>
      <c r="UPR16" s="443"/>
      <c r="UPS16" s="443"/>
      <c r="UPT16" s="443"/>
      <c r="UPU16" s="443"/>
      <c r="UPV16" s="443"/>
      <c r="UPW16" s="443"/>
      <c r="UPX16" s="443"/>
      <c r="UPY16" s="443"/>
      <c r="UPZ16" s="443"/>
      <c r="UQA16" s="443"/>
      <c r="UQB16" s="443"/>
      <c r="UQC16" s="443"/>
      <c r="UQD16" s="443"/>
      <c r="UQE16" s="443"/>
      <c r="UQF16" s="443"/>
      <c r="UQG16" s="443"/>
      <c r="UQH16" s="443"/>
      <c r="UQI16" s="443"/>
      <c r="UQJ16" s="443"/>
      <c r="UQK16" s="443"/>
      <c r="UQL16" s="443"/>
      <c r="UQM16" s="443"/>
      <c r="UQN16" s="443"/>
      <c r="UQO16" s="443"/>
      <c r="UQP16" s="443"/>
      <c r="UQQ16" s="443"/>
      <c r="UQR16" s="443"/>
      <c r="UQS16" s="443"/>
      <c r="UQT16" s="443"/>
      <c r="UQU16" s="443"/>
      <c r="UQV16" s="443"/>
      <c r="UQW16" s="443"/>
      <c r="UQX16" s="443"/>
      <c r="UQY16" s="443"/>
      <c r="UQZ16" s="443"/>
      <c r="URA16" s="443"/>
      <c r="URB16" s="443"/>
      <c r="URC16" s="443"/>
      <c r="URD16" s="443"/>
      <c r="URE16" s="443"/>
      <c r="URF16" s="443"/>
      <c r="URG16" s="443"/>
      <c r="URH16" s="443"/>
      <c r="URI16" s="443"/>
      <c r="URJ16" s="443"/>
      <c r="URK16" s="443"/>
      <c r="URL16" s="443"/>
      <c r="URM16" s="443"/>
      <c r="URN16" s="443"/>
      <c r="URO16" s="443"/>
      <c r="URP16" s="443"/>
      <c r="URQ16" s="443"/>
      <c r="URR16" s="443"/>
      <c r="URS16" s="443"/>
      <c r="URT16" s="443"/>
      <c r="URU16" s="443"/>
      <c r="URV16" s="443"/>
      <c r="URW16" s="443"/>
      <c r="URX16" s="443"/>
      <c r="URY16" s="443"/>
      <c r="URZ16" s="443"/>
      <c r="USA16" s="443"/>
      <c r="USB16" s="443"/>
      <c r="USC16" s="443"/>
      <c r="USD16" s="443"/>
      <c r="USE16" s="443"/>
      <c r="USF16" s="443"/>
      <c r="USG16" s="443"/>
      <c r="USH16" s="443"/>
      <c r="USI16" s="443"/>
      <c r="USJ16" s="443"/>
      <c r="USK16" s="443"/>
      <c r="USL16" s="443"/>
      <c r="USM16" s="443"/>
      <c r="USN16" s="443"/>
      <c r="USO16" s="443"/>
      <c r="USP16" s="443"/>
      <c r="USQ16" s="443"/>
      <c r="USR16" s="443"/>
      <c r="USS16" s="443"/>
      <c r="UST16" s="443"/>
      <c r="USU16" s="443"/>
      <c r="USV16" s="443"/>
      <c r="USW16" s="443"/>
      <c r="USX16" s="443"/>
      <c r="USY16" s="443"/>
      <c r="USZ16" s="443"/>
      <c r="UTA16" s="443"/>
      <c r="UTB16" s="443"/>
      <c r="UTC16" s="443"/>
      <c r="UTD16" s="443"/>
      <c r="UTE16" s="443"/>
      <c r="UTF16" s="443"/>
      <c r="UTG16" s="443"/>
      <c r="UTH16" s="443"/>
      <c r="UTI16" s="443"/>
      <c r="UTJ16" s="443"/>
      <c r="UTK16" s="443"/>
      <c r="UTL16" s="443"/>
      <c r="UTM16" s="443"/>
      <c r="UTN16" s="443"/>
      <c r="UTO16" s="443"/>
      <c r="UTP16" s="443"/>
      <c r="UTQ16" s="443"/>
      <c r="UTR16" s="443"/>
      <c r="UTS16" s="443"/>
      <c r="UTT16" s="443"/>
      <c r="UTU16" s="443"/>
      <c r="UTV16" s="443"/>
      <c r="UTW16" s="443"/>
      <c r="UTX16" s="443"/>
      <c r="UTY16" s="443"/>
      <c r="UTZ16" s="443"/>
      <c r="UUA16" s="443"/>
      <c r="UUB16" s="443"/>
      <c r="UUC16" s="443"/>
      <c r="UUD16" s="443"/>
      <c r="UUE16" s="443"/>
      <c r="UUF16" s="443"/>
      <c r="UUG16" s="443"/>
      <c r="UUH16" s="443"/>
      <c r="UUI16" s="443"/>
      <c r="UUJ16" s="443"/>
      <c r="UUK16" s="443"/>
      <c r="UUL16" s="443"/>
      <c r="UUM16" s="443"/>
      <c r="UUN16" s="443"/>
      <c r="UUO16" s="443"/>
      <c r="UUP16" s="443"/>
      <c r="UUQ16" s="443"/>
      <c r="UUR16" s="443"/>
      <c r="UUS16" s="443"/>
      <c r="UUT16" s="443"/>
      <c r="UUU16" s="443"/>
      <c r="UUV16" s="443"/>
      <c r="UUW16" s="443"/>
      <c r="UUX16" s="443"/>
      <c r="UUY16" s="443"/>
      <c r="UUZ16" s="443"/>
      <c r="UVA16" s="443"/>
      <c r="UVB16" s="443"/>
      <c r="UVC16" s="443"/>
      <c r="UVD16" s="443"/>
      <c r="UVE16" s="443"/>
      <c r="UVF16" s="443"/>
      <c r="UVG16" s="443"/>
      <c r="UVH16" s="443"/>
      <c r="UVI16" s="443"/>
      <c r="UVJ16" s="443"/>
      <c r="UVK16" s="443"/>
      <c r="UVL16" s="443"/>
      <c r="UVM16" s="443"/>
      <c r="UVN16" s="443"/>
      <c r="UVO16" s="443"/>
      <c r="UVP16" s="443"/>
      <c r="UVQ16" s="443"/>
      <c r="UVR16" s="443"/>
      <c r="UVS16" s="443"/>
      <c r="UVT16" s="443"/>
      <c r="UVU16" s="443"/>
      <c r="UVV16" s="443"/>
      <c r="UVW16" s="443"/>
      <c r="UVX16" s="443"/>
      <c r="UVY16" s="443"/>
      <c r="UVZ16" s="443"/>
      <c r="UWA16" s="443"/>
      <c r="UWB16" s="443"/>
      <c r="UWC16" s="443"/>
      <c r="UWD16" s="443"/>
      <c r="UWE16" s="443"/>
      <c r="UWF16" s="443"/>
      <c r="UWG16" s="443"/>
      <c r="UWH16" s="443"/>
      <c r="UWI16" s="443"/>
      <c r="UWJ16" s="443"/>
      <c r="UWK16" s="443"/>
      <c r="UWL16" s="443"/>
      <c r="UWM16" s="443"/>
      <c r="UWN16" s="443"/>
      <c r="UWO16" s="443"/>
      <c r="UWP16" s="443"/>
      <c r="UWQ16" s="443"/>
      <c r="UWR16" s="443"/>
      <c r="UWS16" s="443"/>
      <c r="UWT16" s="443"/>
      <c r="UWU16" s="443"/>
      <c r="UWV16" s="443"/>
      <c r="UWW16" s="443"/>
      <c r="UWX16" s="443"/>
      <c r="UWY16" s="443"/>
      <c r="UWZ16" s="443"/>
      <c r="UXA16" s="443"/>
      <c r="UXB16" s="443"/>
      <c r="UXC16" s="443"/>
      <c r="UXD16" s="443"/>
      <c r="UXE16" s="443"/>
      <c r="UXF16" s="443"/>
      <c r="UXG16" s="443"/>
      <c r="UXH16" s="443"/>
      <c r="UXI16" s="443"/>
      <c r="UXJ16" s="443"/>
      <c r="UXK16" s="443"/>
      <c r="UXL16" s="443"/>
      <c r="UXM16" s="443"/>
      <c r="UXN16" s="443"/>
      <c r="UXO16" s="443"/>
      <c r="UXP16" s="443"/>
      <c r="UXQ16" s="443"/>
      <c r="UXR16" s="443"/>
      <c r="UXS16" s="443"/>
      <c r="UXT16" s="443"/>
      <c r="UXU16" s="443"/>
      <c r="UXV16" s="443"/>
      <c r="UXW16" s="443"/>
      <c r="UXX16" s="443"/>
      <c r="UXY16" s="443"/>
      <c r="UXZ16" s="443"/>
      <c r="UYA16" s="443"/>
      <c r="UYB16" s="443"/>
      <c r="UYC16" s="443"/>
      <c r="UYD16" s="443"/>
      <c r="UYE16" s="443"/>
      <c r="UYF16" s="443"/>
      <c r="UYG16" s="443"/>
      <c r="UYH16" s="443"/>
      <c r="UYI16" s="443"/>
      <c r="UYJ16" s="443"/>
      <c r="UYK16" s="443"/>
      <c r="UYL16" s="443"/>
      <c r="UYM16" s="443"/>
      <c r="UYN16" s="443"/>
      <c r="UYO16" s="443"/>
      <c r="UYP16" s="443"/>
      <c r="UYQ16" s="443"/>
      <c r="UYR16" s="443"/>
      <c r="UYS16" s="443"/>
      <c r="UYT16" s="443"/>
      <c r="UYU16" s="443"/>
      <c r="UYV16" s="443"/>
      <c r="UYW16" s="443"/>
      <c r="UYX16" s="443"/>
      <c r="UYY16" s="443"/>
      <c r="UYZ16" s="443"/>
      <c r="UZA16" s="443"/>
      <c r="UZB16" s="443"/>
      <c r="UZC16" s="443"/>
      <c r="UZD16" s="443"/>
      <c r="UZE16" s="443"/>
      <c r="UZF16" s="443"/>
      <c r="UZG16" s="443"/>
      <c r="UZH16" s="443"/>
      <c r="UZI16" s="443"/>
      <c r="UZJ16" s="443"/>
      <c r="UZK16" s="443"/>
      <c r="UZL16" s="443"/>
      <c r="UZM16" s="443"/>
      <c r="UZN16" s="443"/>
      <c r="UZO16" s="443"/>
      <c r="UZP16" s="443"/>
      <c r="UZQ16" s="443"/>
      <c r="UZR16" s="443"/>
      <c r="UZS16" s="443"/>
      <c r="UZT16" s="443"/>
      <c r="UZU16" s="443"/>
      <c r="UZV16" s="443"/>
      <c r="UZW16" s="443"/>
      <c r="UZX16" s="443"/>
      <c r="UZY16" s="443"/>
      <c r="UZZ16" s="443"/>
      <c r="VAA16" s="443"/>
      <c r="VAB16" s="443"/>
      <c r="VAC16" s="443"/>
      <c r="VAD16" s="443"/>
      <c r="VAE16" s="443"/>
      <c r="VAF16" s="443"/>
      <c r="VAG16" s="443"/>
      <c r="VAH16" s="443"/>
      <c r="VAI16" s="443"/>
      <c r="VAJ16" s="443"/>
      <c r="VAK16" s="443"/>
      <c r="VAL16" s="443"/>
      <c r="VAM16" s="443"/>
      <c r="VAN16" s="443"/>
      <c r="VAO16" s="443"/>
      <c r="VAP16" s="443"/>
      <c r="VAQ16" s="443"/>
      <c r="VAR16" s="443"/>
      <c r="VAS16" s="443"/>
      <c r="VAT16" s="443"/>
      <c r="VAU16" s="443"/>
      <c r="VAV16" s="443"/>
      <c r="VAW16" s="443"/>
      <c r="VAX16" s="443"/>
      <c r="VAY16" s="443"/>
      <c r="VAZ16" s="443"/>
      <c r="VBA16" s="443"/>
      <c r="VBB16" s="443"/>
      <c r="VBC16" s="443"/>
      <c r="VBD16" s="443"/>
      <c r="VBE16" s="443"/>
      <c r="VBF16" s="443"/>
      <c r="VBG16" s="443"/>
      <c r="VBH16" s="443"/>
      <c r="VBI16" s="443"/>
      <c r="VBJ16" s="443"/>
      <c r="VBK16" s="443"/>
      <c r="VBL16" s="443"/>
      <c r="VBM16" s="443"/>
      <c r="VBN16" s="443"/>
      <c r="VBO16" s="443"/>
      <c r="VBP16" s="443"/>
      <c r="VBQ16" s="443"/>
      <c r="VBR16" s="443"/>
      <c r="VBS16" s="443"/>
      <c r="VBT16" s="443"/>
      <c r="VBU16" s="443"/>
      <c r="VBV16" s="443"/>
      <c r="VBW16" s="443"/>
      <c r="VBX16" s="443"/>
      <c r="VBY16" s="443"/>
      <c r="VBZ16" s="443"/>
      <c r="VCA16" s="443"/>
      <c r="VCB16" s="443"/>
      <c r="VCC16" s="443"/>
      <c r="VCD16" s="443"/>
      <c r="VCE16" s="443"/>
      <c r="VCF16" s="443"/>
      <c r="VCG16" s="443"/>
      <c r="VCH16" s="443"/>
      <c r="VCI16" s="443"/>
      <c r="VCJ16" s="443"/>
      <c r="VCK16" s="443"/>
      <c r="VCL16" s="443"/>
      <c r="VCM16" s="443"/>
      <c r="VCN16" s="443"/>
      <c r="VCO16" s="443"/>
      <c r="VCP16" s="443"/>
      <c r="VCQ16" s="443"/>
      <c r="VCR16" s="443"/>
      <c r="VCS16" s="443"/>
      <c r="VCT16" s="443"/>
      <c r="VCU16" s="443"/>
      <c r="VCV16" s="443"/>
      <c r="VCW16" s="443"/>
      <c r="VCX16" s="443"/>
      <c r="VCY16" s="443"/>
      <c r="VCZ16" s="443"/>
      <c r="VDA16" s="443"/>
      <c r="VDB16" s="443"/>
      <c r="VDC16" s="443"/>
      <c r="VDD16" s="443"/>
      <c r="VDE16" s="443"/>
      <c r="VDF16" s="443"/>
      <c r="VDG16" s="443"/>
      <c r="VDH16" s="443"/>
      <c r="VDI16" s="443"/>
      <c r="VDJ16" s="443"/>
      <c r="VDK16" s="443"/>
      <c r="VDL16" s="443"/>
      <c r="VDM16" s="443"/>
      <c r="VDN16" s="443"/>
      <c r="VDO16" s="443"/>
      <c r="VDP16" s="443"/>
      <c r="VDQ16" s="443"/>
      <c r="VDR16" s="443"/>
      <c r="VDS16" s="443"/>
      <c r="VDT16" s="443"/>
      <c r="VDU16" s="443"/>
      <c r="VDV16" s="443"/>
      <c r="VDW16" s="443"/>
      <c r="VDX16" s="443"/>
      <c r="VDY16" s="443"/>
      <c r="VDZ16" s="443"/>
      <c r="VEA16" s="443"/>
      <c r="VEB16" s="443"/>
      <c r="VEC16" s="443"/>
      <c r="VED16" s="443"/>
      <c r="VEE16" s="443"/>
      <c r="VEF16" s="443"/>
      <c r="VEG16" s="443"/>
      <c r="VEH16" s="443"/>
      <c r="VEI16" s="443"/>
      <c r="VEJ16" s="443"/>
      <c r="VEK16" s="443"/>
      <c r="VEL16" s="443"/>
      <c r="VEM16" s="443"/>
      <c r="VEN16" s="443"/>
      <c r="VEO16" s="443"/>
      <c r="VEP16" s="443"/>
      <c r="VEQ16" s="443"/>
      <c r="VER16" s="443"/>
      <c r="VES16" s="443"/>
      <c r="VET16" s="443"/>
      <c r="VEU16" s="443"/>
      <c r="VEV16" s="443"/>
      <c r="VEW16" s="443"/>
      <c r="VEX16" s="443"/>
      <c r="VEY16" s="443"/>
      <c r="VEZ16" s="443"/>
      <c r="VFA16" s="443"/>
      <c r="VFB16" s="443"/>
      <c r="VFC16" s="443"/>
      <c r="VFD16" s="443"/>
      <c r="VFE16" s="443"/>
      <c r="VFF16" s="443"/>
      <c r="VFG16" s="443"/>
      <c r="VFH16" s="443"/>
      <c r="VFI16" s="443"/>
      <c r="VFJ16" s="443"/>
      <c r="VFK16" s="443"/>
      <c r="VFL16" s="443"/>
      <c r="VFM16" s="443"/>
      <c r="VFN16" s="443"/>
      <c r="VFO16" s="443"/>
      <c r="VFP16" s="443"/>
      <c r="VFQ16" s="443"/>
      <c r="VFR16" s="443"/>
      <c r="VFS16" s="443"/>
      <c r="VFT16" s="443"/>
      <c r="VFU16" s="443"/>
      <c r="VFV16" s="443"/>
      <c r="VFW16" s="443"/>
      <c r="VFX16" s="443"/>
      <c r="VFY16" s="443"/>
      <c r="VFZ16" s="443"/>
      <c r="VGA16" s="443"/>
      <c r="VGB16" s="443"/>
      <c r="VGC16" s="443"/>
      <c r="VGD16" s="443"/>
      <c r="VGE16" s="443"/>
      <c r="VGF16" s="443"/>
      <c r="VGG16" s="443"/>
      <c r="VGH16" s="443"/>
      <c r="VGI16" s="443"/>
      <c r="VGJ16" s="443"/>
      <c r="VGK16" s="443"/>
      <c r="VGL16" s="443"/>
      <c r="VGM16" s="443"/>
      <c r="VGN16" s="443"/>
      <c r="VGO16" s="443"/>
      <c r="VGP16" s="443"/>
      <c r="VGQ16" s="443"/>
      <c r="VGR16" s="443"/>
      <c r="VGS16" s="443"/>
      <c r="VGT16" s="443"/>
      <c r="VGU16" s="443"/>
      <c r="VGV16" s="443"/>
      <c r="VGW16" s="443"/>
      <c r="VGX16" s="443"/>
      <c r="VGY16" s="443"/>
      <c r="VGZ16" s="443"/>
      <c r="VHA16" s="443"/>
      <c r="VHB16" s="443"/>
      <c r="VHC16" s="443"/>
      <c r="VHD16" s="443"/>
      <c r="VHE16" s="443"/>
      <c r="VHF16" s="443"/>
      <c r="VHG16" s="443"/>
      <c r="VHH16" s="443"/>
      <c r="VHI16" s="443"/>
      <c r="VHJ16" s="443"/>
      <c r="VHK16" s="443"/>
      <c r="VHL16" s="443"/>
      <c r="VHM16" s="443"/>
      <c r="VHN16" s="443"/>
      <c r="VHO16" s="443"/>
      <c r="VHP16" s="443"/>
      <c r="VHQ16" s="443"/>
      <c r="VHR16" s="443"/>
      <c r="VHS16" s="443"/>
      <c r="VHT16" s="443"/>
      <c r="VHU16" s="443"/>
      <c r="VHV16" s="443"/>
      <c r="VHW16" s="443"/>
      <c r="VHX16" s="443"/>
      <c r="VHY16" s="443"/>
      <c r="VHZ16" s="443"/>
      <c r="VIA16" s="443"/>
      <c r="VIB16" s="443"/>
      <c r="VIC16" s="443"/>
      <c r="VID16" s="443"/>
      <c r="VIE16" s="443"/>
      <c r="VIF16" s="443"/>
      <c r="VIG16" s="443"/>
      <c r="VIH16" s="443"/>
      <c r="VII16" s="443"/>
      <c r="VIJ16" s="443"/>
      <c r="VIK16" s="443"/>
      <c r="VIL16" s="443"/>
      <c r="VIM16" s="443"/>
      <c r="VIN16" s="443"/>
      <c r="VIO16" s="443"/>
      <c r="VIP16" s="443"/>
      <c r="VIQ16" s="443"/>
      <c r="VIR16" s="443"/>
      <c r="VIS16" s="443"/>
      <c r="VIT16" s="443"/>
      <c r="VIU16" s="443"/>
      <c r="VIV16" s="443"/>
      <c r="VIW16" s="443"/>
      <c r="VIX16" s="443"/>
      <c r="VIY16" s="443"/>
      <c r="VIZ16" s="443"/>
      <c r="VJA16" s="443"/>
      <c r="VJB16" s="443"/>
      <c r="VJC16" s="443"/>
      <c r="VJD16" s="443"/>
      <c r="VJE16" s="443"/>
      <c r="VJF16" s="443"/>
      <c r="VJG16" s="443"/>
      <c r="VJH16" s="443"/>
      <c r="VJI16" s="443"/>
      <c r="VJJ16" s="443"/>
      <c r="VJK16" s="443"/>
      <c r="VJL16" s="443"/>
      <c r="VJM16" s="443"/>
      <c r="VJN16" s="443"/>
      <c r="VJO16" s="443"/>
      <c r="VJP16" s="443"/>
      <c r="VJQ16" s="443"/>
      <c r="VJR16" s="443"/>
      <c r="VJS16" s="443"/>
      <c r="VJT16" s="443"/>
      <c r="VJU16" s="443"/>
      <c r="VJV16" s="443"/>
      <c r="VJW16" s="443"/>
      <c r="VJX16" s="443"/>
      <c r="VJY16" s="443"/>
      <c r="VJZ16" s="443"/>
      <c r="VKA16" s="443"/>
      <c r="VKB16" s="443"/>
      <c r="VKC16" s="443"/>
      <c r="VKD16" s="443"/>
      <c r="VKE16" s="443"/>
      <c r="VKF16" s="443"/>
      <c r="VKG16" s="443"/>
      <c r="VKH16" s="443"/>
      <c r="VKI16" s="443"/>
      <c r="VKJ16" s="443"/>
      <c r="VKK16" s="443"/>
      <c r="VKL16" s="443"/>
      <c r="VKM16" s="443"/>
      <c r="VKN16" s="443"/>
      <c r="VKO16" s="443"/>
      <c r="VKP16" s="443"/>
      <c r="VKQ16" s="443"/>
      <c r="VKR16" s="443"/>
      <c r="VKS16" s="443"/>
      <c r="VKT16" s="443"/>
      <c r="VKU16" s="443"/>
      <c r="VKV16" s="443"/>
      <c r="VKW16" s="443"/>
      <c r="VKX16" s="443"/>
      <c r="VKY16" s="443"/>
      <c r="VKZ16" s="443"/>
      <c r="VLA16" s="443"/>
      <c r="VLB16" s="443"/>
      <c r="VLC16" s="443"/>
      <c r="VLD16" s="443"/>
      <c r="VLE16" s="443"/>
      <c r="VLF16" s="443"/>
      <c r="VLG16" s="443"/>
      <c r="VLH16" s="443"/>
      <c r="VLI16" s="443"/>
      <c r="VLJ16" s="443"/>
      <c r="VLK16" s="443"/>
      <c r="VLL16" s="443"/>
      <c r="VLM16" s="443"/>
      <c r="VLN16" s="443"/>
      <c r="VLO16" s="443"/>
      <c r="VLP16" s="443"/>
      <c r="VLQ16" s="443"/>
      <c r="VLR16" s="443"/>
      <c r="VLS16" s="443"/>
      <c r="VLT16" s="443"/>
      <c r="VLU16" s="443"/>
      <c r="VLV16" s="443"/>
      <c r="VLW16" s="443"/>
      <c r="VLX16" s="443"/>
      <c r="VLY16" s="443"/>
      <c r="VLZ16" s="443"/>
      <c r="VMA16" s="443"/>
      <c r="VMB16" s="443"/>
      <c r="VMC16" s="443"/>
      <c r="VMD16" s="443"/>
      <c r="VME16" s="443"/>
      <c r="VMF16" s="443"/>
      <c r="VMG16" s="443"/>
      <c r="VMH16" s="443"/>
      <c r="VMI16" s="443"/>
      <c r="VMJ16" s="443"/>
      <c r="VMK16" s="443"/>
      <c r="VML16" s="443"/>
      <c r="VMM16" s="443"/>
      <c r="VMN16" s="443"/>
      <c r="VMO16" s="443"/>
      <c r="VMP16" s="443"/>
      <c r="VMQ16" s="443"/>
      <c r="VMR16" s="443"/>
      <c r="VMS16" s="443"/>
      <c r="VMT16" s="443"/>
      <c r="VMU16" s="443"/>
      <c r="VMV16" s="443"/>
      <c r="VMW16" s="443"/>
      <c r="VMX16" s="443"/>
      <c r="VMY16" s="443"/>
      <c r="VMZ16" s="443"/>
      <c r="VNA16" s="443"/>
      <c r="VNB16" s="443"/>
      <c r="VNC16" s="443"/>
      <c r="VND16" s="443"/>
      <c r="VNE16" s="443"/>
      <c r="VNF16" s="443"/>
      <c r="VNG16" s="443"/>
      <c r="VNH16" s="443"/>
      <c r="VNI16" s="443"/>
      <c r="VNJ16" s="443"/>
      <c r="VNK16" s="443"/>
      <c r="VNL16" s="443"/>
      <c r="VNM16" s="443"/>
      <c r="VNN16" s="443"/>
      <c r="VNO16" s="443"/>
      <c r="VNP16" s="443"/>
      <c r="VNQ16" s="443"/>
      <c r="VNR16" s="443"/>
      <c r="VNS16" s="443"/>
      <c r="VNT16" s="443"/>
      <c r="VNU16" s="443"/>
      <c r="VNV16" s="443"/>
      <c r="VNW16" s="443"/>
      <c r="VNX16" s="443"/>
      <c r="VNY16" s="443"/>
      <c r="VNZ16" s="443"/>
      <c r="VOA16" s="443"/>
      <c r="VOB16" s="443"/>
      <c r="VOC16" s="443"/>
      <c r="VOD16" s="443"/>
      <c r="VOE16" s="443"/>
      <c r="VOF16" s="443"/>
      <c r="VOG16" s="443"/>
      <c r="VOH16" s="443"/>
      <c r="VOI16" s="443"/>
      <c r="VOJ16" s="443"/>
      <c r="VOK16" s="443"/>
      <c r="VOL16" s="443"/>
      <c r="VOM16" s="443"/>
      <c r="VON16" s="443"/>
      <c r="VOO16" s="443"/>
      <c r="VOP16" s="443"/>
      <c r="VOQ16" s="443"/>
      <c r="VOR16" s="443"/>
      <c r="VOS16" s="443"/>
      <c r="VOT16" s="443"/>
      <c r="VOU16" s="443"/>
      <c r="VOV16" s="443"/>
      <c r="VOW16" s="443"/>
      <c r="VOX16" s="443"/>
      <c r="VOY16" s="443"/>
      <c r="VOZ16" s="443"/>
      <c r="VPA16" s="443"/>
      <c r="VPB16" s="443"/>
      <c r="VPC16" s="443"/>
      <c r="VPD16" s="443"/>
      <c r="VPE16" s="443"/>
      <c r="VPF16" s="443"/>
      <c r="VPG16" s="443"/>
      <c r="VPH16" s="443"/>
      <c r="VPI16" s="443"/>
      <c r="VPJ16" s="443"/>
      <c r="VPK16" s="443"/>
      <c r="VPL16" s="443"/>
      <c r="VPM16" s="443"/>
      <c r="VPN16" s="443"/>
      <c r="VPO16" s="443"/>
      <c r="VPP16" s="443"/>
      <c r="VPQ16" s="443"/>
      <c r="VPR16" s="443"/>
      <c r="VPS16" s="443"/>
      <c r="VPT16" s="443"/>
      <c r="VPU16" s="443"/>
      <c r="VPV16" s="443"/>
      <c r="VPW16" s="443"/>
      <c r="VPX16" s="443"/>
      <c r="VPY16" s="443"/>
      <c r="VPZ16" s="443"/>
      <c r="VQA16" s="443"/>
      <c r="VQB16" s="443"/>
      <c r="VQC16" s="443"/>
      <c r="VQD16" s="443"/>
      <c r="VQE16" s="443"/>
      <c r="VQF16" s="443"/>
      <c r="VQG16" s="443"/>
      <c r="VQH16" s="443"/>
      <c r="VQI16" s="443"/>
      <c r="VQJ16" s="443"/>
      <c r="VQK16" s="443"/>
      <c r="VQL16" s="443"/>
      <c r="VQM16" s="443"/>
      <c r="VQN16" s="443"/>
      <c r="VQO16" s="443"/>
      <c r="VQP16" s="443"/>
      <c r="VQQ16" s="443"/>
      <c r="VQR16" s="443"/>
      <c r="VQS16" s="443"/>
      <c r="VQT16" s="443"/>
      <c r="VQU16" s="443"/>
      <c r="VQV16" s="443"/>
      <c r="VQW16" s="443"/>
      <c r="VQX16" s="443"/>
      <c r="VQY16" s="443"/>
      <c r="VQZ16" s="443"/>
      <c r="VRA16" s="443"/>
      <c r="VRB16" s="443"/>
      <c r="VRC16" s="443"/>
      <c r="VRD16" s="443"/>
      <c r="VRE16" s="443"/>
      <c r="VRF16" s="443"/>
      <c r="VRG16" s="443"/>
      <c r="VRH16" s="443"/>
      <c r="VRI16" s="443"/>
      <c r="VRJ16" s="443"/>
      <c r="VRK16" s="443"/>
      <c r="VRL16" s="443"/>
      <c r="VRM16" s="443"/>
      <c r="VRN16" s="443"/>
      <c r="VRO16" s="443"/>
      <c r="VRP16" s="443"/>
      <c r="VRQ16" s="443"/>
      <c r="VRR16" s="443"/>
      <c r="VRS16" s="443"/>
      <c r="VRT16" s="443"/>
      <c r="VRU16" s="443"/>
      <c r="VRV16" s="443"/>
      <c r="VRW16" s="443"/>
      <c r="VRX16" s="443"/>
      <c r="VRY16" s="443"/>
      <c r="VRZ16" s="443"/>
      <c r="VSA16" s="443"/>
      <c r="VSB16" s="443"/>
      <c r="VSC16" s="443"/>
      <c r="VSD16" s="443"/>
      <c r="VSE16" s="443"/>
      <c r="VSF16" s="443"/>
      <c r="VSG16" s="443"/>
      <c r="VSH16" s="443"/>
      <c r="VSI16" s="443"/>
      <c r="VSJ16" s="443"/>
      <c r="VSK16" s="443"/>
      <c r="VSL16" s="443"/>
      <c r="VSM16" s="443"/>
      <c r="VSN16" s="443"/>
      <c r="VSO16" s="443"/>
      <c r="VSP16" s="443"/>
      <c r="VSQ16" s="443"/>
      <c r="VSR16" s="443"/>
      <c r="VSS16" s="443"/>
      <c r="VST16" s="443"/>
      <c r="VSU16" s="443"/>
      <c r="VSV16" s="443"/>
      <c r="VSW16" s="443"/>
      <c r="VSX16" s="443"/>
      <c r="VSY16" s="443"/>
      <c r="VSZ16" s="443"/>
      <c r="VTA16" s="443"/>
      <c r="VTB16" s="443"/>
      <c r="VTC16" s="443"/>
      <c r="VTD16" s="443"/>
      <c r="VTE16" s="443"/>
      <c r="VTF16" s="443"/>
      <c r="VTG16" s="443"/>
      <c r="VTH16" s="443"/>
      <c r="VTI16" s="443"/>
      <c r="VTJ16" s="443"/>
      <c r="VTK16" s="443"/>
      <c r="VTL16" s="443"/>
      <c r="VTM16" s="443"/>
      <c r="VTN16" s="443"/>
      <c r="VTO16" s="443"/>
      <c r="VTP16" s="443"/>
      <c r="VTQ16" s="443"/>
      <c r="VTR16" s="443"/>
      <c r="VTS16" s="443"/>
      <c r="VTT16" s="443"/>
      <c r="VTU16" s="443"/>
      <c r="VTV16" s="443"/>
      <c r="VTW16" s="443"/>
      <c r="VTX16" s="443"/>
      <c r="VTY16" s="443"/>
      <c r="VTZ16" s="443"/>
      <c r="VUA16" s="443"/>
      <c r="VUB16" s="443"/>
      <c r="VUC16" s="443"/>
      <c r="VUD16" s="443"/>
      <c r="VUE16" s="443"/>
      <c r="VUF16" s="443"/>
      <c r="VUG16" s="443"/>
      <c r="VUH16" s="443"/>
      <c r="VUI16" s="443"/>
      <c r="VUJ16" s="443"/>
      <c r="VUK16" s="443"/>
      <c r="VUL16" s="443"/>
      <c r="VUM16" s="443"/>
      <c r="VUN16" s="443"/>
      <c r="VUO16" s="443"/>
      <c r="VUP16" s="443"/>
      <c r="VUQ16" s="443"/>
      <c r="VUR16" s="443"/>
      <c r="VUS16" s="443"/>
      <c r="VUT16" s="443"/>
      <c r="VUU16" s="443"/>
      <c r="VUV16" s="443"/>
      <c r="VUW16" s="443"/>
      <c r="VUX16" s="443"/>
      <c r="VUY16" s="443"/>
      <c r="VUZ16" s="443"/>
      <c r="VVA16" s="443"/>
      <c r="VVB16" s="443"/>
      <c r="VVC16" s="443"/>
      <c r="VVD16" s="443"/>
      <c r="VVE16" s="443"/>
      <c r="VVF16" s="443"/>
      <c r="VVG16" s="443"/>
      <c r="VVH16" s="443"/>
      <c r="VVI16" s="443"/>
      <c r="VVJ16" s="443"/>
      <c r="VVK16" s="443"/>
      <c r="VVL16" s="443"/>
      <c r="VVM16" s="443"/>
      <c r="VVN16" s="443"/>
      <c r="VVO16" s="443"/>
      <c r="VVP16" s="443"/>
      <c r="VVQ16" s="443"/>
      <c r="VVR16" s="443"/>
      <c r="VVS16" s="443"/>
      <c r="VVT16" s="443"/>
      <c r="VVU16" s="443"/>
      <c r="VVV16" s="443"/>
      <c r="VVW16" s="443"/>
      <c r="VVX16" s="443"/>
      <c r="VVY16" s="443"/>
      <c r="VVZ16" s="443"/>
      <c r="VWA16" s="443"/>
      <c r="VWB16" s="443"/>
      <c r="VWC16" s="443"/>
      <c r="VWD16" s="443"/>
      <c r="VWE16" s="443"/>
      <c r="VWF16" s="443"/>
      <c r="VWG16" s="443"/>
      <c r="VWH16" s="443"/>
      <c r="VWI16" s="443"/>
      <c r="VWJ16" s="443"/>
      <c r="VWK16" s="443"/>
      <c r="VWL16" s="443"/>
      <c r="VWM16" s="443"/>
      <c r="VWN16" s="443"/>
      <c r="VWO16" s="443"/>
      <c r="VWP16" s="443"/>
      <c r="VWQ16" s="443"/>
      <c r="VWR16" s="443"/>
      <c r="VWS16" s="443"/>
      <c r="VWT16" s="443"/>
      <c r="VWU16" s="443"/>
      <c r="VWV16" s="443"/>
      <c r="VWW16" s="443"/>
      <c r="VWX16" s="443"/>
      <c r="VWY16" s="443"/>
      <c r="VWZ16" s="443"/>
      <c r="VXA16" s="443"/>
      <c r="VXB16" s="443"/>
      <c r="VXC16" s="443"/>
      <c r="VXD16" s="443"/>
      <c r="VXE16" s="443"/>
      <c r="VXF16" s="443"/>
      <c r="VXG16" s="443"/>
      <c r="VXH16" s="443"/>
      <c r="VXI16" s="443"/>
      <c r="VXJ16" s="443"/>
      <c r="VXK16" s="443"/>
      <c r="VXL16" s="443"/>
      <c r="VXM16" s="443"/>
      <c r="VXN16" s="443"/>
      <c r="VXO16" s="443"/>
      <c r="VXP16" s="443"/>
      <c r="VXQ16" s="443"/>
      <c r="VXR16" s="443"/>
      <c r="VXS16" s="443"/>
      <c r="VXT16" s="443"/>
      <c r="VXU16" s="443"/>
      <c r="VXV16" s="443"/>
      <c r="VXW16" s="443"/>
      <c r="VXX16" s="443"/>
      <c r="VXY16" s="443"/>
      <c r="VXZ16" s="443"/>
      <c r="VYA16" s="443"/>
      <c r="VYB16" s="443"/>
      <c r="VYC16" s="443"/>
      <c r="VYD16" s="443"/>
      <c r="VYE16" s="443"/>
      <c r="VYF16" s="443"/>
      <c r="VYG16" s="443"/>
      <c r="VYH16" s="443"/>
      <c r="VYI16" s="443"/>
      <c r="VYJ16" s="443"/>
      <c r="VYK16" s="443"/>
      <c r="VYL16" s="443"/>
      <c r="VYM16" s="443"/>
      <c r="VYN16" s="443"/>
      <c r="VYO16" s="443"/>
      <c r="VYP16" s="443"/>
      <c r="VYQ16" s="443"/>
      <c r="VYR16" s="443"/>
      <c r="VYS16" s="443"/>
      <c r="VYT16" s="443"/>
      <c r="VYU16" s="443"/>
      <c r="VYV16" s="443"/>
      <c r="VYW16" s="443"/>
      <c r="VYX16" s="443"/>
      <c r="VYY16" s="443"/>
      <c r="VYZ16" s="443"/>
      <c r="VZA16" s="443"/>
      <c r="VZB16" s="443"/>
      <c r="VZC16" s="443"/>
      <c r="VZD16" s="443"/>
      <c r="VZE16" s="443"/>
      <c r="VZF16" s="443"/>
      <c r="VZG16" s="443"/>
      <c r="VZH16" s="443"/>
      <c r="VZI16" s="443"/>
      <c r="VZJ16" s="443"/>
      <c r="VZK16" s="443"/>
      <c r="VZL16" s="443"/>
      <c r="VZM16" s="443"/>
      <c r="VZN16" s="443"/>
      <c r="VZO16" s="443"/>
      <c r="VZP16" s="443"/>
      <c r="VZQ16" s="443"/>
      <c r="VZR16" s="443"/>
      <c r="VZS16" s="443"/>
      <c r="VZT16" s="443"/>
      <c r="VZU16" s="443"/>
      <c r="VZV16" s="443"/>
      <c r="VZW16" s="443"/>
      <c r="VZX16" s="443"/>
      <c r="VZY16" s="443"/>
      <c r="VZZ16" s="443"/>
      <c r="WAA16" s="443"/>
      <c r="WAB16" s="443"/>
      <c r="WAC16" s="443"/>
      <c r="WAD16" s="443"/>
      <c r="WAE16" s="443"/>
      <c r="WAF16" s="443"/>
      <c r="WAG16" s="443"/>
      <c r="WAH16" s="443"/>
      <c r="WAI16" s="443"/>
      <c r="WAJ16" s="443"/>
      <c r="WAK16" s="443"/>
      <c r="WAL16" s="443"/>
      <c r="WAM16" s="443"/>
      <c r="WAN16" s="443"/>
      <c r="WAO16" s="443"/>
      <c r="WAP16" s="443"/>
      <c r="WAQ16" s="443"/>
      <c r="WAR16" s="443"/>
      <c r="WAS16" s="443"/>
      <c r="WAT16" s="443"/>
      <c r="WAU16" s="443"/>
      <c r="WAV16" s="443"/>
      <c r="WAW16" s="443"/>
      <c r="WAX16" s="443"/>
      <c r="WAY16" s="443"/>
      <c r="WAZ16" s="443"/>
      <c r="WBA16" s="443"/>
      <c r="WBB16" s="443"/>
      <c r="WBC16" s="443"/>
      <c r="WBD16" s="443"/>
      <c r="WBE16" s="443"/>
      <c r="WBF16" s="443"/>
      <c r="WBG16" s="443"/>
      <c r="WBH16" s="443"/>
      <c r="WBI16" s="443"/>
      <c r="WBJ16" s="443"/>
      <c r="WBK16" s="443"/>
      <c r="WBL16" s="443"/>
      <c r="WBM16" s="443"/>
      <c r="WBN16" s="443"/>
      <c r="WBO16" s="443"/>
      <c r="WBP16" s="443"/>
      <c r="WBQ16" s="443"/>
      <c r="WBR16" s="443"/>
      <c r="WBS16" s="443"/>
      <c r="WBT16" s="443"/>
      <c r="WBU16" s="443"/>
      <c r="WBV16" s="443"/>
      <c r="WBW16" s="443"/>
      <c r="WBX16" s="443"/>
      <c r="WBY16" s="443"/>
      <c r="WBZ16" s="443"/>
      <c r="WCA16" s="443"/>
      <c r="WCB16" s="443"/>
      <c r="WCC16" s="443"/>
      <c r="WCD16" s="443"/>
      <c r="WCE16" s="443"/>
      <c r="WCF16" s="443"/>
      <c r="WCG16" s="443"/>
      <c r="WCH16" s="443"/>
      <c r="WCI16" s="443"/>
      <c r="WCJ16" s="443"/>
      <c r="WCK16" s="443"/>
      <c r="WCL16" s="443"/>
      <c r="WCM16" s="443"/>
      <c r="WCN16" s="443"/>
      <c r="WCO16" s="443"/>
      <c r="WCP16" s="443"/>
      <c r="WCQ16" s="443"/>
      <c r="WCR16" s="443"/>
      <c r="WCS16" s="443"/>
      <c r="WCT16" s="443"/>
      <c r="WCU16" s="443"/>
      <c r="WCV16" s="443"/>
      <c r="WCW16" s="443"/>
      <c r="WCX16" s="443"/>
      <c r="WCY16" s="443"/>
      <c r="WCZ16" s="443"/>
      <c r="WDA16" s="443"/>
      <c r="WDB16" s="443"/>
      <c r="WDC16" s="443"/>
      <c r="WDD16" s="443"/>
      <c r="WDE16" s="443"/>
      <c r="WDF16" s="443"/>
      <c r="WDG16" s="443"/>
      <c r="WDH16" s="443"/>
      <c r="WDI16" s="443"/>
      <c r="WDJ16" s="443"/>
      <c r="WDK16" s="443"/>
      <c r="WDL16" s="443"/>
      <c r="WDM16" s="443"/>
      <c r="WDN16" s="443"/>
      <c r="WDO16" s="443"/>
      <c r="WDP16" s="443"/>
      <c r="WDQ16" s="443"/>
      <c r="WDR16" s="443"/>
      <c r="WDS16" s="443"/>
      <c r="WDT16" s="443"/>
      <c r="WDU16" s="443"/>
      <c r="WDV16" s="443"/>
      <c r="WDW16" s="443"/>
      <c r="WDX16" s="443"/>
      <c r="WDY16" s="443"/>
      <c r="WDZ16" s="443"/>
      <c r="WEA16" s="443"/>
      <c r="WEB16" s="443"/>
      <c r="WEC16" s="443"/>
      <c r="WED16" s="443"/>
      <c r="WEE16" s="443"/>
      <c r="WEF16" s="443"/>
      <c r="WEG16" s="443"/>
      <c r="WEH16" s="443"/>
      <c r="WEI16" s="443"/>
      <c r="WEJ16" s="443"/>
      <c r="WEK16" s="443"/>
      <c r="WEL16" s="443"/>
      <c r="WEM16" s="443"/>
      <c r="WEN16" s="443"/>
      <c r="WEO16" s="443"/>
      <c r="WEP16" s="443"/>
      <c r="WEQ16" s="443"/>
      <c r="WER16" s="443"/>
      <c r="WES16" s="443"/>
      <c r="WET16" s="443"/>
      <c r="WEU16" s="443"/>
      <c r="WEV16" s="443"/>
      <c r="WEW16" s="443"/>
      <c r="WEX16" s="443"/>
      <c r="WEY16" s="443"/>
      <c r="WEZ16" s="443"/>
      <c r="WFA16" s="443"/>
      <c r="WFB16" s="443"/>
      <c r="WFC16" s="443"/>
      <c r="WFD16" s="443"/>
      <c r="WFE16" s="443"/>
      <c r="WFF16" s="443"/>
      <c r="WFG16" s="443"/>
      <c r="WFH16" s="443"/>
      <c r="WFI16" s="443"/>
      <c r="WFJ16" s="443"/>
      <c r="WFK16" s="443"/>
      <c r="WFL16" s="443"/>
      <c r="WFM16" s="443"/>
      <c r="WFN16" s="443"/>
      <c r="WFO16" s="443"/>
      <c r="WFP16" s="443"/>
      <c r="WFQ16" s="443"/>
      <c r="WFR16" s="443"/>
      <c r="WFS16" s="443"/>
      <c r="WFT16" s="443"/>
      <c r="WFU16" s="443"/>
      <c r="WFV16" s="443"/>
      <c r="WFW16" s="443"/>
      <c r="WFX16" s="443"/>
      <c r="WFY16" s="443"/>
      <c r="WFZ16" s="443"/>
      <c r="WGA16" s="443"/>
      <c r="WGB16" s="443"/>
      <c r="WGC16" s="443"/>
      <c r="WGD16" s="443"/>
      <c r="WGE16" s="443"/>
      <c r="WGF16" s="443"/>
      <c r="WGG16" s="443"/>
      <c r="WGH16" s="443"/>
      <c r="WGI16" s="443"/>
      <c r="WGJ16" s="443"/>
      <c r="WGK16" s="443"/>
      <c r="WGL16" s="443"/>
      <c r="WGM16" s="443"/>
      <c r="WGN16" s="443"/>
      <c r="WGO16" s="443"/>
      <c r="WGP16" s="443"/>
      <c r="WGQ16" s="443"/>
      <c r="WGR16" s="443"/>
      <c r="WGS16" s="443"/>
      <c r="WGT16" s="443"/>
      <c r="WGU16" s="443"/>
      <c r="WGV16" s="443"/>
      <c r="WGW16" s="443"/>
      <c r="WGX16" s="443"/>
      <c r="WGY16" s="443"/>
      <c r="WGZ16" s="443"/>
      <c r="WHA16" s="443"/>
      <c r="WHB16" s="443"/>
      <c r="WHC16" s="443"/>
      <c r="WHD16" s="443"/>
      <c r="WHE16" s="443"/>
      <c r="WHF16" s="443"/>
      <c r="WHG16" s="443"/>
      <c r="WHH16" s="443"/>
      <c r="WHI16" s="443"/>
      <c r="WHJ16" s="443"/>
      <c r="WHK16" s="443"/>
      <c r="WHL16" s="443"/>
      <c r="WHM16" s="443"/>
      <c r="WHN16" s="443"/>
      <c r="WHO16" s="443"/>
      <c r="WHP16" s="443"/>
      <c r="WHQ16" s="443"/>
      <c r="WHR16" s="443"/>
      <c r="WHS16" s="443"/>
      <c r="WHT16" s="443"/>
      <c r="WHU16" s="443"/>
      <c r="WHV16" s="443"/>
      <c r="WHW16" s="443"/>
      <c r="WHX16" s="443"/>
      <c r="WHY16" s="443"/>
      <c r="WHZ16" s="443"/>
      <c r="WIA16" s="443"/>
      <c r="WIB16" s="443"/>
      <c r="WIC16" s="443"/>
      <c r="WID16" s="443"/>
      <c r="WIE16" s="443"/>
      <c r="WIF16" s="443"/>
      <c r="WIG16" s="443"/>
      <c r="WIH16" s="443"/>
      <c r="WII16" s="443"/>
      <c r="WIJ16" s="443"/>
      <c r="WIK16" s="443"/>
      <c r="WIL16" s="443"/>
      <c r="WIM16" s="443"/>
      <c r="WIN16" s="443"/>
      <c r="WIO16" s="443"/>
      <c r="WIP16" s="443"/>
      <c r="WIQ16" s="443"/>
      <c r="WIR16" s="443"/>
      <c r="WIS16" s="443"/>
      <c r="WIT16" s="443"/>
      <c r="WIU16" s="443"/>
      <c r="WIV16" s="443"/>
      <c r="WIW16" s="443"/>
      <c r="WIX16" s="443"/>
      <c r="WIY16" s="443"/>
      <c r="WIZ16" s="443"/>
      <c r="WJA16" s="443"/>
      <c r="WJB16" s="443"/>
      <c r="WJC16" s="443"/>
      <c r="WJD16" s="443"/>
      <c r="WJE16" s="443"/>
      <c r="WJF16" s="443"/>
      <c r="WJG16" s="443"/>
      <c r="WJH16" s="443"/>
      <c r="WJI16" s="443"/>
      <c r="WJJ16" s="443"/>
      <c r="WJK16" s="443"/>
      <c r="WJL16" s="443"/>
      <c r="WJM16" s="443"/>
      <c r="WJN16" s="443"/>
      <c r="WJO16" s="443"/>
      <c r="WJP16" s="443"/>
      <c r="WJQ16" s="443"/>
      <c r="WJR16" s="443"/>
      <c r="WJS16" s="443"/>
      <c r="WJT16" s="443"/>
      <c r="WJU16" s="443"/>
      <c r="WJV16" s="443"/>
      <c r="WJW16" s="443"/>
      <c r="WJX16" s="443"/>
      <c r="WJY16" s="443"/>
      <c r="WJZ16" s="443"/>
      <c r="WKA16" s="443"/>
      <c r="WKB16" s="443"/>
      <c r="WKC16" s="443"/>
      <c r="WKD16" s="443"/>
      <c r="WKE16" s="443"/>
      <c r="WKF16" s="443"/>
      <c r="WKG16" s="443"/>
      <c r="WKH16" s="443"/>
      <c r="WKI16" s="443"/>
      <c r="WKJ16" s="443"/>
      <c r="WKK16" s="443"/>
      <c r="WKL16" s="443"/>
      <c r="WKM16" s="443"/>
      <c r="WKN16" s="443"/>
      <c r="WKO16" s="443"/>
      <c r="WKP16" s="443"/>
      <c r="WKQ16" s="443"/>
      <c r="WKR16" s="443"/>
      <c r="WKS16" s="443"/>
      <c r="WKT16" s="443"/>
      <c r="WKU16" s="443"/>
      <c r="WKV16" s="443"/>
      <c r="WKW16" s="443"/>
      <c r="WKX16" s="443"/>
      <c r="WKY16" s="443"/>
      <c r="WKZ16" s="443"/>
      <c r="WLA16" s="443"/>
      <c r="WLB16" s="443"/>
      <c r="WLC16" s="443"/>
      <c r="WLD16" s="443"/>
      <c r="WLE16" s="443"/>
      <c r="WLF16" s="443"/>
      <c r="WLG16" s="443"/>
      <c r="WLH16" s="443"/>
      <c r="WLI16" s="443"/>
      <c r="WLJ16" s="443"/>
      <c r="WLK16" s="443"/>
      <c r="WLL16" s="443"/>
      <c r="WLM16" s="443"/>
      <c r="WLN16" s="443"/>
      <c r="WLO16" s="443"/>
      <c r="WLP16" s="443"/>
      <c r="WLQ16" s="443"/>
      <c r="WLR16" s="443"/>
      <c r="WLS16" s="443"/>
      <c r="WLT16" s="443"/>
      <c r="WLU16" s="443"/>
      <c r="WLV16" s="443"/>
      <c r="WLW16" s="443"/>
      <c r="WLX16" s="443"/>
      <c r="WLY16" s="443"/>
      <c r="WLZ16" s="443"/>
      <c r="WMA16" s="443"/>
      <c r="WMB16" s="443"/>
      <c r="WMC16" s="443"/>
      <c r="WMD16" s="443"/>
      <c r="WME16" s="443"/>
      <c r="WMF16" s="443"/>
      <c r="WMG16" s="443"/>
      <c r="WMH16" s="443"/>
      <c r="WMI16" s="443"/>
      <c r="WMJ16" s="443"/>
      <c r="WMK16" s="443"/>
      <c r="WML16" s="443"/>
      <c r="WMM16" s="443"/>
      <c r="WMN16" s="443"/>
      <c r="WMO16" s="443"/>
      <c r="WMP16" s="443"/>
      <c r="WMQ16" s="443"/>
      <c r="WMR16" s="443"/>
      <c r="WMS16" s="443"/>
      <c r="WMT16" s="443"/>
      <c r="WMU16" s="443"/>
      <c r="WMV16" s="443"/>
      <c r="WMW16" s="443"/>
      <c r="WMX16" s="443"/>
      <c r="WMY16" s="443"/>
      <c r="WMZ16" s="443"/>
      <c r="WNA16" s="443"/>
      <c r="WNB16" s="443"/>
      <c r="WNC16" s="443"/>
      <c r="WND16" s="443"/>
      <c r="WNE16" s="443"/>
      <c r="WNF16" s="443"/>
      <c r="WNG16" s="443"/>
      <c r="WNH16" s="443"/>
      <c r="WNI16" s="443"/>
      <c r="WNJ16" s="443"/>
      <c r="WNK16" s="443"/>
      <c r="WNL16" s="443"/>
      <c r="WNM16" s="443"/>
      <c r="WNN16" s="443"/>
      <c r="WNO16" s="443"/>
      <c r="WNP16" s="443"/>
      <c r="WNQ16" s="443"/>
      <c r="WNR16" s="443"/>
      <c r="WNS16" s="443"/>
      <c r="WNT16" s="443"/>
      <c r="WNU16" s="443"/>
      <c r="WNV16" s="443"/>
      <c r="WNW16" s="443"/>
      <c r="WNX16" s="443"/>
      <c r="WNY16" s="443"/>
      <c r="WNZ16" s="443"/>
      <c r="WOA16" s="443"/>
      <c r="WOB16" s="443"/>
      <c r="WOC16" s="443"/>
      <c r="WOD16" s="443"/>
      <c r="WOE16" s="443"/>
      <c r="WOF16" s="443"/>
      <c r="WOG16" s="443"/>
      <c r="WOH16" s="443"/>
      <c r="WOI16" s="443"/>
      <c r="WOJ16" s="443"/>
      <c r="WOK16" s="443"/>
      <c r="WOL16" s="443"/>
      <c r="WOM16" s="443"/>
      <c r="WON16" s="443"/>
      <c r="WOO16" s="443"/>
      <c r="WOP16" s="443"/>
      <c r="WOQ16" s="443"/>
      <c r="WOR16" s="443"/>
      <c r="WOS16" s="443"/>
      <c r="WOT16" s="443"/>
      <c r="WOU16" s="443"/>
      <c r="WOV16" s="443"/>
      <c r="WOW16" s="443"/>
      <c r="WOX16" s="443"/>
      <c r="WOY16" s="443"/>
      <c r="WOZ16" s="443"/>
      <c r="WPA16" s="443"/>
      <c r="WPB16" s="443"/>
      <c r="WPC16" s="443"/>
      <c r="WPD16" s="443"/>
      <c r="WPE16" s="443"/>
      <c r="WPF16" s="443"/>
      <c r="WPG16" s="443"/>
      <c r="WPH16" s="443"/>
      <c r="WPI16" s="443"/>
      <c r="WPJ16" s="443"/>
      <c r="WPK16" s="443"/>
      <c r="WPL16" s="443"/>
      <c r="WPM16" s="443"/>
      <c r="WPN16" s="443"/>
      <c r="WPO16" s="443"/>
      <c r="WPP16" s="443"/>
      <c r="WPQ16" s="443"/>
      <c r="WPR16" s="443"/>
      <c r="WPS16" s="443"/>
      <c r="WPT16" s="443"/>
      <c r="WPU16" s="443"/>
      <c r="WPV16" s="443"/>
      <c r="WPW16" s="443"/>
      <c r="WPX16" s="443"/>
      <c r="WPY16" s="443"/>
      <c r="WPZ16" s="443"/>
      <c r="WQA16" s="443"/>
      <c r="WQB16" s="443"/>
      <c r="WQC16" s="443"/>
      <c r="WQD16" s="443"/>
      <c r="WQE16" s="443"/>
      <c r="WQF16" s="443"/>
      <c r="WQG16" s="443"/>
      <c r="WQH16" s="443"/>
      <c r="WQI16" s="443"/>
      <c r="WQJ16" s="443"/>
      <c r="WQK16" s="443"/>
      <c r="WQL16" s="443"/>
      <c r="WQM16" s="443"/>
      <c r="WQN16" s="443"/>
      <c r="WQO16" s="443"/>
      <c r="WQP16" s="443"/>
      <c r="WQQ16" s="443"/>
      <c r="WQR16" s="443"/>
      <c r="WQS16" s="443"/>
      <c r="WQT16" s="443"/>
      <c r="WQU16" s="443"/>
      <c r="WQV16" s="443"/>
      <c r="WQW16" s="443"/>
      <c r="WQX16" s="443"/>
      <c r="WQY16" s="443"/>
      <c r="WQZ16" s="443"/>
      <c r="WRA16" s="443"/>
      <c r="WRB16" s="443"/>
      <c r="WRC16" s="443"/>
      <c r="WRD16" s="443"/>
      <c r="WRE16" s="443"/>
      <c r="WRF16" s="443"/>
      <c r="WRG16" s="443"/>
      <c r="WRH16" s="443"/>
      <c r="WRI16" s="443"/>
      <c r="WRJ16" s="443"/>
      <c r="WRK16" s="443"/>
      <c r="WRL16" s="443"/>
      <c r="WRM16" s="443"/>
      <c r="WRN16" s="443"/>
      <c r="WRO16" s="443"/>
      <c r="WRP16" s="443"/>
      <c r="WRQ16" s="443"/>
      <c r="WRR16" s="443"/>
      <c r="WRS16" s="443"/>
      <c r="WRT16" s="443"/>
      <c r="WRU16" s="443"/>
      <c r="WRV16" s="443"/>
      <c r="WRW16" s="443"/>
      <c r="WRX16" s="443"/>
      <c r="WRY16" s="443"/>
      <c r="WRZ16" s="443"/>
      <c r="WSA16" s="443"/>
      <c r="WSB16" s="443"/>
      <c r="WSC16" s="443"/>
      <c r="WSD16" s="443"/>
      <c r="WSE16" s="443"/>
      <c r="WSF16" s="443"/>
      <c r="WSG16" s="443"/>
      <c r="WSH16" s="443"/>
      <c r="WSI16" s="443"/>
      <c r="WSJ16" s="443"/>
      <c r="WSK16" s="443"/>
      <c r="WSL16" s="443"/>
      <c r="WSM16" s="443"/>
      <c r="WSN16" s="443"/>
      <c r="WSO16" s="443"/>
      <c r="WSP16" s="443"/>
      <c r="WSQ16" s="443"/>
      <c r="WSR16" s="443"/>
      <c r="WSS16" s="443"/>
      <c r="WST16" s="443"/>
      <c r="WSU16" s="443"/>
      <c r="WSV16" s="443"/>
      <c r="WSW16" s="443"/>
      <c r="WSX16" s="443"/>
      <c r="WSY16" s="443"/>
      <c r="WSZ16" s="443"/>
      <c r="WTA16" s="443"/>
      <c r="WTB16" s="443"/>
      <c r="WTC16" s="443"/>
      <c r="WTD16" s="443"/>
      <c r="WTE16" s="443"/>
      <c r="WTF16" s="443"/>
      <c r="WTG16" s="443"/>
      <c r="WTH16" s="443"/>
      <c r="WTI16" s="443"/>
      <c r="WTJ16" s="443"/>
      <c r="WTK16" s="443"/>
      <c r="WTL16" s="443"/>
      <c r="WTM16" s="443"/>
      <c r="WTN16" s="443"/>
      <c r="WTO16" s="443"/>
      <c r="WTP16" s="443"/>
      <c r="WTQ16" s="443"/>
      <c r="WTR16" s="443"/>
      <c r="WTS16" s="443"/>
      <c r="WTT16" s="443"/>
      <c r="WTU16" s="443"/>
      <c r="WTV16" s="443"/>
      <c r="WTW16" s="443"/>
      <c r="WTX16" s="443"/>
      <c r="WTY16" s="443"/>
      <c r="WTZ16" s="443"/>
      <c r="WUA16" s="443"/>
      <c r="WUB16" s="443"/>
      <c r="WUC16" s="443"/>
      <c r="WUD16" s="443"/>
      <c r="WUE16" s="443"/>
      <c r="WUF16" s="443"/>
      <c r="WUG16" s="443"/>
      <c r="WUH16" s="443"/>
      <c r="WUI16" s="443"/>
      <c r="WUJ16" s="443"/>
      <c r="WUK16" s="443"/>
      <c r="WUL16" s="443"/>
      <c r="WUM16" s="443"/>
      <c r="WUN16" s="443"/>
      <c r="WUO16" s="443"/>
      <c r="WUP16" s="443"/>
      <c r="WUQ16" s="443"/>
      <c r="WUR16" s="443"/>
      <c r="WUS16" s="443"/>
      <c r="WUT16" s="443"/>
      <c r="WUU16" s="443"/>
      <c r="WUV16" s="443"/>
      <c r="WUW16" s="443"/>
      <c r="WUX16" s="443"/>
      <c r="WUY16" s="443"/>
      <c r="WUZ16" s="443"/>
      <c r="WVA16" s="443"/>
      <c r="WVB16" s="443"/>
      <c r="WVC16" s="443"/>
      <c r="WVD16" s="443"/>
      <c r="WVE16" s="443"/>
      <c r="WVF16" s="443"/>
      <c r="WVG16" s="443"/>
      <c r="WVH16" s="443"/>
      <c r="WVI16" s="443"/>
      <c r="WVJ16" s="443"/>
      <c r="WVK16" s="443"/>
      <c r="WVL16" s="443"/>
      <c r="WVM16" s="443"/>
      <c r="WVN16" s="443"/>
      <c r="WVO16" s="443"/>
      <c r="WVP16" s="443"/>
      <c r="WVQ16" s="443"/>
      <c r="WVR16" s="443"/>
      <c r="WVS16" s="443"/>
      <c r="WVT16" s="443"/>
      <c r="WVU16" s="443"/>
      <c r="WVV16" s="443"/>
      <c r="WVW16" s="443"/>
      <c r="WVX16" s="443"/>
      <c r="WVY16" s="443"/>
      <c r="WVZ16" s="443"/>
      <c r="WWA16" s="443"/>
      <c r="WWB16" s="443"/>
      <c r="WWC16" s="443"/>
      <c r="WWD16" s="443"/>
      <c r="WWE16" s="443"/>
      <c r="WWF16" s="443"/>
      <c r="WWG16" s="443"/>
      <c r="WWH16" s="443"/>
      <c r="WWI16" s="443"/>
      <c r="WWJ16" s="443"/>
      <c r="WWK16" s="443"/>
      <c r="WWL16" s="443"/>
      <c r="WWM16" s="443"/>
      <c r="WWN16" s="443"/>
      <c r="WWO16" s="443"/>
      <c r="WWP16" s="443"/>
      <c r="WWQ16" s="443"/>
      <c r="WWR16" s="443"/>
      <c r="WWS16" s="443"/>
      <c r="WWT16" s="443"/>
      <c r="WWU16" s="443"/>
      <c r="WWV16" s="443"/>
      <c r="WWW16" s="443"/>
      <c r="WWX16" s="443"/>
      <c r="WWY16" s="443"/>
      <c r="WWZ16" s="443"/>
      <c r="WXA16" s="443"/>
      <c r="WXB16" s="443"/>
      <c r="WXC16" s="443"/>
      <c r="WXD16" s="443"/>
      <c r="WXE16" s="443"/>
      <c r="WXF16" s="443"/>
      <c r="WXG16" s="443"/>
      <c r="WXH16" s="443"/>
      <c r="WXI16" s="443"/>
      <c r="WXJ16" s="443"/>
      <c r="WXK16" s="443"/>
      <c r="WXL16" s="443"/>
      <c r="WXM16" s="443"/>
      <c r="WXN16" s="443"/>
      <c r="WXO16" s="443"/>
      <c r="WXP16" s="443"/>
      <c r="WXQ16" s="443"/>
      <c r="WXR16" s="443"/>
      <c r="WXS16" s="443"/>
      <c r="WXT16" s="443"/>
      <c r="WXU16" s="443"/>
      <c r="WXV16" s="443"/>
      <c r="WXW16" s="443"/>
      <c r="WXX16" s="443"/>
      <c r="WXY16" s="443"/>
      <c r="WXZ16" s="443"/>
      <c r="WYA16" s="443"/>
      <c r="WYB16" s="443"/>
      <c r="WYC16" s="443"/>
      <c r="WYD16" s="443"/>
      <c r="WYE16" s="443"/>
      <c r="WYF16" s="443"/>
      <c r="WYG16" s="443"/>
      <c r="WYH16" s="443"/>
      <c r="WYI16" s="443"/>
      <c r="WYJ16" s="443"/>
      <c r="WYK16" s="443"/>
      <c r="WYL16" s="443"/>
      <c r="WYM16" s="443"/>
      <c r="WYN16" s="443"/>
      <c r="WYO16" s="443"/>
      <c r="WYP16" s="443"/>
      <c r="WYQ16" s="443"/>
      <c r="WYR16" s="443"/>
      <c r="WYS16" s="443"/>
      <c r="WYT16" s="443"/>
      <c r="WYU16" s="443"/>
      <c r="WYV16" s="443"/>
      <c r="WYW16" s="443"/>
      <c r="WYX16" s="443"/>
      <c r="WYY16" s="443"/>
      <c r="WYZ16" s="443"/>
      <c r="WZA16" s="443"/>
      <c r="WZB16" s="443"/>
      <c r="WZC16" s="443"/>
      <c r="WZD16" s="443"/>
      <c r="WZE16" s="443"/>
      <c r="WZF16" s="443"/>
      <c r="WZG16" s="443"/>
      <c r="WZH16" s="443"/>
      <c r="WZI16" s="443"/>
      <c r="WZJ16" s="443"/>
      <c r="WZK16" s="443"/>
      <c r="WZL16" s="443"/>
      <c r="WZM16" s="443"/>
      <c r="WZN16" s="443"/>
      <c r="WZO16" s="443"/>
      <c r="WZP16" s="443"/>
      <c r="WZQ16" s="443"/>
      <c r="WZR16" s="443"/>
      <c r="WZS16" s="443"/>
      <c r="WZT16" s="443"/>
      <c r="WZU16" s="443"/>
      <c r="WZV16" s="443"/>
      <c r="WZW16" s="443"/>
      <c r="WZX16" s="443"/>
      <c r="WZY16" s="443"/>
      <c r="WZZ16" s="443"/>
      <c r="XAA16" s="443"/>
      <c r="XAB16" s="443"/>
      <c r="XAC16" s="443"/>
      <c r="XAD16" s="443"/>
      <c r="XAE16" s="443"/>
      <c r="XAF16" s="443"/>
      <c r="XAG16" s="443"/>
      <c r="XAH16" s="443"/>
      <c r="XAI16" s="443"/>
      <c r="XAJ16" s="443"/>
      <c r="XAK16" s="443"/>
      <c r="XAL16" s="443"/>
      <c r="XAM16" s="443"/>
      <c r="XAN16" s="443"/>
      <c r="XAO16" s="443"/>
      <c r="XAP16" s="443"/>
      <c r="XAQ16" s="443"/>
      <c r="XAR16" s="443"/>
      <c r="XAS16" s="443"/>
      <c r="XAT16" s="443"/>
      <c r="XAU16" s="443"/>
      <c r="XAV16" s="443"/>
      <c r="XAW16" s="443"/>
      <c r="XAX16" s="443"/>
      <c r="XAY16" s="443"/>
      <c r="XAZ16" s="443"/>
      <c r="XBA16" s="443"/>
      <c r="XBB16" s="443"/>
      <c r="XBC16" s="443"/>
      <c r="XBD16" s="443"/>
      <c r="XBE16" s="443"/>
      <c r="XBF16" s="443"/>
      <c r="XBG16" s="443"/>
      <c r="XBH16" s="443"/>
      <c r="XBI16" s="443"/>
      <c r="XBJ16" s="443"/>
      <c r="XBK16" s="443"/>
      <c r="XBL16" s="443"/>
      <c r="XBM16" s="443"/>
      <c r="XBN16" s="443"/>
      <c r="XBO16" s="443"/>
      <c r="XBP16" s="443"/>
      <c r="XBQ16" s="443"/>
      <c r="XBR16" s="443"/>
      <c r="XBS16" s="443"/>
      <c r="XBT16" s="443"/>
      <c r="XBU16" s="443"/>
      <c r="XBV16" s="443"/>
      <c r="XBW16" s="443"/>
      <c r="XBX16" s="443"/>
      <c r="XBY16" s="443"/>
      <c r="XBZ16" s="443"/>
      <c r="XCA16" s="443"/>
      <c r="XCB16" s="443"/>
      <c r="XCC16" s="443"/>
      <c r="XCD16" s="443"/>
      <c r="XCE16" s="443"/>
      <c r="XCF16" s="443"/>
      <c r="XCG16" s="443"/>
      <c r="XCH16" s="443"/>
      <c r="XCI16" s="443"/>
      <c r="XCJ16" s="443"/>
      <c r="XCK16" s="443"/>
      <c r="XCL16" s="443"/>
      <c r="XCM16" s="443"/>
      <c r="XCN16" s="443"/>
      <c r="XCO16" s="443"/>
      <c r="XCP16" s="443"/>
      <c r="XCQ16" s="443"/>
      <c r="XCR16" s="443"/>
      <c r="XCS16" s="443"/>
      <c r="XCT16" s="443"/>
      <c r="XCU16" s="443"/>
      <c r="XCV16" s="443"/>
      <c r="XCW16" s="443"/>
      <c r="XCX16" s="443"/>
      <c r="XCY16" s="443"/>
      <c r="XCZ16" s="443"/>
      <c r="XDA16" s="443"/>
      <c r="XDB16" s="443"/>
      <c r="XDC16" s="443"/>
      <c r="XDD16" s="443"/>
      <c r="XDE16" s="443"/>
      <c r="XDF16" s="443"/>
      <c r="XDG16" s="443"/>
      <c r="XDH16" s="443"/>
      <c r="XDI16" s="443"/>
      <c r="XDJ16" s="443"/>
      <c r="XDK16" s="443"/>
      <c r="XDL16" s="443"/>
      <c r="XDM16" s="443"/>
      <c r="XDN16" s="443"/>
      <c r="XDO16" s="443"/>
      <c r="XDP16" s="443"/>
      <c r="XDQ16" s="443"/>
      <c r="XDR16" s="443"/>
      <c r="XDS16" s="443"/>
      <c r="XDT16" s="443"/>
      <c r="XDU16" s="443"/>
      <c r="XDV16" s="443"/>
      <c r="XDW16" s="443"/>
      <c r="XDX16" s="443"/>
      <c r="XDY16" s="443"/>
      <c r="XDZ16" s="443"/>
      <c r="XEA16" s="443"/>
      <c r="XEB16" s="443"/>
      <c r="XEC16" s="443"/>
      <c r="XED16" s="443"/>
      <c r="XEE16" s="443"/>
      <c r="XEF16" s="443"/>
      <c r="XEG16" s="443"/>
      <c r="XEH16" s="443"/>
      <c r="XEI16" s="443"/>
      <c r="XEJ16" s="443"/>
      <c r="XEK16" s="443"/>
      <c r="XEL16" s="443"/>
      <c r="XEM16" s="443"/>
      <c r="XEN16" s="443"/>
      <c r="XEO16" s="443"/>
      <c r="XEP16" s="443"/>
      <c r="XEQ16" s="443"/>
      <c r="XER16" s="443"/>
      <c r="XES16" s="443"/>
      <c r="XET16" s="443"/>
      <c r="XEU16" s="443"/>
      <c r="XEV16" s="443"/>
      <c r="XEW16" s="443"/>
      <c r="XEX16" s="443"/>
      <c r="XEY16" s="443"/>
      <c r="XEZ16" s="443"/>
      <c r="XFA16" s="443"/>
      <c r="XFB16" s="443"/>
      <c r="XFC16" s="443"/>
      <c r="XFD16" s="443"/>
    </row>
    <row r="17" spans="1:17" ht="27" customHeight="1">
      <c r="A17" s="895" t="s">
        <v>186</v>
      </c>
      <c r="B17" s="895"/>
      <c r="C17" s="439"/>
      <c r="D17" s="440"/>
      <c r="E17" s="440"/>
      <c r="F17" s="440"/>
      <c r="G17" s="441">
        <f>SUM(G7:G16)</f>
        <v>16721.666666666668</v>
      </c>
      <c r="H17" s="441">
        <f t="shared" ref="H17:M17" si="1">SUM(H6:H16)</f>
        <v>6688666.666666667</v>
      </c>
      <c r="I17" s="441">
        <f t="shared" si="1"/>
        <v>46666.666666666672</v>
      </c>
      <c r="J17" s="441">
        <f>SUM(J6:J16)</f>
        <v>1597500</v>
      </c>
      <c r="K17" s="441">
        <f t="shared" si="1"/>
        <v>1462500</v>
      </c>
      <c r="L17" s="441">
        <f t="shared" si="1"/>
        <v>3582000</v>
      </c>
      <c r="M17" s="441">
        <f t="shared" si="1"/>
        <v>89901.433691756261</v>
      </c>
      <c r="N17" s="442"/>
    </row>
    <row r="18" spans="1:17" s="352" customFormat="1" ht="26.25" customHeight="1">
      <c r="A18" s="879" t="s">
        <v>187</v>
      </c>
      <c r="B18" s="880"/>
      <c r="C18" s="880"/>
      <c r="D18" s="880"/>
      <c r="E18" s="880"/>
      <c r="F18" s="880"/>
      <c r="G18" s="880"/>
      <c r="H18" s="880"/>
      <c r="I18" s="880"/>
      <c r="J18" s="880"/>
      <c r="K18" s="880"/>
      <c r="L18" s="880"/>
      <c r="M18" s="880"/>
      <c r="N18" s="881"/>
    </row>
    <row r="19" spans="1:17" s="563" customFormat="1" ht="39" customHeight="1">
      <c r="A19" s="555" t="s">
        <v>0</v>
      </c>
      <c r="B19" s="555" t="s">
        <v>41</v>
      </c>
      <c r="C19" s="555" t="s">
        <v>2</v>
      </c>
      <c r="D19" s="555" t="s">
        <v>3</v>
      </c>
      <c r="E19" s="555" t="s">
        <v>154</v>
      </c>
      <c r="F19" s="555" t="s">
        <v>155</v>
      </c>
      <c r="G19" s="555" t="s">
        <v>15</v>
      </c>
      <c r="H19" s="555" t="s">
        <v>156</v>
      </c>
      <c r="I19" s="556" t="s">
        <v>98</v>
      </c>
      <c r="J19" s="556" t="s">
        <v>47</v>
      </c>
      <c r="K19" s="556" t="s">
        <v>27</v>
      </c>
      <c r="L19" s="557" t="s">
        <v>113</v>
      </c>
      <c r="M19" s="556" t="s">
        <v>157</v>
      </c>
      <c r="N19" s="558" t="s">
        <v>8</v>
      </c>
      <c r="O19" s="562"/>
      <c r="P19" s="562"/>
      <c r="Q19" s="562"/>
    </row>
    <row r="20" spans="1:17" ht="20.25" customHeight="1">
      <c r="A20" s="338">
        <v>1</v>
      </c>
      <c r="B20" s="104" t="s">
        <v>178</v>
      </c>
      <c r="C20" s="281" t="s">
        <v>19</v>
      </c>
      <c r="D20" s="338">
        <f>'قریه زاغان'!D5+انجیرک!D5+دانشمند!D5+'توسعه وی منشی '!D5+'شهرک غیبی بابا'!D5+'ده سبز '!D5+چمتله!D5</f>
        <v>500</v>
      </c>
      <c r="E20" s="281"/>
      <c r="F20" s="281"/>
      <c r="G20" s="281"/>
      <c r="H20" s="281"/>
      <c r="I20" s="281"/>
      <c r="J20" s="281"/>
      <c r="K20" s="281"/>
      <c r="L20" s="281"/>
      <c r="M20" s="281"/>
      <c r="N20" s="281"/>
    </row>
    <row r="21" spans="1:17" ht="22.5" customHeight="1">
      <c r="A21" s="338">
        <v>2</v>
      </c>
      <c r="B21" s="281" t="s">
        <v>358</v>
      </c>
      <c r="C21" s="281" t="s">
        <v>9</v>
      </c>
      <c r="D21" s="495">
        <f>چمتله!D6+چمتله!D13+چمتله!D20+'ده سبز '!D6+'ده سبز '!D13+'ده سبز '!D20+'شهرک غیبی بابا'!D6+'شهرک غیبی بابا'!D13+'شهرک غیبی بابا'!D20+'توسعه وی منشی '!D6+'توسعه وی منشی '!D13+'توسعه وی منشی '!D20+دانشمند!D6+دانشمند!D13+دانشمند!D20+انجیرک!D6+انجیرک!D13+انجیرک!D20+'قریه زاغان'!D6+'قریه زاغان'!D13+'قریه زاغان'!D20+چمتله!D27+انجیرک!D27+'شهرک غیبی بابا'!D27+دانشمند!D27+'قریه زاغان'!D27</f>
        <v>833000</v>
      </c>
      <c r="E21" s="82">
        <v>12</v>
      </c>
      <c r="F21" s="727">
        <f>400/E21</f>
        <v>33.333333333333336</v>
      </c>
      <c r="G21" s="391">
        <f>D21/E21</f>
        <v>69416.666666666672</v>
      </c>
      <c r="H21" s="393">
        <f>D21*F21</f>
        <v>27766666.666666668</v>
      </c>
      <c r="I21" s="391">
        <f>چمتله!H6+'ده سبز '!H6+'شهرک غیبی بابا'!H6+'توسعه وی منشی '!H6+دانشمند!H6+انجیرک!H6+'قریه زاغان'!H6</f>
        <v>2776666.666666667</v>
      </c>
      <c r="J21" s="391">
        <f>'قریه زاغان'!H13+انجیرک!H13+دانشمند!H13+'توسعه وی منشی '!H13+'شهرک غیبی بابا'!H13+'ده سبز '!H13+چمتله!H13</f>
        <v>11106666.666666668</v>
      </c>
      <c r="K21" s="391">
        <f>'قریه زاغان'!H20+انجیرک!H20+دانشمند!H20+'توسعه وی منشی '!H20+'شهرک غیبی بابا'!H13+'ده سبز '!H20+چمتله!H20</f>
        <v>11106666.666666668</v>
      </c>
      <c r="L21" s="391">
        <f>'قریه زاغان'!H27+دانشمند!H27+'شهرک غیبی بابا'!H27+انجیرک!H27+چمتله!H27</f>
        <v>2563076.923076923</v>
      </c>
      <c r="M21" s="350">
        <f>H21/74.4</f>
        <v>373207.88530465949</v>
      </c>
      <c r="N21" s="350"/>
    </row>
    <row r="22" spans="1:17" ht="22.5" customHeight="1">
      <c r="A22" s="338">
        <v>4</v>
      </c>
      <c r="B22" s="281" t="s">
        <v>94</v>
      </c>
      <c r="C22" s="281" t="s">
        <v>10</v>
      </c>
      <c r="D22" s="495">
        <f>چمتله!D7+چمتله!D14+چمتله!D21+'ده سبز '!D7+'ده سبز '!D14+'ده سبز '!D21+'شهرک غیبی بابا'!D7+'شهرک غیبی بابا'!D14+'شهرک غیبی بابا'!D21+'توسعه وی منشی '!D7+'توسعه وی منشی '!D14+'توسعه وی منشی '!D21+دانشمند!D7+دانشمند!D14+دانشمند!D21+انجیرک!D7+انجیرک!D14+انجیرک!D21+'قریه زاغان'!D7+'قریه زاغان'!D14+'قریه زاغان'!D21+چمتله!D28+انجیرک!D28+'شهرک غیبی بابا'!D28+دانشمند!D28+'قریه زاغان'!D28</f>
        <v>1000</v>
      </c>
      <c r="E22" s="82">
        <v>0.5</v>
      </c>
      <c r="F22" s="727">
        <f t="shared" ref="F22:F27" si="2">400/E22</f>
        <v>800</v>
      </c>
      <c r="G22" s="281">
        <f t="shared" ref="G22:G27" si="3">D22/E22</f>
        <v>2000</v>
      </c>
      <c r="H22" s="393">
        <f t="shared" ref="H22:H27" si="4">G22*F22*E22</f>
        <v>800000</v>
      </c>
      <c r="I22" s="391">
        <f>چمتله!H7+'ده سبز '!H7+'شهرک غیبی بابا'!H7+'توسعه وی منشی '!H7+دانشمند!H7+انجیرک!H7+'قریه زاغان'!H7</f>
        <v>80000</v>
      </c>
      <c r="J22" s="391">
        <f>'قریه زاغان'!H14+انجیرک!H14+دانشمند!H14+'توسعه وی منشی '!H14+'شهرک غیبی بابا'!H14+'ده سبز '!H14+چمتله!H14</f>
        <v>320000</v>
      </c>
      <c r="K22" s="391">
        <f>'قریه زاغان'!H21+انجیرک!H21+دانشمند!H21+'توسعه وی منشی '!H21+'شهرک غیبی بابا'!H14+'ده سبز '!H21+چمتله!H21</f>
        <v>320000</v>
      </c>
      <c r="L22" s="391">
        <f>'قریه زاغان'!H28+دانشمند!H28+'شهرک غیبی بابا'!H28+انجیرک!H28+چمتله!H28</f>
        <v>80000</v>
      </c>
      <c r="M22" s="350">
        <f t="shared" ref="M22:M27" si="5">H22/74.4</f>
        <v>10752.68817204301</v>
      </c>
      <c r="N22" s="350"/>
    </row>
    <row r="23" spans="1:17" ht="22.5" customHeight="1">
      <c r="A23" s="338">
        <v>5</v>
      </c>
      <c r="B23" s="281" t="s">
        <v>95</v>
      </c>
      <c r="C23" s="281" t="s">
        <v>107</v>
      </c>
      <c r="D23" s="495">
        <f>چمتله!D8+چمتله!D15+چمتله!D22+'ده سبز '!D8+'ده سبز '!D15+'ده سبز '!D22+'شهرک غیبی بابا'!D8+'شهرک غیبی بابا'!D15+'شهرک غیبی بابا'!D22+'توسعه وی منشی '!D8+'توسعه وی منشی '!D15+'توسعه وی منشی '!D22+دانشمند!D8+دانشمند!D15+دانشمند!D22+انجیرک!D8+انجیرک!D15+انجیرک!D22+'قریه زاغان'!D8+'قریه زاغان'!D15+'قریه زاغان'!D22+چمتله!D29+انجیرک!D29+'شهرک غیبی بابا'!D29+دانشمند!D29+'قریه زاغان'!D29</f>
        <v>400000</v>
      </c>
      <c r="E23" s="82">
        <v>13</v>
      </c>
      <c r="F23" s="727">
        <f t="shared" si="2"/>
        <v>30.76923076923077</v>
      </c>
      <c r="G23" s="281">
        <f t="shared" si="3"/>
        <v>30769.23076923077</v>
      </c>
      <c r="H23" s="393">
        <f t="shared" si="4"/>
        <v>12307692.307692308</v>
      </c>
      <c r="I23" s="391">
        <f>چمتله!H8+'ده سبز '!H8+'شهرک غیبی بابا'!H8+'توسعه وی منشی '!H8+دانشمند!H8+انجیرک!H8+'قریه زاغان'!H8</f>
        <v>1230769.2307692308</v>
      </c>
      <c r="J23" s="391">
        <f>'قریه زاغان'!H15+انجیرک!H15+دانشمند!H15+'توسعه وی منشی '!H15+'شهرک غیبی بابا'!H15+'ده سبز '!H15+چمتله!H15</f>
        <v>4923076.923076923</v>
      </c>
      <c r="K23" s="391">
        <f>'قریه زاغان'!H22+انجیرک!H22+دانشمند!H22+'توسعه وی منشی '!H22+'شهرک غیبی بابا'!H15+'ده سبز '!H22+چمتله!H22</f>
        <v>4923076.923076923</v>
      </c>
      <c r="L23" s="391">
        <f>'قریه زاغان'!H29+دانشمند!H29+'شهرک غیبی بابا'!H29+انجیرک!H29+چمتله!H29</f>
        <v>1230769.2307692308</v>
      </c>
      <c r="M23" s="350">
        <f t="shared" si="5"/>
        <v>165425.97187758476</v>
      </c>
      <c r="N23" s="350"/>
    </row>
    <row r="24" spans="1:17" ht="22.5" customHeight="1">
      <c r="A24" s="338">
        <v>6</v>
      </c>
      <c r="B24" s="281" t="s">
        <v>164</v>
      </c>
      <c r="C24" s="281" t="s">
        <v>165</v>
      </c>
      <c r="D24" s="495">
        <f>چمتله!D9+چمتله!D16+چمتله!D23+'ده سبز '!D9+'ده سبز '!D16+'ده سبز '!D23+'شهرک غیبی بابا'!D9+'شهرک غیبی بابا'!D16+'شهرک غیبی بابا'!D23+'توسعه وی منشی '!D9+'توسعه وی منشی '!D16+'توسعه وی منشی '!D23+دانشمند!D9+دانشمند!D16+دانشمند!D23+انجیرک!D9+انجیرک!D16+انجیرک!D23+'قریه زاغان'!D9+'قریه زاغان'!D16+'قریه زاغان'!D23+چمتله!D30+انجیرک!D30+'شهرک غیبی بابا'!D30+دانشمند!D30+'قریه زاغان'!D30</f>
        <v>50</v>
      </c>
      <c r="E24" s="313">
        <f>1/12</f>
        <v>8.3333333333333329E-2</v>
      </c>
      <c r="F24" s="727">
        <f t="shared" si="2"/>
        <v>4800</v>
      </c>
      <c r="G24" s="281">
        <f t="shared" si="3"/>
        <v>600</v>
      </c>
      <c r="H24" s="393">
        <f t="shared" si="4"/>
        <v>240000</v>
      </c>
      <c r="I24" s="391">
        <f>چمتله!H9+'ده سبز '!H9+'شهرک غیبی بابا'!H9+'توسعه وی منشی '!H9+دانشمند!H9+انجیرک!H9+'قریه زاغان'!H9</f>
        <v>24000</v>
      </c>
      <c r="J24" s="391">
        <f>'قریه زاغان'!H16+انجیرک!H16+دانشمند!H16+'توسعه وی منشی '!H16+'شهرک غیبی بابا'!H16+'ده سبز '!H16+چمتله!H16</f>
        <v>96000</v>
      </c>
      <c r="K24" s="391">
        <f>'قریه زاغان'!H23+انجیرک!H23+دانشمند!H23+'توسعه وی منشی '!H23+'شهرک غیبی بابا'!H16+'ده سبز '!H23+چمتله!H23</f>
        <v>96000</v>
      </c>
      <c r="L24" s="391">
        <f>'قریه زاغان'!H30+دانشمند!H30+'شهرک غیبی بابا'!H30+انجیرک!H30+چمتله!H30</f>
        <v>24000</v>
      </c>
      <c r="M24" s="350">
        <f t="shared" si="5"/>
        <v>3225.8064516129029</v>
      </c>
      <c r="N24" s="350"/>
    </row>
    <row r="25" spans="1:17" ht="22.5" customHeight="1">
      <c r="A25" s="338">
        <v>7</v>
      </c>
      <c r="B25" s="281" t="s">
        <v>176</v>
      </c>
      <c r="C25" s="281" t="s">
        <v>12</v>
      </c>
      <c r="D25" s="390">
        <f>'قریه زاغان'!D31+انجیرک!D31+دانشمند!D31+'توسعه وی منشی '!D27+'شهرک غیبی بابا'!D31+'ده سبز '!D27+چمتله!D31</f>
        <v>300000</v>
      </c>
      <c r="E25" s="82">
        <v>50</v>
      </c>
      <c r="F25" s="727">
        <f t="shared" si="2"/>
        <v>8</v>
      </c>
      <c r="G25" s="281">
        <f t="shared" si="3"/>
        <v>6000</v>
      </c>
      <c r="H25" s="393">
        <f t="shared" si="4"/>
        <v>2400000</v>
      </c>
      <c r="I25" s="281"/>
      <c r="J25" s="281"/>
      <c r="K25" s="281"/>
      <c r="L25" s="391">
        <f>'قریه زاغان'!H31+انجیرک!H31+دانشمند!H31+'توسعه وی منشی '!H27+'شهرک غیبی بابا'!H31+'ده سبز '!H27+چمتله!H31</f>
        <v>2400000</v>
      </c>
      <c r="M25" s="350">
        <f t="shared" si="5"/>
        <v>32258.06451612903</v>
      </c>
      <c r="N25" s="350"/>
    </row>
    <row r="26" spans="1:17" ht="22.5" customHeight="1">
      <c r="A26" s="338">
        <v>9</v>
      </c>
      <c r="B26" s="281" t="s">
        <v>177</v>
      </c>
      <c r="C26" s="281" t="s">
        <v>229</v>
      </c>
      <c r="D26" s="390">
        <f>'قریه زاغان'!D32+انجیرک!D32+دانشمند!D32+'توسعه وی منشی '!D29+'شهرک غیبی بابا'!D32+'ده سبز '!D29+چمتله!D32</f>
        <v>100000</v>
      </c>
      <c r="E26" s="82">
        <v>150</v>
      </c>
      <c r="F26" s="727">
        <f t="shared" si="2"/>
        <v>2.6666666666666665</v>
      </c>
      <c r="G26" s="281">
        <f t="shared" si="3"/>
        <v>666.66666666666663</v>
      </c>
      <c r="H26" s="393">
        <f t="shared" si="4"/>
        <v>266666.66666666663</v>
      </c>
      <c r="I26" s="281"/>
      <c r="J26" s="281"/>
      <c r="K26" s="281"/>
      <c r="L26" s="391">
        <f>'قریه زاغان'!H32+انجیرک!H32+دانشمند!H32+'توسعه وی منشی '!H29+'شهرک غیبی بابا'!H32+'ده سبز '!H29+چمتله!H32</f>
        <v>266666.66666666663</v>
      </c>
      <c r="M26" s="350">
        <f t="shared" si="5"/>
        <v>3584.2293906810028</v>
      </c>
      <c r="N26" s="350"/>
    </row>
    <row r="27" spans="1:17" ht="22.5" customHeight="1">
      <c r="A27" s="338">
        <v>10</v>
      </c>
      <c r="B27" s="281" t="s">
        <v>108</v>
      </c>
      <c r="C27" s="383" t="s">
        <v>12</v>
      </c>
      <c r="D27" s="390">
        <f>'قریه زاغان'!D33+انجیرک!D33+دانشمند!D33+'توسعه وی منشی '!D30+'شهرک غیبی بابا'!D33+'ده سبز '!D30+چمتله!D33</f>
        <v>300000</v>
      </c>
      <c r="E27" s="82">
        <v>150</v>
      </c>
      <c r="F27" s="727">
        <f t="shared" si="2"/>
        <v>2.6666666666666665</v>
      </c>
      <c r="G27" s="281">
        <f t="shared" si="3"/>
        <v>2000</v>
      </c>
      <c r="H27" s="393">
        <f t="shared" si="4"/>
        <v>800000</v>
      </c>
      <c r="I27" s="383"/>
      <c r="J27" s="383"/>
      <c r="K27" s="383"/>
      <c r="L27" s="391">
        <f>'قریه زاغان'!H33+انجیرک!H33+دانشمند!H33+'توسعه وی منشی '!H30+'شهرک غیبی بابا'!H33+'ده سبز '!H30+چمتله!H33</f>
        <v>800000</v>
      </c>
      <c r="M27" s="350">
        <f t="shared" si="5"/>
        <v>10752.68817204301</v>
      </c>
      <c r="N27" s="350"/>
    </row>
    <row r="28" spans="1:17" ht="27" customHeight="1">
      <c r="A28" s="882" t="s">
        <v>189</v>
      </c>
      <c r="B28" s="882"/>
      <c r="C28" s="353"/>
      <c r="D28" s="354"/>
      <c r="E28" s="354"/>
      <c r="F28" s="354"/>
      <c r="G28" s="355"/>
      <c r="H28" s="355">
        <f t="shared" ref="H28:M28" si="6">SUM(H21:H27)</f>
        <v>44581025.64102564</v>
      </c>
      <c r="I28" s="355">
        <f t="shared" si="6"/>
        <v>4111435.897435898</v>
      </c>
      <c r="J28" s="355">
        <f t="shared" si="6"/>
        <v>16445743.589743592</v>
      </c>
      <c r="K28" s="355">
        <f t="shared" si="6"/>
        <v>16445743.589743592</v>
      </c>
      <c r="L28" s="355">
        <f t="shared" si="6"/>
        <v>7364512.820512821</v>
      </c>
      <c r="M28" s="355">
        <f t="shared" si="6"/>
        <v>599207.33388475329</v>
      </c>
      <c r="N28" s="356"/>
    </row>
    <row r="29" spans="1:17" s="352" customFormat="1" ht="26.25" customHeight="1">
      <c r="A29" s="879" t="s">
        <v>612</v>
      </c>
      <c r="B29" s="880"/>
      <c r="C29" s="880"/>
      <c r="D29" s="880"/>
      <c r="E29" s="880"/>
      <c r="F29" s="880"/>
      <c r="G29" s="880"/>
      <c r="H29" s="880"/>
      <c r="I29" s="880"/>
      <c r="J29" s="880"/>
      <c r="K29" s="880"/>
      <c r="L29" s="880"/>
      <c r="M29" s="880"/>
      <c r="N29" s="881"/>
    </row>
    <row r="30" spans="1:17" s="563" customFormat="1" ht="39" customHeight="1">
      <c r="A30" s="555" t="s">
        <v>0</v>
      </c>
      <c r="B30" s="555" t="s">
        <v>41</v>
      </c>
      <c r="C30" s="555" t="s">
        <v>2</v>
      </c>
      <c r="D30" s="555" t="s">
        <v>3</v>
      </c>
      <c r="E30" s="555" t="s">
        <v>154</v>
      </c>
      <c r="F30" s="555" t="s">
        <v>155</v>
      </c>
      <c r="G30" s="555" t="s">
        <v>15</v>
      </c>
      <c r="H30" s="555" t="s">
        <v>156</v>
      </c>
      <c r="I30" s="556" t="s">
        <v>98</v>
      </c>
      <c r="J30" s="556" t="s">
        <v>47</v>
      </c>
      <c r="K30" s="556" t="s">
        <v>27</v>
      </c>
      <c r="L30" s="557" t="s">
        <v>113</v>
      </c>
      <c r="M30" s="556" t="s">
        <v>157</v>
      </c>
      <c r="N30" s="558" t="s">
        <v>8</v>
      </c>
      <c r="O30" s="562"/>
      <c r="P30" s="562"/>
      <c r="Q30" s="562"/>
    </row>
    <row r="31" spans="1:17" ht="20.25" customHeight="1">
      <c r="A31" s="338">
        <v>1</v>
      </c>
      <c r="B31" s="104" t="s">
        <v>178</v>
      </c>
      <c r="C31" s="281" t="s">
        <v>19</v>
      </c>
      <c r="D31" s="338" t="e">
        <f>#REF!+#REF!</f>
        <v>#REF!</v>
      </c>
      <c r="E31" s="281"/>
      <c r="F31" s="281"/>
      <c r="G31" s="281"/>
      <c r="H31" s="281"/>
      <c r="I31" s="281"/>
      <c r="J31" s="281"/>
      <c r="K31" s="281"/>
      <c r="L31" s="281"/>
      <c r="M31" s="281"/>
      <c r="N31" s="281"/>
    </row>
    <row r="32" spans="1:17" ht="22.5" customHeight="1">
      <c r="A32" s="338">
        <v>2</v>
      </c>
      <c r="B32" s="281" t="s">
        <v>358</v>
      </c>
      <c r="C32" s="281" t="s">
        <v>9</v>
      </c>
      <c r="D32" s="495" t="e">
        <f>#REF!+#REF!+#REF!+#REF!+#REF!+#REF!+#REF!+#REF!</f>
        <v>#REF!</v>
      </c>
      <c r="E32" s="82">
        <v>12</v>
      </c>
      <c r="F32" s="727">
        <f>400/E32</f>
        <v>33.333333333333336</v>
      </c>
      <c r="G32" s="391" t="e">
        <f>D32/E32</f>
        <v>#REF!</v>
      </c>
      <c r="H32" s="393" t="e">
        <f>D32*F32</f>
        <v>#REF!</v>
      </c>
      <c r="I32" s="391" t="e">
        <f>#REF!+#REF!</f>
        <v>#REF!</v>
      </c>
      <c r="J32" s="391" t="e">
        <f>#REF!+#REF!</f>
        <v>#REF!</v>
      </c>
      <c r="K32" s="391" t="e">
        <f>#REF!+#REF!</f>
        <v>#REF!</v>
      </c>
      <c r="L32" s="391" t="e">
        <f>#REF!+#REF!</f>
        <v>#REF!</v>
      </c>
      <c r="M32" s="350" t="e">
        <f>H32/74.4</f>
        <v>#REF!</v>
      </c>
      <c r="N32" s="350"/>
    </row>
    <row r="33" spans="1:17" ht="22.5" customHeight="1">
      <c r="A33" s="338">
        <v>4</v>
      </c>
      <c r="B33" s="281" t="s">
        <v>94</v>
      </c>
      <c r="C33" s="281" t="s">
        <v>10</v>
      </c>
      <c r="D33" s="495" t="e">
        <f>#REF!+#REF!+#REF!+#REF!+#REF!+#REF!+#REF!+#REF!</f>
        <v>#REF!</v>
      </c>
      <c r="E33" s="82">
        <v>0.5</v>
      </c>
      <c r="F33" s="727">
        <f t="shared" ref="F33:F38" si="7">400/E33</f>
        <v>800</v>
      </c>
      <c r="G33" s="281" t="e">
        <f t="shared" ref="G33:G38" si="8">D33/E33</f>
        <v>#REF!</v>
      </c>
      <c r="H33" s="393" t="e">
        <f t="shared" ref="H33:H38" si="9">D33*F33</f>
        <v>#REF!</v>
      </c>
      <c r="I33" s="391" t="e">
        <f>#REF!+#REF!</f>
        <v>#REF!</v>
      </c>
      <c r="J33" s="391" t="e">
        <f>#REF!+#REF!</f>
        <v>#REF!</v>
      </c>
      <c r="K33" s="391" t="e">
        <f>#REF!+#REF!</f>
        <v>#REF!</v>
      </c>
      <c r="L33" s="391" t="e">
        <f>#REF!+#REF!</f>
        <v>#REF!</v>
      </c>
      <c r="M33" s="350" t="e">
        <f t="shared" ref="M33:M38" si="10">H33/74.4</f>
        <v>#REF!</v>
      </c>
      <c r="N33" s="350"/>
    </row>
    <row r="34" spans="1:17" ht="22.5" customHeight="1">
      <c r="A34" s="338">
        <v>5</v>
      </c>
      <c r="B34" s="281" t="s">
        <v>95</v>
      </c>
      <c r="C34" s="281" t="s">
        <v>107</v>
      </c>
      <c r="D34" s="495" t="e">
        <f>#REF!+#REF!+#REF!+#REF!+#REF!+#REF!+#REF!+#REF!</f>
        <v>#REF!</v>
      </c>
      <c r="E34" s="82">
        <v>13</v>
      </c>
      <c r="F34" s="727">
        <f t="shared" si="7"/>
        <v>30.76923076923077</v>
      </c>
      <c r="G34" s="281" t="e">
        <f t="shared" si="8"/>
        <v>#REF!</v>
      </c>
      <c r="H34" s="393" t="e">
        <f t="shared" si="9"/>
        <v>#REF!</v>
      </c>
      <c r="I34" s="391" t="e">
        <f>#REF!+#REF!</f>
        <v>#REF!</v>
      </c>
      <c r="J34" s="391" t="e">
        <f>#REF!+#REF!</f>
        <v>#REF!</v>
      </c>
      <c r="K34" s="391" t="e">
        <f>#REF!+#REF!</f>
        <v>#REF!</v>
      </c>
      <c r="L34" s="391" t="e">
        <f>#REF!+#REF!</f>
        <v>#REF!</v>
      </c>
      <c r="M34" s="350" t="e">
        <f t="shared" si="10"/>
        <v>#REF!</v>
      </c>
      <c r="N34" s="350"/>
    </row>
    <row r="35" spans="1:17" ht="22.5" customHeight="1">
      <c r="A35" s="338">
        <v>6</v>
      </c>
      <c r="B35" s="281" t="s">
        <v>164</v>
      </c>
      <c r="C35" s="281" t="s">
        <v>165</v>
      </c>
      <c r="D35" s="495" t="e">
        <f>#REF!+#REF!+#REF!+#REF!+#REF!+#REF!+#REF!+#REF!</f>
        <v>#REF!</v>
      </c>
      <c r="E35" s="313">
        <f>1/12</f>
        <v>8.3333333333333329E-2</v>
      </c>
      <c r="F35" s="727">
        <f t="shared" si="7"/>
        <v>4800</v>
      </c>
      <c r="G35" s="281" t="e">
        <f t="shared" si="8"/>
        <v>#REF!</v>
      </c>
      <c r="H35" s="393" t="e">
        <f t="shared" si="9"/>
        <v>#REF!</v>
      </c>
      <c r="I35" s="391" t="e">
        <f>#REF!+#REF!</f>
        <v>#REF!</v>
      </c>
      <c r="J35" s="391" t="e">
        <f>#REF!+#REF!</f>
        <v>#REF!</v>
      </c>
      <c r="K35" s="391" t="e">
        <f>#REF!+#REF!</f>
        <v>#REF!</v>
      </c>
      <c r="L35" s="391" t="e">
        <f>#REF!+#REF!</f>
        <v>#REF!</v>
      </c>
      <c r="M35" s="350" t="e">
        <f t="shared" si="10"/>
        <v>#REF!</v>
      </c>
      <c r="N35" s="350"/>
    </row>
    <row r="36" spans="1:17" ht="22.5" customHeight="1">
      <c r="A36" s="338">
        <v>7</v>
      </c>
      <c r="B36" s="281" t="s">
        <v>176</v>
      </c>
      <c r="C36" s="281" t="s">
        <v>12</v>
      </c>
      <c r="D36" s="390" t="e">
        <f>#REF!+#REF!</f>
        <v>#REF!</v>
      </c>
      <c r="E36" s="82">
        <v>50</v>
      </c>
      <c r="F36" s="727">
        <f t="shared" si="7"/>
        <v>8</v>
      </c>
      <c r="G36" s="281" t="e">
        <f t="shared" si="8"/>
        <v>#REF!</v>
      </c>
      <c r="H36" s="393" t="e">
        <f t="shared" si="9"/>
        <v>#REF!</v>
      </c>
      <c r="I36" s="281"/>
      <c r="J36" s="281"/>
      <c r="K36" s="391"/>
      <c r="L36" s="391" t="e">
        <f>#REF!+#REF!</f>
        <v>#REF!</v>
      </c>
      <c r="M36" s="350" t="e">
        <f t="shared" si="10"/>
        <v>#REF!</v>
      </c>
      <c r="N36" s="350"/>
    </row>
    <row r="37" spans="1:17" ht="22.5" customHeight="1">
      <c r="A37" s="338">
        <v>9</v>
      </c>
      <c r="B37" s="281" t="s">
        <v>177</v>
      </c>
      <c r="C37" s="281" t="s">
        <v>229</v>
      </c>
      <c r="D37" s="390" t="e">
        <f>#REF!+#REF!</f>
        <v>#REF!</v>
      </c>
      <c r="E37" s="82">
        <v>150</v>
      </c>
      <c r="F37" s="727">
        <f t="shared" si="7"/>
        <v>2.6666666666666665</v>
      </c>
      <c r="G37" s="281" t="e">
        <f t="shared" si="8"/>
        <v>#REF!</v>
      </c>
      <c r="H37" s="393" t="e">
        <f t="shared" si="9"/>
        <v>#REF!</v>
      </c>
      <c r="I37" s="281"/>
      <c r="J37" s="281"/>
      <c r="K37" s="391"/>
      <c r="L37" s="391" t="e">
        <f>#REF!+#REF!</f>
        <v>#REF!</v>
      </c>
      <c r="M37" s="350" t="e">
        <f t="shared" si="10"/>
        <v>#REF!</v>
      </c>
      <c r="N37" s="350"/>
    </row>
    <row r="38" spans="1:17" ht="22.5" customHeight="1">
      <c r="A38" s="338">
        <v>10</v>
      </c>
      <c r="B38" s="281" t="s">
        <v>108</v>
      </c>
      <c r="C38" s="383" t="s">
        <v>12</v>
      </c>
      <c r="D38" s="390" t="e">
        <f>#REF!+#REF!</f>
        <v>#REF!</v>
      </c>
      <c r="E38" s="82">
        <v>150</v>
      </c>
      <c r="F38" s="727">
        <f t="shared" si="7"/>
        <v>2.6666666666666665</v>
      </c>
      <c r="G38" s="281" t="e">
        <f t="shared" si="8"/>
        <v>#REF!</v>
      </c>
      <c r="H38" s="393" t="e">
        <f t="shared" si="9"/>
        <v>#REF!</v>
      </c>
      <c r="I38" s="383"/>
      <c r="J38" s="383"/>
      <c r="K38" s="391"/>
      <c r="L38" s="391" t="e">
        <f>#REF!+#REF!</f>
        <v>#REF!</v>
      </c>
      <c r="M38" s="350" t="e">
        <f t="shared" si="10"/>
        <v>#REF!</v>
      </c>
      <c r="N38" s="350"/>
    </row>
    <row r="39" spans="1:17" ht="27" customHeight="1">
      <c r="A39" s="882" t="s">
        <v>189</v>
      </c>
      <c r="B39" s="882"/>
      <c r="C39" s="353"/>
      <c r="D39" s="354"/>
      <c r="E39" s="354"/>
      <c r="F39" s="354"/>
      <c r="G39" s="355"/>
      <c r="H39" s="355" t="e">
        <f t="shared" ref="H39:M39" si="11">SUM(H32:H38)</f>
        <v>#REF!</v>
      </c>
      <c r="I39" s="355" t="e">
        <f t="shared" si="11"/>
        <v>#REF!</v>
      </c>
      <c r="J39" s="355" t="e">
        <f t="shared" si="11"/>
        <v>#REF!</v>
      </c>
      <c r="K39" s="355" t="e">
        <f t="shared" si="11"/>
        <v>#REF!</v>
      </c>
      <c r="L39" s="355" t="e">
        <f t="shared" si="11"/>
        <v>#REF!</v>
      </c>
      <c r="M39" s="355" t="e">
        <f t="shared" si="11"/>
        <v>#REF!</v>
      </c>
      <c r="N39" s="356"/>
    </row>
    <row r="40" spans="1:17" s="352" customFormat="1" ht="33" customHeight="1">
      <c r="A40" s="879" t="s">
        <v>191</v>
      </c>
      <c r="B40" s="880"/>
      <c r="C40" s="880"/>
      <c r="D40" s="880"/>
      <c r="E40" s="880"/>
      <c r="F40" s="880"/>
      <c r="G40" s="880"/>
      <c r="H40" s="880"/>
      <c r="I40" s="880"/>
      <c r="J40" s="880"/>
      <c r="K40" s="880"/>
      <c r="L40" s="880"/>
      <c r="M40" s="880"/>
      <c r="N40" s="881"/>
    </row>
    <row r="41" spans="1:17" s="561" customFormat="1" ht="39" customHeight="1">
      <c r="A41" s="555" t="s">
        <v>0</v>
      </c>
      <c r="B41" s="555" t="s">
        <v>41</v>
      </c>
      <c r="C41" s="555" t="s">
        <v>2</v>
      </c>
      <c r="D41" s="555" t="s">
        <v>3</v>
      </c>
      <c r="E41" s="555" t="s">
        <v>154</v>
      </c>
      <c r="F41" s="555" t="s">
        <v>155</v>
      </c>
      <c r="G41" s="555" t="s">
        <v>15</v>
      </c>
      <c r="H41" s="555" t="s">
        <v>156</v>
      </c>
      <c r="I41" s="559" t="s">
        <v>98</v>
      </c>
      <c r="J41" s="559" t="s">
        <v>47</v>
      </c>
      <c r="K41" s="556" t="s">
        <v>27</v>
      </c>
      <c r="L41" s="557" t="s">
        <v>113</v>
      </c>
      <c r="M41" s="556" t="s">
        <v>157</v>
      </c>
      <c r="N41" s="558" t="s">
        <v>8</v>
      </c>
      <c r="O41" s="560"/>
      <c r="P41" s="560"/>
      <c r="Q41" s="560"/>
    </row>
    <row r="42" spans="1:17" s="357" customFormat="1" ht="24.75" customHeight="1">
      <c r="A42" s="102">
        <v>1</v>
      </c>
      <c r="B42" s="121" t="s">
        <v>455</v>
      </c>
      <c r="C42" s="281" t="s">
        <v>15</v>
      </c>
      <c r="D42" s="539">
        <f>شیردروازه!G5+'بینی حصار'!G5+'کوه آسمائی'!G5+'منشی میرغلام1'!G5+'تنگی غارو2'!G5+'بادام باغ2'!G5+'کوه قصبه'!G5+'تپه قرغه'!G5+'قلعه مسلم'!G5</f>
        <v>5142</v>
      </c>
      <c r="E42" s="281">
        <v>1</v>
      </c>
      <c r="F42" s="281">
        <f>400/E42</f>
        <v>400</v>
      </c>
      <c r="G42" s="393">
        <f>'تپه قرغه'!G5+'کوه قصبه'!G5+'بادام باغ2'!G5+'تنگی غارو2'!G5+'منشی میرغلام1'!G5+'کوه آسمائی'!G5+'بینی حصار'!G5+شیردروازه!G5+'قلعه مسلم'!G5</f>
        <v>5142</v>
      </c>
      <c r="H42" s="724">
        <f>D42*F42</f>
        <v>2056800</v>
      </c>
      <c r="I42" s="350">
        <f>شیردروازه!H5+'بینی حصار'!H5+'کوه آسمائی'!H5+'منشی میرغلام1'!H5+'تنگی غارو2'!H5+'بادام باغ2'!H5+'کوه قصبه'!H5+'تپه قرغه'!H5+'قلعه مسلم'!H5</f>
        <v>2056800</v>
      </c>
      <c r="J42" s="350"/>
      <c r="K42" s="350"/>
      <c r="L42" s="350"/>
      <c r="M42" s="350">
        <f>H42/74.4</f>
        <v>27645.16129032258</v>
      </c>
      <c r="N42" s="281"/>
    </row>
    <row r="43" spans="1:17" s="357" customFormat="1" ht="24.75" customHeight="1">
      <c r="A43" s="102">
        <v>2</v>
      </c>
      <c r="B43" s="121" t="s">
        <v>391</v>
      </c>
      <c r="C43" s="281" t="s">
        <v>12</v>
      </c>
      <c r="D43" s="539">
        <f>'تپه قرغه'!D9+'کوه قصبه'!D9+'تنگی غارو2'!D9+'منشی میرغلام1'!D10+'تپه مرنجان'!D9+'کوه آسمائی'!D9+'بینی حصار'!D9+'قلعه مسلم'!D10+شیردروازه!D9+'بادام باغ2'!D9</f>
        <v>965000</v>
      </c>
      <c r="E43" s="350">
        <v>11</v>
      </c>
      <c r="F43" s="128">
        <f>400/150</f>
        <v>2.6666666666666665</v>
      </c>
      <c r="G43" s="124">
        <f>H43/400</f>
        <v>75519.666666666672</v>
      </c>
      <c r="H43" s="725">
        <f>شیردروازه!H9+شیردروازه!H15+شیردروازه!H20+شیردروازه!H23+'قلعه مسلم'!H10+'قلعه مسلم'!H15+'قلعه مسلم'!H20+'قلعه مسلم'!H23+'بینی حصار'!H9+'بینی حصار'!H14+'بینی حصار'!H18+'بینی حصار'!H20+'کوه آسمائی'!H9+'کوه آسمائی'!H14+'کوه آسمائی'!H18+'کوه آسمائی'!H20+'تپه مرنجان'!H20+'تپه مرنجان'!H18+'تپه مرنجان'!H14+'تپه مرنجان'!H9+'منشی میرغلام1'!H10+'منشی میرغلام1'!H16+'منشی میرغلام1'!H20+'منشی میرغلام1'!H22+'تنگی غارو2'!H9+'تنگی غارو2'!H15+'تنگی غارو2'!H20+'تنگی غارو2'!H23+'بادام باغ2'!H20+'بادام باغ2'!H18+'بادام باغ2'!H14+'بادام باغ2'!H9+'کوه قصبه'!H9+'کوه قصبه'!H15+'کوه قصبه'!H20+'کوه قصبه'!H23+'تپه قرغه'!H9+'تپه قرغه'!H15+'تپه قرغه'!H20+'تپه قرغه'!H23</f>
        <v>30207866.666666668</v>
      </c>
      <c r="I43" s="350"/>
      <c r="J43" s="350">
        <f>شیردروازه!H9+'قلعه مسلم'!H10++'بینی حصار'!H9+'کوه آسمائی'!H9+'تپه مرنجان'!H9+'منشی میرغلام1'!H10+'تنگی غارو2'!H9+'بادام باغ2'!H9+'کوه قصبه'!H9+'تپه قرغه'!H9</f>
        <v>8328000</v>
      </c>
      <c r="K43" s="350">
        <f>شیردروازه!H15+'قلعه مسلم'!H15+'بینی حصار'!H14+'کوه آسمائی'!H14+'تپه مرنجان'!H14+'منشی میرغلام1'!H16+'تنگی غارو2'!H15+'بادام باغ2'!H14+'کوه قصبه'!H15+'تپه قرغه'!H15</f>
        <v>15440000</v>
      </c>
      <c r="L43" s="350">
        <f>شیردروازه!H20+شیردروازه!H23+'قلعه مسلم'!H20+'قلعه مسلم'!H23+'بینی حصار'!H18+'بینی حصار'!H20+'کوه آسمائی'!H18+'کوه آسمائی'!H20+'تپه مرنجان'!H18+'تپه مرنجان'!H20+'منشی میرغلام1'!H20+'منشی میرغلام1'!H22+'تنگی غارو2'!H20+'تنگی غارو2'!H23+'بادام باغ2'!H18+'بادام باغ2'!H20+'کوه قصبه'!H20+'کوه قصبه'!H23+'تپه قرغه'!H20+'تپه قرغه'!H23</f>
        <v>6439866.666666667</v>
      </c>
      <c r="M43" s="350">
        <f t="shared" ref="M43:M53" si="12">H43/74.4</f>
        <v>406019.71326164872</v>
      </c>
      <c r="N43" s="281"/>
    </row>
    <row r="44" spans="1:17" s="357" customFormat="1" ht="24.75" customHeight="1">
      <c r="A44" s="102">
        <v>3</v>
      </c>
      <c r="B44" s="121" t="s">
        <v>269</v>
      </c>
      <c r="C44" s="281" t="s">
        <v>129</v>
      </c>
      <c r="D44" s="539">
        <f>'کلوله پشته'!D9+'تنگی غارو1'!D9</f>
        <v>10000</v>
      </c>
      <c r="E44" s="281">
        <v>11</v>
      </c>
      <c r="F44" s="128">
        <f>400/70</f>
        <v>5.7142857142857144</v>
      </c>
      <c r="G44" s="716">
        <f>H44/400</f>
        <v>1571.4285714285716</v>
      </c>
      <c r="H44" s="716">
        <f>F44*E44*D44</f>
        <v>628571.42857142864</v>
      </c>
      <c r="I44" s="350"/>
      <c r="J44" s="350">
        <f>'تنگی غارو1'!H9+'کلوله پشته'!H9</f>
        <v>171428.57142857142</v>
      </c>
      <c r="K44" s="350">
        <f>'تنگی غارو1'!H15+'کلوله پشته'!H14</f>
        <v>342857.14285714284</v>
      </c>
      <c r="L44" s="350">
        <f>'تنگی غارو1'!H20+'کلوله پشته'!H18</f>
        <v>114285.71428571429</v>
      </c>
      <c r="M44" s="350">
        <f t="shared" si="12"/>
        <v>8448.540706605223</v>
      </c>
      <c r="N44" s="281"/>
    </row>
    <row r="45" spans="1:17" s="357" customFormat="1" ht="24.75" customHeight="1">
      <c r="A45" s="102">
        <v>4</v>
      </c>
      <c r="B45" s="121" t="s">
        <v>608</v>
      </c>
      <c r="C45" s="281" t="s">
        <v>12</v>
      </c>
      <c r="D45" s="539">
        <f>شیردروازه!D11+'بینی حصار'!D10+'کوه آسمائی'!D10+'تپه مرنجان'!D10+'تنگی غارو1'!D11+'کلوله پشته'!D10+'بادام باغ2'!D10+'کوه قصبه'!D11+'تپه قرغه'!D11</f>
        <v>527000</v>
      </c>
      <c r="E45" s="281">
        <v>80</v>
      </c>
      <c r="F45" s="281">
        <f>400/E45</f>
        <v>5</v>
      </c>
      <c r="G45" s="393">
        <f>D45/E45</f>
        <v>6587.5</v>
      </c>
      <c r="H45" s="726">
        <f>F45*D45</f>
        <v>2635000</v>
      </c>
      <c r="I45" s="350"/>
      <c r="J45" s="350">
        <f>'تپه قرغه'!H11+'کوه قصبه'!H11+'بادام باغ2'!H10+'کلوله پشته'!H10+'تنگی غارو1'!H11+'تپه مرنجان'!H10+'کوه آسمائی'!H10+'بینی حصار'!H10+شیردروازه!H11</f>
        <v>1735000</v>
      </c>
      <c r="K45" s="350"/>
      <c r="L45" s="350"/>
      <c r="M45" s="350">
        <f t="shared" si="12"/>
        <v>35416.666666666664</v>
      </c>
      <c r="N45" s="281"/>
    </row>
    <row r="46" spans="1:17" s="357" customFormat="1" ht="24.75" customHeight="1">
      <c r="A46" s="102">
        <v>5</v>
      </c>
      <c r="B46" s="121" t="s">
        <v>188</v>
      </c>
      <c r="C46" s="281" t="s">
        <v>130</v>
      </c>
      <c r="D46" s="539">
        <f>'تنگی غارو1'!D10+'کوه قصبه'!D21+'تپه قرغه'!D10+'قلعه مسلم'!D11</f>
        <v>9</v>
      </c>
      <c r="E46" s="281">
        <v>1</v>
      </c>
      <c r="F46" s="281">
        <v>29600</v>
      </c>
      <c r="G46" s="391">
        <f>'تنگی غارو1'!G10+'تنگی غارو1'!G16+'تنگی غارو1'!G21+'کوه قصبه'!G10+'کوه قصبه'!G21+'کوه قصبه'!G16+'تپه قرغه'!G10+'تپه قرغه'!G16+'تپه قرغه'!G21</f>
        <v>1554</v>
      </c>
      <c r="H46" s="726">
        <f>'قلعه مسلم'!H11+'قلعه مسلم'!H16+'قلعه مسلم'!H21+'تنگی غارو1'!H10+'تنگی غارو1'!H16+'تنگی غارو1'!H21+'تپه قرغه'!H10+'تپه قرغه'!H16+'تپه قرغه'!H21+'کوه قصبه'!H10+'کوه قصبه'!H16+'کوه قصبه'!H21</f>
        <v>799200</v>
      </c>
      <c r="I46" s="350"/>
      <c r="J46" s="539">
        <f>'تنگی غارو1'!H10+'کوه قصبه'!H10+'تپه قرغه'!H10+'قلعه مسلم'!H16</f>
        <v>266400</v>
      </c>
      <c r="K46" s="539">
        <f>'تنگی غارو1'!H16+'کوه قصبه'!H16+'تپه قرغه'!H16+'قلعه مسلم'!H16</f>
        <v>266400</v>
      </c>
      <c r="L46" s="539">
        <f>'قلعه مسلم'!H21+'تپه قرغه'!H21+'کوه قصبه'!H21+'تنگی غارو1'!H21</f>
        <v>266400</v>
      </c>
      <c r="M46" s="350">
        <f t="shared" si="12"/>
        <v>10741.935483870968</v>
      </c>
      <c r="N46" s="281"/>
    </row>
    <row r="47" spans="1:17" s="357" customFormat="1" ht="24.75" customHeight="1">
      <c r="A47" s="102">
        <v>6</v>
      </c>
      <c r="B47" s="121" t="str">
        <f>'توسعوی منشی میرغلام '!B29</f>
        <v xml:space="preserve">پاک کار چقرک ها </v>
      </c>
      <c r="C47" s="281" t="s">
        <v>229</v>
      </c>
      <c r="D47" s="539">
        <f>'توسعوی منشی میرغلام '!D29</f>
        <v>320000</v>
      </c>
      <c r="E47" s="350">
        <f>'توسعوی منشی میرغلام '!E29</f>
        <v>25</v>
      </c>
      <c r="F47" s="82">
        <f t="shared" ref="F47:F53" si="13">400/E47</f>
        <v>16</v>
      </c>
      <c r="G47" s="539">
        <f>'توسعوی منشی میرغلام '!G29</f>
        <v>12800</v>
      </c>
      <c r="H47" s="539">
        <f>'توسعوی منشی میرغلام '!H29</f>
        <v>5120000</v>
      </c>
      <c r="I47" s="350"/>
      <c r="J47" s="539"/>
      <c r="K47" s="539"/>
      <c r="L47" s="539">
        <f>'توسعوی منشی میرغلام '!H29</f>
        <v>5120000</v>
      </c>
      <c r="M47" s="350">
        <f t="shared" si="12"/>
        <v>68817.204301075268</v>
      </c>
      <c r="N47" s="883" t="s">
        <v>615</v>
      </c>
    </row>
    <row r="48" spans="1:17" s="357" customFormat="1" ht="24.75" customHeight="1">
      <c r="A48" s="102">
        <v>7</v>
      </c>
      <c r="B48" s="121" t="str">
        <f>'توسعوی منشی میرغلام '!B30</f>
        <v>پالک کاری تراس ها</v>
      </c>
      <c r="C48" s="281" t="s">
        <v>9</v>
      </c>
      <c r="D48" s="539">
        <f>'توسعوی منشی میرغلام '!D30</f>
        <v>666400</v>
      </c>
      <c r="E48" s="350">
        <f>'توسعوی منشی میرغلام '!E30</f>
        <v>25</v>
      </c>
      <c r="F48" s="82">
        <f t="shared" si="13"/>
        <v>16</v>
      </c>
      <c r="G48" s="539">
        <f>'توسعوی منشی میرغلام '!G30</f>
        <v>26656</v>
      </c>
      <c r="H48" s="539">
        <f>'توسعوی منشی میرغلام '!H30</f>
        <v>10662400</v>
      </c>
      <c r="I48" s="350"/>
      <c r="J48" s="539"/>
      <c r="K48" s="539"/>
      <c r="L48" s="539">
        <f>'توسعوی منشی میرغلام '!H30</f>
        <v>10662400</v>
      </c>
      <c r="M48" s="350">
        <f t="shared" si="12"/>
        <v>143311.82795698923</v>
      </c>
      <c r="N48" s="884"/>
    </row>
    <row r="49" spans="1:18" s="357" customFormat="1" ht="23.25" customHeight="1">
      <c r="A49" s="102">
        <v>8</v>
      </c>
      <c r="B49" s="121" t="str">
        <f>'توسعوی منشی میرغلام '!B31</f>
        <v>غرس نهال های مختلف النوع در چقرک های حفر شده</v>
      </c>
      <c r="C49" s="281" t="s">
        <v>12</v>
      </c>
      <c r="D49" s="539">
        <f>'توسعوی منشی میرغلام '!D31</f>
        <v>240000</v>
      </c>
      <c r="E49" s="350">
        <f>'توسعوی منشی میرغلام '!E31</f>
        <v>50</v>
      </c>
      <c r="F49" s="82">
        <f t="shared" si="13"/>
        <v>8</v>
      </c>
      <c r="G49" s="539">
        <f>'توسعوی منشی میرغلام '!G31</f>
        <v>4800</v>
      </c>
      <c r="H49" s="539">
        <f>'توسعوی منشی میرغلام '!H31</f>
        <v>1920000</v>
      </c>
      <c r="I49" s="350"/>
      <c r="J49" s="539"/>
      <c r="K49" s="539"/>
      <c r="L49" s="539">
        <f>'توسعوی منشی میرغلام '!H31</f>
        <v>1920000</v>
      </c>
      <c r="M49" s="350">
        <f t="shared" si="12"/>
        <v>25806.451612903224</v>
      </c>
      <c r="N49" s="884"/>
    </row>
    <row r="50" spans="1:18" s="357" customFormat="1" ht="23.25" customHeight="1">
      <c r="A50" s="102">
        <v>9</v>
      </c>
      <c r="B50" s="121" t="str">
        <f>'توسعوی منشی میرغلام '!B32</f>
        <v>بذر مستقیم تخم درختان در ساحه چقرک های حفر شده</v>
      </c>
      <c r="C50" s="391" t="s">
        <v>107</v>
      </c>
      <c r="D50" s="539">
        <f>'توسعوی منشی میرغلام '!D32</f>
        <v>80000</v>
      </c>
      <c r="E50" s="350">
        <f>'توسعوی منشی میرغلام '!E32</f>
        <v>150</v>
      </c>
      <c r="F50" s="82">
        <f t="shared" si="13"/>
        <v>2.6666666666666665</v>
      </c>
      <c r="G50" s="539">
        <f>'توسعوی منشی میرغلام '!G32</f>
        <v>533.33333333333337</v>
      </c>
      <c r="H50" s="539">
        <f>'توسعوی منشی میرغلام '!H32</f>
        <v>213333.33333333331</v>
      </c>
      <c r="I50" s="350"/>
      <c r="J50" s="539"/>
      <c r="K50" s="539"/>
      <c r="L50" s="539">
        <f>'توسعوی منشی میرغلام '!H32</f>
        <v>213333.33333333331</v>
      </c>
      <c r="M50" s="350">
        <f t="shared" si="12"/>
        <v>2867.3835125448022</v>
      </c>
      <c r="N50" s="884"/>
    </row>
    <row r="51" spans="1:18" s="357" customFormat="1" ht="23.25" customHeight="1">
      <c r="A51" s="102">
        <v>10</v>
      </c>
      <c r="B51" s="121" t="str">
        <f>'توسعوی منشی میرغلام '!B33</f>
        <v>آبیاری نهال های غرس شده خزانی دو مرتبه بعد از غرس</v>
      </c>
      <c r="C51" s="281" t="s">
        <v>12</v>
      </c>
      <c r="D51" s="539">
        <f>'توسعوی منشی میرغلام '!D33</f>
        <v>240000</v>
      </c>
      <c r="E51" s="350">
        <f>'توسعوی منشی میرغلام '!E33</f>
        <v>150</v>
      </c>
      <c r="F51" s="82">
        <f t="shared" si="13"/>
        <v>2.6666666666666665</v>
      </c>
      <c r="G51" s="539">
        <f>'توسعوی منشی میرغلام '!G33</f>
        <v>1600</v>
      </c>
      <c r="H51" s="539">
        <f>'توسعوی منشی میرغلام '!H33</f>
        <v>639999.99999999988</v>
      </c>
      <c r="I51" s="350"/>
      <c r="J51" s="539"/>
      <c r="K51" s="539"/>
      <c r="L51" s="539">
        <f>'توسعوی منشی میرغلام '!H33</f>
        <v>639999.99999999988</v>
      </c>
      <c r="M51" s="350">
        <f t="shared" si="12"/>
        <v>8602.1505376344066</v>
      </c>
      <c r="N51" s="885"/>
    </row>
    <row r="52" spans="1:18" s="357" customFormat="1" ht="37.5" customHeight="1">
      <c r="A52" s="102">
        <v>6</v>
      </c>
      <c r="B52" s="190" t="s">
        <v>135</v>
      </c>
      <c r="C52" s="281" t="s">
        <v>12</v>
      </c>
      <c r="D52" s="539">
        <f>شیردروازه!D22+'بینی حصار'!D19+'کوه آسمائی'!D19+'تپه مرنجان'!D19+'منشی میرغلام1'!D21+'تنگی غارو2'!D22+'بادام باغ2'!D19+'کوه قصبه'!D22+'تپه قرغه'!D22+'منشی میرغلام1'!D6+'قلعه مسلم'!D22+'قلعه مسلم'!D6</f>
        <v>48950</v>
      </c>
      <c r="E52" s="281">
        <v>50</v>
      </c>
      <c r="F52" s="281">
        <f t="shared" si="13"/>
        <v>8</v>
      </c>
      <c r="G52" s="393">
        <f>D52/E52</f>
        <v>979</v>
      </c>
      <c r="H52" s="726">
        <f>F52*D52</f>
        <v>391600</v>
      </c>
      <c r="I52" s="350">
        <f>'قلعه مسلم'!H6+'منشی میرغلام1'!H6</f>
        <v>160000</v>
      </c>
      <c r="J52" s="350"/>
      <c r="K52" s="350"/>
      <c r="L52" s="350">
        <f>شیردروازه!H22+'بینی حصار'!H19+'کوه آسمائی'!H19+'تپه مرنجان'!H19+'منشی میرغلام1'!H21+'تنگی غارو2'!H22+'بادام باغ2'!H19+'کوه قصبه'!H22+'تپه قرغه'!H22+'قلعه مسلم'!H22</f>
        <v>231600</v>
      </c>
      <c r="M52" s="350">
        <f t="shared" si="12"/>
        <v>5263.4408602150534</v>
      </c>
      <c r="N52" s="281"/>
      <c r="O52" s="357">
        <f>شیردروازه!D22+'قلعه مسلم'!D22+'بینی حصار'!D19+'کوه آسمائی'!D19+'تپه مرنجان'!D19+'منشی میرغلام1'!D21+'تنگی غارو2'!D22+'بادام باغ2'!D19+'کوه قصبه'!D22+'تپه قرغه'!D22</f>
        <v>28950</v>
      </c>
    </row>
    <row r="53" spans="1:18" s="357" customFormat="1" ht="24.75" customHeight="1">
      <c r="A53" s="102">
        <v>7</v>
      </c>
      <c r="B53" s="190" t="s">
        <v>136</v>
      </c>
      <c r="C53" s="281" t="s">
        <v>12</v>
      </c>
      <c r="D53" s="539">
        <f>شیردروازه!D23+'بینی حصار'!D20+'کوه آسمائی'!D20+'تپه مرنجان'!D20+'منشی میرغلام1'!D22+'تنگی غارو2'!D23+'بادام باغ2'!D20+'کوه قصبه'!D23+'تپه قرغه'!D23+'منشی میرغلام1'!D7+'قلعه مسلم'!D23+'قلعه مسلم'!D7</f>
        <v>28950</v>
      </c>
      <c r="E53" s="281">
        <v>150</v>
      </c>
      <c r="F53" s="281">
        <f t="shared" si="13"/>
        <v>2.6666666666666665</v>
      </c>
      <c r="G53" s="393">
        <f>D53/E53</f>
        <v>193</v>
      </c>
      <c r="H53" s="726">
        <f>F53*D53</f>
        <v>77200</v>
      </c>
      <c r="I53" s="350"/>
      <c r="J53" s="350"/>
      <c r="K53" s="350"/>
      <c r="L53" s="350">
        <f>شیردروازه!H23+'بینی حصار'!H20+'کوه آسمائی'!H20+'تپه مرنجان'!H20+'منشی میرغلام1'!H22+'تنگی غارو2'!H23+'بادام باغ2'!H20+'کوه قصبه'!H23+'تپه قرغه'!H23+'قلعه مسلم'!H23</f>
        <v>77200</v>
      </c>
      <c r="M53" s="350">
        <f t="shared" si="12"/>
        <v>1037.6344086021504</v>
      </c>
      <c r="N53" s="281"/>
    </row>
    <row r="54" spans="1:18" ht="30.75" customHeight="1">
      <c r="A54" s="882" t="s">
        <v>190</v>
      </c>
      <c r="B54" s="882"/>
      <c r="C54" s="353"/>
      <c r="D54" s="354"/>
      <c r="E54" s="354"/>
      <c r="F54" s="354"/>
      <c r="G54" s="355">
        <f t="shared" ref="G54:M54" si="14">SUM(G42:G53)</f>
        <v>137935.92857142858</v>
      </c>
      <c r="H54" s="355">
        <f t="shared" si="14"/>
        <v>55351971.428571433</v>
      </c>
      <c r="I54" s="355">
        <f t="shared" si="14"/>
        <v>2216800</v>
      </c>
      <c r="J54" s="355">
        <f t="shared" si="14"/>
        <v>10500828.571428571</v>
      </c>
      <c r="K54" s="355">
        <f t="shared" si="14"/>
        <v>16049257.142857144</v>
      </c>
      <c r="L54" s="355">
        <f t="shared" si="14"/>
        <v>25685085.714285713</v>
      </c>
      <c r="M54" s="355">
        <f t="shared" si="14"/>
        <v>743978.11059907835</v>
      </c>
      <c r="N54" s="356"/>
      <c r="O54" s="729">
        <f>شیردروازه!H25+'قلعه مسلم'!H25+'بینی حصار'!H22+'کوه آسمائی'!H22+'تپه مرنجان'!H22+'تنگی غارو1'!H23+'کلوله پشته'!H20+'منشی میرغلام1'!H24+'تنگی غارو2'!H25+'بادام باغ2'!H22+'کوه قصبه'!H25+'تپه قرغه'!H25</f>
        <v>37185438.095238097</v>
      </c>
    </row>
    <row r="55" spans="1:18" ht="26.25" customHeight="1">
      <c r="A55" s="847" t="s">
        <v>226</v>
      </c>
      <c r="B55" s="847"/>
      <c r="C55" s="358"/>
      <c r="D55" s="359"/>
      <c r="E55" s="359"/>
      <c r="F55" s="359"/>
      <c r="G55" s="360">
        <f>G54+G28</f>
        <v>137935.92857142858</v>
      </c>
      <c r="H55" s="360">
        <f t="shared" ref="H55:M55" si="15">H54+H28+H17</f>
        <v>106621663.73626374</v>
      </c>
      <c r="I55" s="360">
        <f t="shared" si="15"/>
        <v>6374902.5641025649</v>
      </c>
      <c r="J55" s="360">
        <f t="shared" si="15"/>
        <v>28544072.161172163</v>
      </c>
      <c r="K55" s="360">
        <f t="shared" si="15"/>
        <v>33957500.732600734</v>
      </c>
      <c r="L55" s="360">
        <f t="shared" si="15"/>
        <v>36631598.534798533</v>
      </c>
      <c r="M55" s="360">
        <f t="shared" si="15"/>
        <v>1433086.8781755879</v>
      </c>
      <c r="N55" s="487"/>
      <c r="O55" s="728">
        <f>O54-H54</f>
        <v>-18166533.333333336</v>
      </c>
    </row>
    <row r="56" spans="1:18" ht="26.25" customHeight="1">
      <c r="A56" s="878" t="s">
        <v>227</v>
      </c>
      <c r="B56" s="878"/>
      <c r="C56" s="446"/>
      <c r="D56" s="447"/>
      <c r="E56" s="447"/>
      <c r="F56" s="447"/>
      <c r="G56" s="448"/>
      <c r="H56" s="448">
        <f>H55/74.4</f>
        <v>1433086.8781755879</v>
      </c>
      <c r="I56" s="448">
        <f>I55/73.4</f>
        <v>86851.533570879619</v>
      </c>
      <c r="J56" s="448">
        <f>J55/73.4</f>
        <v>388883.81690970244</v>
      </c>
      <c r="K56" s="448">
        <f>K55/73.4</f>
        <v>462636.24976295274</v>
      </c>
      <c r="L56" s="448">
        <f>L55/73.4</f>
        <v>499068.09992913529</v>
      </c>
      <c r="M56" s="448"/>
      <c r="N56" s="449"/>
    </row>
    <row r="57" spans="1:18" ht="30.75" customHeight="1">
      <c r="A57" s="298" t="s">
        <v>425</v>
      </c>
      <c r="B57" s="298"/>
      <c r="C57" s="16" t="s">
        <v>422</v>
      </c>
      <c r="D57" s="16"/>
      <c r="F57" s="16"/>
      <c r="G57" s="16"/>
      <c r="H57" s="16"/>
      <c r="I57" s="16"/>
      <c r="J57" s="16"/>
      <c r="K57" s="298"/>
      <c r="L57" s="450"/>
      <c r="M57" s="201"/>
      <c r="N57" s="364"/>
      <c r="Q57" s="339"/>
      <c r="R57" s="339"/>
    </row>
    <row r="58" spans="1:18" ht="21.75" customHeight="1">
      <c r="A58" s="378" t="s">
        <v>426</v>
      </c>
      <c r="B58" s="141"/>
      <c r="C58" s="299"/>
      <c r="D58" s="902" t="s">
        <v>223</v>
      </c>
      <c r="E58" s="902"/>
      <c r="F58" s="902"/>
      <c r="G58" s="902"/>
      <c r="J58" s="896" t="s">
        <v>601</v>
      </c>
      <c r="K58" s="896"/>
      <c r="L58" s="896"/>
      <c r="M58" s="896"/>
      <c r="N58" s="364"/>
      <c r="Q58" s="302"/>
      <c r="R58" s="339"/>
    </row>
    <row r="59" spans="1:18" ht="20.25" customHeight="1">
      <c r="A59" s="378" t="s">
        <v>385</v>
      </c>
      <c r="B59" s="301"/>
      <c r="C59" s="300"/>
      <c r="D59" s="378" t="s">
        <v>390</v>
      </c>
      <c r="E59" s="543"/>
      <c r="F59" s="543"/>
      <c r="G59" s="545" t="s">
        <v>21</v>
      </c>
      <c r="J59" s="542" t="s">
        <v>607</v>
      </c>
      <c r="M59" s="542" t="s">
        <v>604</v>
      </c>
      <c r="N59" s="364"/>
      <c r="Q59" s="302"/>
      <c r="R59" s="302"/>
    </row>
    <row r="60" spans="1:18" s="341" customFormat="1" ht="24" customHeight="1">
      <c r="A60" s="365" t="s">
        <v>424</v>
      </c>
      <c r="D60" s="542" t="s">
        <v>279</v>
      </c>
      <c r="E60" s="365"/>
      <c r="F60" s="365"/>
      <c r="G60" s="542" t="s">
        <v>423</v>
      </c>
      <c r="J60" s="741" t="s">
        <v>602</v>
      </c>
      <c r="L60" s="370"/>
      <c r="M60" s="741" t="s">
        <v>603</v>
      </c>
    </row>
    <row r="61" spans="1:18" ht="18.75">
      <c r="A61" s="135"/>
      <c r="B61" s="135"/>
      <c r="C61" s="135"/>
      <c r="D61" s="899"/>
      <c r="E61" s="899"/>
      <c r="F61" s="368"/>
      <c r="G61" s="299"/>
      <c r="H61" s="368"/>
      <c r="I61" s="361"/>
      <c r="J61" s="135"/>
      <c r="K61" s="900"/>
      <c r="L61" s="900"/>
      <c r="M61" s="361"/>
      <c r="N61" s="364"/>
      <c r="Q61" s="302"/>
      <c r="R61" s="339"/>
    </row>
    <row r="62" spans="1:18" ht="40.5" customHeight="1">
      <c r="A62" s="135"/>
      <c r="B62" s="369"/>
      <c r="C62" s="299"/>
      <c r="D62" s="898"/>
      <c r="E62" s="898"/>
      <c r="F62" s="299"/>
      <c r="G62" s="302"/>
      <c r="H62" s="366"/>
      <c r="I62" s="345"/>
      <c r="J62" s="366"/>
      <c r="K62" s="901"/>
      <c r="L62" s="901"/>
      <c r="M62" s="363"/>
      <c r="N62" s="364"/>
      <c r="O62" s="898"/>
      <c r="P62" s="898"/>
      <c r="Q62" s="898"/>
      <c r="R62" s="898"/>
    </row>
    <row r="63" spans="1:18" s="342" customFormat="1" ht="18.75">
      <c r="A63" s="370"/>
      <c r="B63" s="369"/>
      <c r="C63" s="341"/>
      <c r="D63" s="341"/>
      <c r="E63" s="341"/>
      <c r="F63" s="341"/>
      <c r="G63" s="302"/>
      <c r="H63" s="363"/>
      <c r="I63" s="302"/>
      <c r="J63" s="363"/>
      <c r="K63" s="363"/>
      <c r="L63" s="302"/>
      <c r="M63" s="302"/>
      <c r="N63" s="371"/>
      <c r="O63" s="898"/>
      <c r="P63" s="898"/>
      <c r="Q63" s="898"/>
      <c r="R63" s="343"/>
    </row>
    <row r="64" spans="1:18" s="342" customFormat="1" ht="18.75">
      <c r="A64" s="897"/>
      <c r="B64" s="897"/>
      <c r="C64" s="302"/>
      <c r="D64" s="302"/>
      <c r="E64" s="302"/>
      <c r="F64" s="302"/>
      <c r="G64" s="302"/>
      <c r="H64" s="302"/>
      <c r="I64" s="302"/>
      <c r="J64" s="302"/>
      <c r="K64" s="302"/>
      <c r="L64" s="302"/>
      <c r="M64" s="302"/>
      <c r="N64" s="367"/>
      <c r="O64" s="898"/>
      <c r="P64" s="898"/>
      <c r="Q64" s="898"/>
      <c r="R64" s="898"/>
    </row>
    <row r="65" spans="1:18" ht="18.75">
      <c r="B65" s="372"/>
      <c r="C65" s="357"/>
      <c r="D65" s="373"/>
      <c r="O65" s="897"/>
      <c r="P65" s="897"/>
      <c r="Q65" s="897"/>
      <c r="R65" s="897"/>
    </row>
    <row r="66" spans="1:18" ht="29.25" customHeight="1">
      <c r="A66" s="135"/>
      <c r="B66" s="374"/>
      <c r="C66" s="374"/>
      <c r="D66" s="374"/>
      <c r="E66" s="368"/>
      <c r="F66" s="368"/>
      <c r="G66" s="375"/>
      <c r="H66" s="375"/>
      <c r="I66" s="361"/>
      <c r="J66" s="135"/>
      <c r="K66" s="361"/>
      <c r="L66" s="368"/>
      <c r="M66" s="368"/>
      <c r="N66" s="364"/>
      <c r="O66" s="344"/>
      <c r="P66" s="344"/>
      <c r="Q66" s="339"/>
      <c r="R66" s="339"/>
    </row>
    <row r="67" spans="1:18" ht="40.5" customHeight="1">
      <c r="A67" s="135"/>
      <c r="B67" s="369"/>
      <c r="C67" s="369"/>
      <c r="D67" s="369"/>
      <c r="E67" s="299"/>
      <c r="F67" s="299"/>
      <c r="G67" s="302"/>
      <c r="H67" s="302"/>
      <c r="I67" s="345"/>
      <c r="J67" s="366"/>
      <c r="K67" s="366"/>
      <c r="L67" s="345"/>
      <c r="M67" s="345"/>
      <c r="N67" s="364"/>
      <c r="O67" s="376"/>
      <c r="P67" s="364"/>
      <c r="Q67" s="344"/>
      <c r="R67" s="344"/>
    </row>
    <row r="68" spans="1:18" ht="51.75" customHeight="1">
      <c r="A68" s="377"/>
      <c r="B68" s="377"/>
      <c r="C68" s="299"/>
      <c r="D68" s="299"/>
      <c r="E68" s="345"/>
      <c r="F68" s="345"/>
      <c r="G68" s="345"/>
      <c r="H68" s="345"/>
      <c r="I68" s="345"/>
      <c r="J68" s="345"/>
      <c r="K68" s="366"/>
      <c r="L68" s="366"/>
      <c r="M68" s="366"/>
      <c r="N68" s="366"/>
      <c r="O68" s="345"/>
      <c r="P68" s="345"/>
      <c r="Q68" s="345"/>
      <c r="R68" s="344"/>
    </row>
    <row r="69" spans="1:18" ht="22.5" customHeight="1">
      <c r="A69" s="377"/>
      <c r="B69" s="378"/>
      <c r="C69" s="361"/>
      <c r="D69" s="361"/>
      <c r="E69" s="361"/>
      <c r="F69" s="361"/>
      <c r="G69" s="302"/>
      <c r="H69" s="302"/>
      <c r="I69" s="345"/>
      <c r="J69" s="345"/>
      <c r="K69" s="366"/>
      <c r="L69" s="345"/>
      <c r="M69" s="345"/>
      <c r="N69" s="345"/>
      <c r="O69" s="345"/>
      <c r="P69" s="345"/>
      <c r="Q69" s="345"/>
      <c r="R69" s="344"/>
    </row>
    <row r="70" spans="1:18" s="342" customFormat="1" ht="31.5" customHeight="1">
      <c r="A70" s="345"/>
      <c r="B70" s="361"/>
      <c r="C70" s="361"/>
      <c r="D70" s="361"/>
      <c r="E70" s="302"/>
      <c r="F70" s="302"/>
      <c r="G70" s="302"/>
      <c r="H70" s="302"/>
      <c r="I70" s="302"/>
      <c r="J70" s="302"/>
      <c r="K70" s="302"/>
      <c r="L70" s="302"/>
      <c r="M70" s="302"/>
      <c r="N70" s="367"/>
      <c r="O70" s="367"/>
      <c r="P70" s="302"/>
      <c r="Q70" s="346"/>
      <c r="R70" s="346"/>
    </row>
    <row r="71" spans="1:18" s="361" customFormat="1" ht="26.25" customHeight="1">
      <c r="A71" s="135"/>
      <c r="B71" s="135"/>
      <c r="C71" s="135"/>
      <c r="D71" s="349"/>
      <c r="E71" s="368"/>
      <c r="F71" s="368"/>
      <c r="G71" s="368"/>
      <c r="H71" s="368"/>
      <c r="J71" s="135"/>
      <c r="L71" s="368"/>
      <c r="M71" s="368"/>
    </row>
    <row r="72" spans="1:18" s="361" customFormat="1" ht="33" customHeight="1">
      <c r="A72" s="140"/>
      <c r="B72" s="377"/>
      <c r="C72" s="299"/>
      <c r="D72" s="345"/>
      <c r="E72" s="345"/>
      <c r="F72" s="299"/>
      <c r="G72" s="345"/>
      <c r="H72" s="366"/>
      <c r="I72" s="345"/>
      <c r="J72" s="366"/>
      <c r="K72" s="366"/>
      <c r="L72" s="345"/>
      <c r="M72" s="345"/>
    </row>
    <row r="73" spans="1:18" s="361" customFormat="1" ht="26.25" customHeight="1">
      <c r="A73" s="302"/>
      <c r="B73" s="379"/>
      <c r="C73" s="302"/>
      <c r="D73" s="302"/>
      <c r="E73" s="302"/>
      <c r="G73" s="302"/>
      <c r="H73" s="302"/>
      <c r="I73" s="302"/>
      <c r="J73" s="302"/>
      <c r="K73" s="302"/>
      <c r="L73" s="302"/>
      <c r="M73" s="302"/>
    </row>
    <row r="74" spans="1:18" ht="15" hidden="1" customHeight="1">
      <c r="A74" s="380"/>
      <c r="B74" s="381"/>
      <c r="C74" s="381"/>
      <c r="D74" s="382"/>
      <c r="E74" s="382"/>
      <c r="F74" s="382"/>
      <c r="G74" s="382"/>
      <c r="H74" s="382"/>
      <c r="I74" s="382"/>
      <c r="J74" s="382"/>
    </row>
  </sheetData>
  <mergeCells count="25">
    <mergeCell ref="J58:M58"/>
    <mergeCell ref="A64:B64"/>
    <mergeCell ref="O64:R64"/>
    <mergeCell ref="O65:R65"/>
    <mergeCell ref="D61:E61"/>
    <mergeCell ref="K61:L61"/>
    <mergeCell ref="D62:E62"/>
    <mergeCell ref="O63:Q63"/>
    <mergeCell ref="K62:L62"/>
    <mergeCell ref="O62:R62"/>
    <mergeCell ref="D58:G58"/>
    <mergeCell ref="A1:N1"/>
    <mergeCell ref="A2:N2"/>
    <mergeCell ref="A3:N3"/>
    <mergeCell ref="A4:N4"/>
    <mergeCell ref="A18:N18"/>
    <mergeCell ref="A17:B17"/>
    <mergeCell ref="A55:B55"/>
    <mergeCell ref="A56:B56"/>
    <mergeCell ref="A40:N40"/>
    <mergeCell ref="A54:B54"/>
    <mergeCell ref="A28:B28"/>
    <mergeCell ref="A29:N29"/>
    <mergeCell ref="A39:B39"/>
    <mergeCell ref="N47:N51"/>
  </mergeCells>
  <pageMargins left="0.5" right="0.7" top="0.51" bottom="0.3" header="0.3" footer="0.2"/>
  <pageSetup paperSize="9" scale="45" fitToHeight="0" orientation="landscape"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7"/>
  <sheetViews>
    <sheetView rightToLeft="1" tabSelected="1" view="pageBreakPreview" zoomScale="80" zoomScaleSheetLayoutView="80" workbookViewId="0">
      <selection activeCell="D8" sqref="D8:L8"/>
    </sheetView>
  </sheetViews>
  <sheetFormatPr defaultColWidth="9.140625" defaultRowHeight="15"/>
  <cols>
    <col min="1" max="1" width="6.42578125" style="13" customWidth="1"/>
    <col min="2" max="2" width="11.85546875" style="13" customWidth="1"/>
    <col min="3" max="4" width="15.5703125" style="13" customWidth="1"/>
    <col min="5" max="5" width="40.7109375" style="13" customWidth="1"/>
    <col min="6" max="6" width="18.42578125" style="13" customWidth="1"/>
    <col min="7" max="7" width="17.7109375" style="13" customWidth="1"/>
    <col min="8" max="8" width="18.5703125" style="13" customWidth="1"/>
    <col min="9" max="9" width="18.7109375" style="13" customWidth="1"/>
    <col min="10" max="10" width="16.7109375" style="13" customWidth="1"/>
    <col min="11" max="11" width="14.5703125" style="13" customWidth="1"/>
    <col min="12" max="12" width="13.7109375" style="13" customWidth="1"/>
    <col min="13" max="13" width="28.42578125" style="663" customWidth="1"/>
    <col min="14" max="14" width="18" style="13" bestFit="1" customWidth="1"/>
    <col min="15" max="15" width="9.140625" style="13" customWidth="1"/>
    <col min="16" max="16" width="4.85546875" style="13" customWidth="1"/>
    <col min="17" max="17" width="14.28515625" style="13" customWidth="1"/>
    <col min="18" max="18" width="16.85546875" style="13" bestFit="1" customWidth="1"/>
    <col min="19" max="16384" width="9.140625" style="13"/>
  </cols>
  <sheetData>
    <row r="1" spans="1:13" ht="34.5" customHeight="1">
      <c r="A1" s="1035" t="s">
        <v>620</v>
      </c>
      <c r="B1" s="1035"/>
      <c r="C1" s="1035"/>
      <c r="D1" s="1035"/>
      <c r="E1" s="1035"/>
      <c r="F1" s="1035"/>
      <c r="G1" s="1035"/>
      <c r="H1" s="1035"/>
      <c r="I1" s="1035"/>
      <c r="J1" s="1035"/>
      <c r="K1" s="1035"/>
      <c r="L1" s="1035"/>
    </row>
    <row r="2" spans="1:13" ht="31.5" customHeight="1">
      <c r="A2" s="1036" t="s">
        <v>473</v>
      </c>
      <c r="B2" s="1036"/>
      <c r="C2" s="1036"/>
      <c r="D2" s="1036"/>
      <c r="E2" s="1036"/>
      <c r="F2" s="1036"/>
      <c r="G2" s="1036"/>
      <c r="H2" s="1036"/>
      <c r="I2" s="1036"/>
      <c r="J2" s="1036"/>
      <c r="K2" s="1036"/>
      <c r="L2" s="1036"/>
    </row>
    <row r="3" spans="1:13" ht="30" customHeight="1">
      <c r="A3" s="1037" t="s">
        <v>474</v>
      </c>
      <c r="B3" s="1037"/>
      <c r="C3" s="1037"/>
      <c r="D3" s="1038" t="s">
        <v>475</v>
      </c>
      <c r="E3" s="1038"/>
      <c r="F3" s="652"/>
      <c r="G3" s="652"/>
      <c r="H3" s="1039" t="s">
        <v>476</v>
      </c>
      <c r="I3" s="1039"/>
      <c r="J3" s="1039"/>
      <c r="K3" s="1039"/>
      <c r="L3" s="652"/>
    </row>
    <row r="4" spans="1:13" ht="30" customHeight="1">
      <c r="A4" s="1014" t="s">
        <v>477</v>
      </c>
      <c r="B4" s="1015"/>
      <c r="C4" s="1016"/>
      <c r="D4" s="1017" t="s">
        <v>478</v>
      </c>
      <c r="E4" s="1018"/>
      <c r="F4" s="653"/>
      <c r="G4" s="653"/>
      <c r="H4" s="1040" t="s">
        <v>479</v>
      </c>
      <c r="I4" s="1040"/>
      <c r="J4" s="1040" t="s">
        <v>253</v>
      </c>
      <c r="K4" s="1040"/>
      <c r="L4" s="653"/>
    </row>
    <row r="5" spans="1:13" ht="30" customHeight="1">
      <c r="A5" s="1014" t="s">
        <v>480</v>
      </c>
      <c r="B5" s="1015"/>
      <c r="C5" s="1016"/>
      <c r="D5" s="1017" t="s">
        <v>619</v>
      </c>
      <c r="E5" s="1018"/>
      <c r="F5" s="653"/>
      <c r="G5" s="653"/>
      <c r="H5" s="1040">
        <v>1395</v>
      </c>
      <c r="I5" s="1040"/>
      <c r="J5" s="1040">
        <v>1406</v>
      </c>
      <c r="K5" s="1040"/>
      <c r="L5" s="653"/>
    </row>
    <row r="6" spans="1:13" ht="30" customHeight="1">
      <c r="A6" s="1014" t="s">
        <v>481</v>
      </c>
      <c r="B6" s="1015"/>
      <c r="C6" s="1016"/>
      <c r="D6" s="1017" t="s">
        <v>482</v>
      </c>
      <c r="E6" s="1018"/>
      <c r="F6" s="653"/>
      <c r="G6" s="653"/>
      <c r="H6" s="654"/>
      <c r="I6" s="654"/>
      <c r="J6" s="654"/>
      <c r="K6" s="654"/>
      <c r="L6" s="653"/>
    </row>
    <row r="7" spans="1:13" ht="24.75" customHeight="1">
      <c r="A7" s="1041"/>
      <c r="B7" s="1041"/>
      <c r="C7" s="1041"/>
      <c r="D7" s="1042"/>
      <c r="E7" s="1042"/>
      <c r="F7" s="653"/>
      <c r="G7" s="653"/>
      <c r="H7" s="653"/>
      <c r="I7" s="653"/>
      <c r="J7" s="653"/>
      <c r="K7" s="653"/>
      <c r="L7" s="653"/>
    </row>
    <row r="8" spans="1:13" ht="83.25" customHeight="1">
      <c r="A8" s="1037" t="s">
        <v>483</v>
      </c>
      <c r="B8" s="1037"/>
      <c r="C8" s="1037"/>
      <c r="D8" s="1136" t="s">
        <v>672</v>
      </c>
      <c r="E8" s="1136"/>
      <c r="F8" s="1136"/>
      <c r="G8" s="1136"/>
      <c r="H8" s="1136"/>
      <c r="I8" s="1136"/>
      <c r="J8" s="1136"/>
      <c r="K8" s="1136"/>
      <c r="L8" s="1136"/>
    </row>
    <row r="9" spans="1:13" s="169" customFormat="1" ht="300" customHeight="1">
      <c r="A9" s="1024" t="s">
        <v>484</v>
      </c>
      <c r="B9" s="1024"/>
      <c r="C9" s="1024"/>
      <c r="D9" s="1137" t="s">
        <v>673</v>
      </c>
      <c r="E9" s="1137"/>
      <c r="F9" s="1137"/>
      <c r="G9" s="1137"/>
      <c r="H9" s="1137"/>
      <c r="I9" s="1137"/>
      <c r="J9" s="1137"/>
      <c r="K9" s="1137"/>
      <c r="L9" s="1137"/>
      <c r="M9" s="1135"/>
    </row>
    <row r="10" spans="1:13" ht="52.5" customHeight="1">
      <c r="A10" s="1024" t="s">
        <v>485</v>
      </c>
      <c r="B10" s="1024"/>
      <c r="C10" s="1024"/>
      <c r="D10" s="1138" t="s">
        <v>674</v>
      </c>
      <c r="E10" s="1138"/>
      <c r="F10" s="1138"/>
      <c r="G10" s="1138"/>
      <c r="H10" s="1138"/>
      <c r="I10" s="1138"/>
      <c r="J10" s="1138"/>
      <c r="K10" s="1138"/>
      <c r="L10" s="1138"/>
    </row>
    <row r="11" spans="1:13" ht="18" customHeight="1">
      <c r="A11" s="653"/>
      <c r="B11" s="653"/>
      <c r="C11" s="653"/>
      <c r="D11" s="653"/>
      <c r="E11" s="653"/>
      <c r="F11" s="653"/>
      <c r="G11" s="653"/>
      <c r="H11" s="653"/>
      <c r="I11" s="653"/>
      <c r="J11" s="653"/>
      <c r="K11" s="653"/>
      <c r="L11" s="653"/>
    </row>
    <row r="12" spans="1:13" ht="27" customHeight="1">
      <c r="A12" s="1025" t="s">
        <v>486</v>
      </c>
      <c r="B12" s="1025"/>
      <c r="C12" s="1025"/>
      <c r="D12" s="1025"/>
      <c r="E12" s="1025"/>
      <c r="F12" s="1025"/>
      <c r="G12" s="1025"/>
      <c r="H12" s="1025"/>
      <c r="I12" s="1025"/>
      <c r="J12" s="1025"/>
      <c r="K12" s="1025"/>
      <c r="L12" s="1025"/>
    </row>
    <row r="13" spans="1:13" ht="12" customHeight="1" thickBot="1">
      <c r="A13" s="655"/>
      <c r="B13" s="655"/>
      <c r="C13" s="655"/>
      <c r="D13" s="655"/>
      <c r="E13" s="655"/>
      <c r="F13" s="655"/>
      <c r="G13" s="655"/>
      <c r="H13" s="655"/>
      <c r="I13" s="655"/>
      <c r="J13" s="655"/>
      <c r="K13" s="655"/>
      <c r="L13" s="655"/>
    </row>
    <row r="14" spans="1:13" ht="27" customHeight="1" thickBot="1">
      <c r="A14" s="992" t="s">
        <v>487</v>
      </c>
      <c r="B14" s="993"/>
      <c r="C14" s="993"/>
      <c r="D14" s="993"/>
      <c r="E14" s="994"/>
      <c r="F14" s="1026" t="s">
        <v>622</v>
      </c>
      <c r="G14" s="1027"/>
      <c r="H14" s="1027"/>
      <c r="I14" s="1027"/>
      <c r="J14" s="1027"/>
      <c r="K14" s="1027"/>
      <c r="L14" s="1028"/>
    </row>
    <row r="15" spans="1:13" s="357" customFormat="1" ht="53.25" customHeight="1">
      <c r="A15" s="1029" t="s">
        <v>679</v>
      </c>
      <c r="B15" s="1029"/>
      <c r="C15" s="1029"/>
      <c r="D15" s="1029"/>
      <c r="E15" s="1029"/>
      <c r="F15" s="1020" t="s">
        <v>682</v>
      </c>
      <c r="G15" s="1020"/>
      <c r="H15" s="1020"/>
      <c r="I15" s="1020"/>
      <c r="J15" s="1020"/>
      <c r="K15" s="1020"/>
      <c r="L15" s="1020"/>
      <c r="M15" s="736"/>
    </row>
    <row r="16" spans="1:13" s="713" customFormat="1" ht="31.5" customHeight="1">
      <c r="A16" s="1019" t="s">
        <v>621</v>
      </c>
      <c r="B16" s="1019"/>
      <c r="C16" s="1019"/>
      <c r="D16" s="1019"/>
      <c r="E16" s="1019"/>
      <c r="F16" s="1020" t="s">
        <v>681</v>
      </c>
      <c r="G16" s="1020"/>
      <c r="H16" s="1020"/>
      <c r="I16" s="1020"/>
      <c r="J16" s="1020"/>
      <c r="K16" s="1020"/>
      <c r="L16" s="1020"/>
      <c r="M16" s="737"/>
    </row>
    <row r="17" spans="1:18" s="713" customFormat="1" ht="28.5" customHeight="1">
      <c r="A17" s="1021" t="s">
        <v>488</v>
      </c>
      <c r="B17" s="1021"/>
      <c r="C17" s="1021"/>
      <c r="D17" s="1021"/>
      <c r="E17" s="1021"/>
      <c r="F17" s="1020" t="s">
        <v>680</v>
      </c>
      <c r="G17" s="1020"/>
      <c r="H17" s="1020"/>
      <c r="I17" s="1020"/>
      <c r="J17" s="1020"/>
      <c r="K17" s="1020"/>
      <c r="L17" s="1020"/>
      <c r="M17" s="737"/>
    </row>
    <row r="18" spans="1:18" ht="34.5" customHeight="1">
      <c r="A18" s="1022" t="s">
        <v>489</v>
      </c>
      <c r="B18" s="1022"/>
      <c r="C18" s="1022"/>
      <c r="D18" s="1022"/>
      <c r="E18" s="1022"/>
      <c r="F18" s="1022"/>
      <c r="G18" s="1022"/>
      <c r="H18" s="1022"/>
      <c r="I18" s="1022"/>
      <c r="J18" s="656"/>
      <c r="K18" s="656"/>
      <c r="L18" s="656"/>
    </row>
    <row r="19" spans="1:18" ht="10.5" customHeight="1" thickBot="1">
      <c r="A19" s="1023"/>
      <c r="B19" s="1023"/>
      <c r="C19" s="1023"/>
      <c r="D19" s="1023"/>
      <c r="E19" s="1023"/>
      <c r="F19" s="1023"/>
      <c r="G19" s="1023"/>
      <c r="H19" s="1023"/>
      <c r="I19" s="1023"/>
      <c r="J19" s="1023"/>
      <c r="K19" s="1023"/>
      <c r="L19" s="1023"/>
    </row>
    <row r="20" spans="1:18" ht="24.75" customHeight="1">
      <c r="A20" s="1006" t="s">
        <v>490</v>
      </c>
      <c r="B20" s="1007"/>
      <c r="C20" s="1007"/>
      <c r="D20" s="1007"/>
      <c r="E20" s="1007"/>
      <c r="F20" s="1008" t="s">
        <v>491</v>
      </c>
      <c r="G20" s="1009"/>
      <c r="H20" s="1009"/>
      <c r="I20" s="1009"/>
      <c r="J20" s="1009"/>
      <c r="K20" s="1009"/>
      <c r="L20" s="1010"/>
    </row>
    <row r="21" spans="1:18" ht="15.75" customHeight="1">
      <c r="A21" s="1011" t="s">
        <v>492</v>
      </c>
      <c r="B21" s="1012" t="s">
        <v>493</v>
      </c>
      <c r="C21" s="1012"/>
      <c r="D21" s="1012" t="s">
        <v>623</v>
      </c>
      <c r="E21" s="1012" t="s">
        <v>624</v>
      </c>
      <c r="F21" s="1012" t="s">
        <v>625</v>
      </c>
      <c r="G21" s="1012" t="s">
        <v>494</v>
      </c>
      <c r="H21" s="1012" t="s">
        <v>626</v>
      </c>
      <c r="I21" s="1012" t="s">
        <v>495</v>
      </c>
      <c r="J21" s="1012"/>
      <c r="K21" s="1012"/>
      <c r="L21" s="1013"/>
    </row>
    <row r="22" spans="1:18" ht="29.25" customHeight="1">
      <c r="A22" s="1011"/>
      <c r="B22" s="1012"/>
      <c r="C22" s="1012"/>
      <c r="D22" s="1012"/>
      <c r="E22" s="1012"/>
      <c r="F22" s="1012"/>
      <c r="G22" s="1012"/>
      <c r="H22" s="1012"/>
      <c r="I22" s="1012"/>
      <c r="J22" s="1012"/>
      <c r="K22" s="1012"/>
      <c r="L22" s="1013"/>
    </row>
    <row r="23" spans="1:18" ht="23.25" customHeight="1">
      <c r="A23" s="657">
        <v>22</v>
      </c>
      <c r="B23" s="997">
        <v>0.98</v>
      </c>
      <c r="C23" s="997"/>
      <c r="D23" s="658">
        <v>3702020</v>
      </c>
      <c r="E23" s="659">
        <f>D23</f>
        <v>3702020</v>
      </c>
      <c r="F23" s="659">
        <f>J37+J49+J63+J71+J88+J105+J111+J118+J124+J130+J137</f>
        <v>188250304.7179487</v>
      </c>
      <c r="G23" s="998">
        <f>8000000*74.4</f>
        <v>595200000</v>
      </c>
      <c r="H23" s="998">
        <v>700320000</v>
      </c>
      <c r="I23" s="999"/>
      <c r="J23" s="1000"/>
      <c r="K23" s="1000"/>
      <c r="L23" s="1001"/>
      <c r="N23" s="304"/>
      <c r="Q23" s="660"/>
      <c r="R23" s="661"/>
    </row>
    <row r="24" spans="1:18" ht="23.25" customHeight="1">
      <c r="A24" s="657">
        <v>25</v>
      </c>
      <c r="B24" s="997"/>
      <c r="C24" s="997"/>
      <c r="D24" s="658">
        <f>61000000-D23</f>
        <v>57297980</v>
      </c>
      <c r="E24" s="659">
        <v>44000000</v>
      </c>
      <c r="F24" s="659">
        <f>J29</f>
        <v>97655000</v>
      </c>
      <c r="G24" s="998"/>
      <c r="H24" s="998"/>
      <c r="I24" s="1000"/>
      <c r="J24" s="1000"/>
      <c r="K24" s="1000"/>
      <c r="L24" s="1001"/>
      <c r="N24" s="304"/>
    </row>
    <row r="25" spans="1:18" ht="22.5" customHeight="1" thickBot="1">
      <c r="A25" s="1002" t="s">
        <v>496</v>
      </c>
      <c r="B25" s="1003"/>
      <c r="C25" s="1003"/>
      <c r="D25" s="1003"/>
      <c r="E25" s="1003"/>
      <c r="F25" s="662">
        <f>SUM(F23:F24)</f>
        <v>285905304.71794868</v>
      </c>
      <c r="G25" s="662">
        <f>SUM(G23:G24)</f>
        <v>595200000</v>
      </c>
      <c r="H25" s="662">
        <f>SUM(H23:H24)</f>
        <v>700320000</v>
      </c>
      <c r="I25" s="1004"/>
      <c r="J25" s="1004"/>
      <c r="K25" s="1004"/>
      <c r="L25" s="1005"/>
      <c r="Q25" s="663"/>
      <c r="R25" s="663"/>
    </row>
    <row r="26" spans="1:18" ht="31.5" customHeight="1" thickBot="1">
      <c r="A26" s="990"/>
      <c r="B26" s="990"/>
      <c r="C26" s="990"/>
      <c r="D26" s="990"/>
      <c r="E26" s="990"/>
      <c r="F26" s="990"/>
      <c r="G26" s="990"/>
      <c r="H26" s="990"/>
      <c r="I26" s="990"/>
      <c r="J26" s="990"/>
      <c r="K26" s="990"/>
      <c r="L26" s="990"/>
    </row>
    <row r="27" spans="1:18" ht="27" customHeight="1" thickBot="1">
      <c r="A27" s="991" t="s">
        <v>28</v>
      </c>
      <c r="B27" s="992" t="s">
        <v>497</v>
      </c>
      <c r="C27" s="993"/>
      <c r="D27" s="993"/>
      <c r="E27" s="993"/>
      <c r="F27" s="993"/>
      <c r="G27" s="993"/>
      <c r="H27" s="993"/>
      <c r="I27" s="993"/>
      <c r="J27" s="994"/>
      <c r="K27" s="664" t="s">
        <v>495</v>
      </c>
      <c r="L27" s="665"/>
    </row>
    <row r="28" spans="1:18" ht="27" customHeight="1" thickBot="1">
      <c r="A28" s="991"/>
      <c r="B28" s="991" t="s">
        <v>498</v>
      </c>
      <c r="C28" s="991"/>
      <c r="D28" s="991"/>
      <c r="E28" s="991"/>
      <c r="F28" s="666" t="s">
        <v>499</v>
      </c>
      <c r="G28" s="666" t="s">
        <v>500</v>
      </c>
      <c r="H28" s="666" t="s">
        <v>501</v>
      </c>
      <c r="I28" s="666" t="s">
        <v>155</v>
      </c>
      <c r="J28" s="666" t="s">
        <v>502</v>
      </c>
      <c r="K28" s="667"/>
      <c r="L28" s="668"/>
    </row>
    <row r="29" spans="1:18" ht="20.25" customHeight="1" thickBot="1">
      <c r="A29" s="908" t="s">
        <v>630</v>
      </c>
      <c r="B29" s="909"/>
      <c r="C29" s="909"/>
      <c r="D29" s="909"/>
      <c r="E29" s="909"/>
      <c r="F29" s="909"/>
      <c r="G29" s="910"/>
      <c r="H29" s="669"/>
      <c r="I29" s="670"/>
      <c r="J29" s="669">
        <f>SUM(J30:J36)</f>
        <v>97655000</v>
      </c>
      <c r="K29" s="995"/>
      <c r="L29" s="996"/>
      <c r="M29" s="663">
        <f>'Financial Plan 1397'!H13</f>
        <v>97655000</v>
      </c>
    </row>
    <row r="30" spans="1:18" ht="22.5" customHeight="1">
      <c r="A30" s="671">
        <v>1</v>
      </c>
      <c r="B30" s="987" t="str">
        <f>'Financial Plan 1397'!B6</f>
        <v xml:space="preserve">اعمار شبکه آبیاری انجیرک همراه با سیستم سولر بخش اول </v>
      </c>
      <c r="C30" s="987"/>
      <c r="D30" s="987"/>
      <c r="E30" s="987"/>
      <c r="F30" s="484" t="s">
        <v>503</v>
      </c>
      <c r="G30" s="710" t="str">
        <f>'Financial Plan 1397'!C6</f>
        <v>هکتار</v>
      </c>
      <c r="H30" s="710">
        <f>'Financial Plan 1397'!D6</f>
        <v>230</v>
      </c>
      <c r="I30" s="672">
        <f>'Financial Plan 1397'!F6</f>
        <v>95000</v>
      </c>
      <c r="J30" s="779">
        <f t="shared" ref="J30:J36" si="0">I30*H30</f>
        <v>21850000</v>
      </c>
      <c r="K30" s="988"/>
      <c r="L30" s="989"/>
      <c r="M30" s="422">
        <f t="shared" ref="M30:M36" si="1">I30*K30</f>
        <v>0</v>
      </c>
    </row>
    <row r="31" spans="1:18" ht="22.5" customHeight="1">
      <c r="A31" s="765">
        <v>2</v>
      </c>
      <c r="B31" s="979" t="str">
        <f>'Financial Plan 1397'!B7</f>
        <v>اعمار شبکه آبیاری انجیرک همراه با سیستم سولر بخش  دوم</v>
      </c>
      <c r="C31" s="979"/>
      <c r="D31" s="979"/>
      <c r="E31" s="979"/>
      <c r="F31" s="484" t="s">
        <v>503</v>
      </c>
      <c r="G31" s="686" t="str">
        <f>'Financial Plan 1397'!C7</f>
        <v>هکتار</v>
      </c>
      <c r="H31" s="686">
        <f>'Financial Plan 1397'!D7</f>
        <v>270</v>
      </c>
      <c r="I31" s="675">
        <f>'Financial Plan 1397'!F7</f>
        <v>95000</v>
      </c>
      <c r="J31" s="682">
        <f t="shared" si="0"/>
        <v>25650000</v>
      </c>
      <c r="K31" s="769"/>
      <c r="L31" s="770"/>
      <c r="M31" s="422"/>
    </row>
    <row r="32" spans="1:18" ht="20.25" customHeight="1">
      <c r="A32" s="765">
        <v>3</v>
      </c>
      <c r="B32" s="979" t="str">
        <f>'Financial Plan 1397'!B8</f>
        <v>اعمار شبکه آبیاری کوه های دانشمند همراه با سیستم سولر بخش اول</v>
      </c>
      <c r="C32" s="979"/>
      <c r="D32" s="979"/>
      <c r="E32" s="979"/>
      <c r="F32" s="484" t="s">
        <v>503</v>
      </c>
      <c r="G32" s="686" t="str">
        <f>'Financial Plan 1397'!C8</f>
        <v>هکتار</v>
      </c>
      <c r="H32" s="686">
        <f>'Financial Plan 1397'!D8</f>
        <v>228</v>
      </c>
      <c r="I32" s="675">
        <f>'Financial Plan 1397'!F8</f>
        <v>95000</v>
      </c>
      <c r="J32" s="682">
        <f t="shared" si="0"/>
        <v>21660000</v>
      </c>
      <c r="K32" s="982"/>
      <c r="L32" s="983"/>
      <c r="M32" s="422">
        <f t="shared" si="1"/>
        <v>0</v>
      </c>
    </row>
    <row r="33" spans="1:13" ht="20.25" customHeight="1">
      <c r="A33" s="765">
        <v>4</v>
      </c>
      <c r="B33" s="979" t="str">
        <f>'Financial Plan 1397'!B9</f>
        <v>اعمار شبکه آبیاری کوه های دانشمند همراه با سیستم سولر بخش دوم</v>
      </c>
      <c r="C33" s="979"/>
      <c r="D33" s="979"/>
      <c r="E33" s="979"/>
      <c r="F33" s="484" t="s">
        <v>503</v>
      </c>
      <c r="G33" s="686" t="str">
        <f>'Financial Plan 1397'!C9</f>
        <v>هکتار</v>
      </c>
      <c r="H33" s="686">
        <f>'Financial Plan 1397'!D9</f>
        <v>221</v>
      </c>
      <c r="I33" s="675">
        <f>'Financial Plan 1397'!F9</f>
        <v>95000</v>
      </c>
      <c r="J33" s="682">
        <f t="shared" si="0"/>
        <v>20995000</v>
      </c>
      <c r="K33" s="982"/>
      <c r="L33" s="983"/>
      <c r="M33" s="422">
        <f t="shared" si="1"/>
        <v>0</v>
      </c>
    </row>
    <row r="34" spans="1:13" ht="20.25" customHeight="1">
      <c r="A34" s="765">
        <v>5</v>
      </c>
      <c r="B34" s="979" t="str">
        <f>'Financial Plan 1397'!B10</f>
        <v>اعمار ذخیره کمپوست در فارم های مرکزی (5*5*2.5متر)</v>
      </c>
      <c r="C34" s="979"/>
      <c r="D34" s="979"/>
      <c r="E34" s="979"/>
      <c r="F34" s="484" t="s">
        <v>503</v>
      </c>
      <c r="G34" s="686" t="str">
        <f>'Financial Plan 1397'!C10</f>
        <v>باب</v>
      </c>
      <c r="H34" s="686">
        <f>'Financial Plan 1397'!D10</f>
        <v>6</v>
      </c>
      <c r="I34" s="675">
        <f>'Financial Plan 1397'!F10</f>
        <v>150000</v>
      </c>
      <c r="J34" s="682">
        <f t="shared" si="0"/>
        <v>900000</v>
      </c>
      <c r="K34" s="982"/>
      <c r="L34" s="983"/>
      <c r="M34" s="422">
        <f t="shared" si="1"/>
        <v>0</v>
      </c>
    </row>
    <row r="35" spans="1:13" ht="20.25" customHeight="1">
      <c r="A35" s="765">
        <v>6</v>
      </c>
      <c r="B35" s="979" t="str">
        <f>'Financial Plan 1397'!B11</f>
        <v>حفر سه حلقه چاه در ساحه قرغه، بادام باغ و قصبه و تمام ضرورریات آن و تهیه واترپمپ</v>
      </c>
      <c r="C35" s="979"/>
      <c r="D35" s="979"/>
      <c r="E35" s="979"/>
      <c r="F35" s="484" t="s">
        <v>503</v>
      </c>
      <c r="G35" s="686" t="str">
        <f>'Financial Plan 1397'!C11</f>
        <v>حلقه</v>
      </c>
      <c r="H35" s="686">
        <f>'Financial Plan 1397'!D11</f>
        <v>3</v>
      </c>
      <c r="I35" s="675">
        <f>'Financial Plan 1397'!F11</f>
        <v>1400000</v>
      </c>
      <c r="J35" s="682">
        <f t="shared" si="0"/>
        <v>4200000</v>
      </c>
      <c r="K35" s="982"/>
      <c r="L35" s="983"/>
      <c r="M35" s="422">
        <f t="shared" si="1"/>
        <v>0</v>
      </c>
    </row>
    <row r="36" spans="1:13" ht="23.25" thickBot="1">
      <c r="A36" s="677">
        <v>7</v>
      </c>
      <c r="B36" s="986" t="str">
        <f>'Financial Plan 1397'!B12</f>
        <v>اعمار ذخیره توسعوی در ساحه منشی میرغلام و شیر دروازه</v>
      </c>
      <c r="C36" s="986"/>
      <c r="D36" s="986"/>
      <c r="E36" s="986"/>
      <c r="F36" s="711" t="s">
        <v>503</v>
      </c>
      <c r="G36" s="712" t="str">
        <f>'Financial Plan 1397'!C12</f>
        <v>باب</v>
      </c>
      <c r="H36" s="712">
        <f>'Financial Plan 1397'!D12</f>
        <v>2</v>
      </c>
      <c r="I36" s="766">
        <f>'Financial Plan 1397'!F12</f>
        <v>1200000</v>
      </c>
      <c r="J36" s="682">
        <f t="shared" si="0"/>
        <v>2400000</v>
      </c>
      <c r="K36" s="980"/>
      <c r="L36" s="981"/>
      <c r="M36" s="422">
        <f t="shared" si="1"/>
        <v>0</v>
      </c>
    </row>
    <row r="37" spans="1:13" ht="20.25" customHeight="1" thickBot="1">
      <c r="A37" s="908" t="s">
        <v>628</v>
      </c>
      <c r="B37" s="909"/>
      <c r="C37" s="909"/>
      <c r="D37" s="909"/>
      <c r="E37" s="909"/>
      <c r="F37" s="909"/>
      <c r="G37" s="910"/>
      <c r="H37" s="669"/>
      <c r="I37" s="669"/>
      <c r="J37" s="669">
        <f>SUM(J38:J48)</f>
        <v>6688666.666666667</v>
      </c>
      <c r="K37" s="911"/>
      <c r="L37" s="912"/>
      <c r="M37" s="663">
        <f>'Financial Plan 1397'!H27</f>
        <v>6688666.666666667</v>
      </c>
    </row>
    <row r="38" spans="1:13" ht="20.25" customHeight="1">
      <c r="A38" s="677">
        <v>1</v>
      </c>
      <c r="B38" s="903" t="str">
        <f>'Financial Plan 1397'!B16</f>
        <v>مجموع زمین تحت فعالیت</v>
      </c>
      <c r="C38" s="903"/>
      <c r="D38" s="903"/>
      <c r="E38" s="903"/>
      <c r="F38" s="678" t="s">
        <v>503</v>
      </c>
      <c r="G38" s="678" t="str">
        <f>'Financial Plan 1397'!C16</f>
        <v>جریب</v>
      </c>
      <c r="H38" s="678">
        <f>'Financial Plan 1397'!D16</f>
        <v>45</v>
      </c>
      <c r="I38" s="679">
        <f>'Financial Plan 1397'!F16</f>
        <v>0</v>
      </c>
      <c r="J38" s="682">
        <f t="shared" ref="J38:J70" si="2">I38*H38</f>
        <v>0</v>
      </c>
      <c r="K38" s="984"/>
      <c r="L38" s="985"/>
    </row>
    <row r="39" spans="1:13" ht="20.25" customHeight="1">
      <c r="A39" s="681">
        <v>2</v>
      </c>
      <c r="B39" s="903" t="str">
        <f>'Financial Plan 1397'!B17</f>
        <v>کشیدن بسته بندی و انتقال نهال</v>
      </c>
      <c r="C39" s="903"/>
      <c r="D39" s="903"/>
      <c r="E39" s="903"/>
      <c r="F39" s="673" t="s">
        <v>503</v>
      </c>
      <c r="G39" s="678" t="str">
        <f>'Financial Plan 1397'!C17</f>
        <v>اصله</v>
      </c>
      <c r="H39" s="678">
        <f>'Financial Plan 1397'!D17</f>
        <v>378250</v>
      </c>
      <c r="I39" s="679">
        <f>'Financial Plan 1397'!F17</f>
        <v>6.666666666666667</v>
      </c>
      <c r="J39" s="682">
        <f t="shared" si="2"/>
        <v>2521666.666666667</v>
      </c>
      <c r="K39" s="982"/>
      <c r="L39" s="983"/>
    </row>
    <row r="40" spans="1:13" ht="20.25" customHeight="1">
      <c r="A40" s="681">
        <v>3</v>
      </c>
      <c r="B40" s="903" t="str">
        <f>'Financial Plan 1397'!B18</f>
        <v>آماده ساختن وپلات بندی زمین قوریه</v>
      </c>
      <c r="C40" s="903"/>
      <c r="D40" s="903"/>
      <c r="E40" s="903"/>
      <c r="F40" s="673" t="s">
        <v>503</v>
      </c>
      <c r="G40" s="678" t="str">
        <f>'Financial Plan 1397'!C18</f>
        <v>مترمربع</v>
      </c>
      <c r="H40" s="678">
        <f>'Financial Plan 1397'!D18</f>
        <v>90000</v>
      </c>
      <c r="I40" s="679">
        <f>'Financial Plan 1397'!F18</f>
        <v>5</v>
      </c>
      <c r="J40" s="682">
        <f t="shared" si="2"/>
        <v>450000</v>
      </c>
      <c r="K40" s="982"/>
      <c r="L40" s="983"/>
    </row>
    <row r="41" spans="1:13" ht="20.25" customHeight="1">
      <c r="A41" s="681">
        <v>4</v>
      </c>
      <c r="B41" s="903" t="str">
        <f>'Financial Plan 1397'!B19</f>
        <v>کشت تخم درختان (ارغوان، بید روسی، اکاسی گل دار، بادام ومورپان) در ساحه آزاد</v>
      </c>
      <c r="C41" s="903"/>
      <c r="D41" s="903"/>
      <c r="E41" s="903"/>
      <c r="F41" s="673" t="s">
        <v>503</v>
      </c>
      <c r="G41" s="678" t="str">
        <f>'Financial Plan 1397'!C19</f>
        <v xml:space="preserve">متر مربع </v>
      </c>
      <c r="H41" s="678">
        <f>'Financial Plan 1397'!D19</f>
        <v>45000</v>
      </c>
      <c r="I41" s="679">
        <f>'Financial Plan 1397'!F19</f>
        <v>1</v>
      </c>
      <c r="J41" s="682">
        <f t="shared" si="2"/>
        <v>45000</v>
      </c>
      <c r="K41" s="982"/>
      <c r="L41" s="983"/>
    </row>
    <row r="42" spans="1:13" ht="20.25" customHeight="1">
      <c r="A42" s="681">
        <v>5</v>
      </c>
      <c r="B42" s="903" t="str">
        <f>'Financial Plan 1397'!B20</f>
        <v>خیشاوه و نرم کاری زمین قوریه</v>
      </c>
      <c r="C42" s="903"/>
      <c r="D42" s="903"/>
      <c r="E42" s="903"/>
      <c r="F42" s="673" t="s">
        <v>503</v>
      </c>
      <c r="G42" s="678" t="str">
        <f>'Financial Plan 1397'!C20</f>
        <v>متر مربع</v>
      </c>
      <c r="H42" s="678">
        <f>'Financial Plan 1397'!D20</f>
        <v>540000</v>
      </c>
      <c r="I42" s="679">
        <f>'Financial Plan 1397'!F20</f>
        <v>5</v>
      </c>
      <c r="J42" s="682">
        <f t="shared" si="2"/>
        <v>2700000</v>
      </c>
      <c r="K42" s="982"/>
      <c r="L42" s="983"/>
    </row>
    <row r="43" spans="1:13" ht="20.25" customHeight="1">
      <c r="A43" s="681">
        <v>6</v>
      </c>
      <c r="B43" s="903" t="str">
        <f>'Financial Plan 1397'!B21</f>
        <v>غرس نهالی (ترانسپلانت)</v>
      </c>
      <c r="C43" s="903"/>
      <c r="D43" s="903"/>
      <c r="E43" s="903"/>
      <c r="F43" s="673" t="s">
        <v>503</v>
      </c>
      <c r="G43" s="678" t="str">
        <f>'Financial Plan 1397'!C21</f>
        <v>اصله</v>
      </c>
      <c r="H43" s="678">
        <f>'Financial Plan 1397'!D21</f>
        <v>180000</v>
      </c>
      <c r="I43" s="679">
        <f>'Financial Plan 1397'!F21</f>
        <v>2</v>
      </c>
      <c r="J43" s="682">
        <f t="shared" si="2"/>
        <v>360000</v>
      </c>
      <c r="K43" s="982"/>
      <c r="L43" s="983"/>
    </row>
    <row r="44" spans="1:13" ht="20.25" customHeight="1">
      <c r="A44" s="681">
        <v>7</v>
      </c>
      <c r="B44" s="903" t="str">
        <f>'Financial Plan 1397'!B22</f>
        <v>آبیاری (مجموع زمین تحت پلان هفته یک مرتبه)</v>
      </c>
      <c r="C44" s="903"/>
      <c r="D44" s="903"/>
      <c r="E44" s="903"/>
      <c r="F44" s="673" t="s">
        <v>503</v>
      </c>
      <c r="G44" s="678" t="str">
        <f>'Financial Plan 1397'!C22</f>
        <v>جریب</v>
      </c>
      <c r="H44" s="678">
        <f>'Financial Plan 1397'!D22</f>
        <v>1260</v>
      </c>
      <c r="I44" s="679">
        <f>'Financial Plan 1397'!F22</f>
        <v>100</v>
      </c>
      <c r="J44" s="682">
        <f t="shared" si="2"/>
        <v>126000</v>
      </c>
      <c r="K44" s="982"/>
      <c r="L44" s="983"/>
    </row>
    <row r="45" spans="1:13" ht="20.25" customHeight="1">
      <c r="A45" s="681">
        <v>8</v>
      </c>
      <c r="B45" s="903" t="str">
        <f>'Financial Plan 1397'!B23</f>
        <v>کود دهی  (مجموع زمین تحت پلان ماه یک مرتبه)</v>
      </c>
      <c r="C45" s="903"/>
      <c r="D45" s="903"/>
      <c r="E45" s="903"/>
      <c r="F45" s="673" t="s">
        <v>503</v>
      </c>
      <c r="G45" s="678" t="str">
        <f>'Financial Plan 1397'!C23</f>
        <v>جریب</v>
      </c>
      <c r="H45" s="678">
        <f>'Financial Plan 1397'!D23</f>
        <v>270</v>
      </c>
      <c r="I45" s="679">
        <f>'Financial Plan 1397'!F23</f>
        <v>100</v>
      </c>
      <c r="J45" s="682">
        <f t="shared" si="2"/>
        <v>27000</v>
      </c>
      <c r="K45" s="982"/>
      <c r="L45" s="983"/>
    </row>
    <row r="46" spans="1:13" ht="20.25" customHeight="1">
      <c r="A46" s="681">
        <v>9</v>
      </c>
      <c r="B46" s="903" t="str">
        <f>'Financial Plan 1397'!B24</f>
        <v>کترول امراض و آفات</v>
      </c>
      <c r="C46" s="903"/>
      <c r="D46" s="903"/>
      <c r="E46" s="903"/>
      <c r="F46" s="673" t="s">
        <v>503</v>
      </c>
      <c r="G46" s="678" t="str">
        <f>'Financial Plan 1397'!C24</f>
        <v>جریب</v>
      </c>
      <c r="H46" s="678">
        <f>'Financial Plan 1397'!D24</f>
        <v>315</v>
      </c>
      <c r="I46" s="679">
        <f>'Financial Plan 1397'!F24</f>
        <v>200</v>
      </c>
      <c r="J46" s="682">
        <f t="shared" si="2"/>
        <v>63000</v>
      </c>
      <c r="K46" s="982"/>
      <c r="L46" s="983"/>
    </row>
    <row r="47" spans="1:13" ht="20.25" customHeight="1">
      <c r="A47" s="681">
        <v>10</v>
      </c>
      <c r="B47" s="903" t="str">
        <f>'Financial Plan 1397'!B25</f>
        <v>پر کاری خریطه پلاستیک و بذر تخم</v>
      </c>
      <c r="C47" s="903"/>
      <c r="D47" s="903"/>
      <c r="E47" s="903"/>
      <c r="F47" s="673" t="s">
        <v>503</v>
      </c>
      <c r="G47" s="678" t="str">
        <f>'Financial Plan 1397'!C25</f>
        <v>خریطه</v>
      </c>
      <c r="H47" s="678">
        <f>'Financial Plan 1397'!D25</f>
        <v>180000</v>
      </c>
      <c r="I47" s="679">
        <f>'Financial Plan 1397'!F25</f>
        <v>2</v>
      </c>
      <c r="J47" s="682">
        <f t="shared" si="2"/>
        <v>360000</v>
      </c>
      <c r="K47" s="982"/>
      <c r="L47" s="983"/>
    </row>
    <row r="48" spans="1:13" ht="20.25" customHeight="1" thickBot="1">
      <c r="A48" s="676">
        <v>11</v>
      </c>
      <c r="B48" s="903" t="str">
        <f>'Financial Plan 1397'!B26</f>
        <v>تهیه کمپوست</v>
      </c>
      <c r="C48" s="903"/>
      <c r="D48" s="903"/>
      <c r="E48" s="903"/>
      <c r="F48" s="683" t="s">
        <v>503</v>
      </c>
      <c r="G48" s="678" t="str">
        <f>'Financial Plan 1397'!C26</f>
        <v>متر مکعب</v>
      </c>
      <c r="H48" s="678">
        <f>'Financial Plan 1397'!D26</f>
        <v>90</v>
      </c>
      <c r="I48" s="679">
        <f>'Financial Plan 1397'!F26</f>
        <v>400</v>
      </c>
      <c r="J48" s="682">
        <f t="shared" si="2"/>
        <v>36000</v>
      </c>
      <c r="K48" s="980"/>
      <c r="L48" s="981"/>
    </row>
    <row r="49" spans="1:13" ht="20.25" customHeight="1" thickBot="1">
      <c r="A49" s="908" t="s">
        <v>629</v>
      </c>
      <c r="B49" s="909"/>
      <c r="C49" s="909"/>
      <c r="D49" s="909"/>
      <c r="E49" s="909"/>
      <c r="F49" s="909"/>
      <c r="G49" s="910"/>
      <c r="H49" s="669"/>
      <c r="I49" s="669"/>
      <c r="J49" s="669">
        <f>SUM(J50:J62)</f>
        <v>63136758.974358976</v>
      </c>
      <c r="K49" s="911"/>
      <c r="L49" s="912"/>
      <c r="M49" s="663">
        <f>'Financial Plan 1397'!H43</f>
        <v>63136758.974358976</v>
      </c>
    </row>
    <row r="50" spans="1:13" ht="20.25" customHeight="1">
      <c r="A50" s="677">
        <v>1</v>
      </c>
      <c r="B50" s="903" t="str">
        <f>'Financial Plan 1397'!B30</f>
        <v>مقدار ساحه تحت فعالیت</v>
      </c>
      <c r="C50" s="903"/>
      <c r="D50" s="903"/>
      <c r="E50" s="903"/>
      <c r="F50" s="678" t="s">
        <v>503</v>
      </c>
      <c r="G50" s="684" t="str">
        <f>'Financial Plan 1397'!C30</f>
        <v>هکتار</v>
      </c>
      <c r="H50" s="685">
        <f>'Financial Plan 1397'!D30</f>
        <v>500</v>
      </c>
      <c r="I50" s="679">
        <f>'Financial Plan 1397'!F30</f>
        <v>0</v>
      </c>
      <c r="J50" s="682">
        <f t="shared" si="2"/>
        <v>0</v>
      </c>
      <c r="K50" s="904"/>
      <c r="L50" s="905"/>
    </row>
    <row r="51" spans="1:13" ht="20.25" customHeight="1">
      <c r="A51" s="681">
        <v>2</v>
      </c>
      <c r="B51" s="903" t="str">
        <f>'Financial Plan 1397'!B31</f>
        <v>ایجاد تراس چهار متره  و دو متره (40 سانتی عمق 70 سانتی عرض)</v>
      </c>
      <c r="C51" s="903"/>
      <c r="D51" s="903"/>
      <c r="E51" s="903"/>
      <c r="F51" s="673" t="s">
        <v>503</v>
      </c>
      <c r="G51" s="684" t="str">
        <f>'Financial Plan 1397'!C31</f>
        <v>متر</v>
      </c>
      <c r="H51" s="685">
        <f>'Financial Plan 1397'!D31</f>
        <v>833000</v>
      </c>
      <c r="I51" s="679">
        <f>'Financial Plan 1397'!F31</f>
        <v>33.333333333333336</v>
      </c>
      <c r="J51" s="682">
        <f t="shared" si="2"/>
        <v>27766666.666666668</v>
      </c>
      <c r="K51" s="906"/>
      <c r="L51" s="907"/>
    </row>
    <row r="52" spans="1:13" ht="20.25" customHeight="1">
      <c r="A52" s="681">
        <v>3</v>
      </c>
      <c r="B52" s="903" t="str">
        <f>'Financial Plan 1397'!B32</f>
        <v>چیکدم</v>
      </c>
      <c r="C52" s="903"/>
      <c r="D52" s="903"/>
      <c r="E52" s="903"/>
      <c r="F52" s="673" t="s">
        <v>503</v>
      </c>
      <c r="G52" s="684" t="str">
        <f>'Financial Plan 1397'!C32</f>
        <v>متر مکعب</v>
      </c>
      <c r="H52" s="685">
        <f>'Financial Plan 1397'!D32</f>
        <v>1000</v>
      </c>
      <c r="I52" s="679">
        <f>'Financial Plan 1397'!F32</f>
        <v>800</v>
      </c>
      <c r="J52" s="682">
        <f t="shared" si="2"/>
        <v>800000</v>
      </c>
      <c r="K52" s="906"/>
      <c r="L52" s="907"/>
    </row>
    <row r="53" spans="1:13" ht="20.25" customHeight="1">
      <c r="A53" s="681">
        <v>4</v>
      </c>
      <c r="B53" s="903" t="str">
        <f>'Financial Plan 1397'!B33</f>
        <v xml:space="preserve">حفر چقرک </v>
      </c>
      <c r="C53" s="903"/>
      <c r="D53" s="903"/>
      <c r="E53" s="903"/>
      <c r="F53" s="673" t="s">
        <v>503</v>
      </c>
      <c r="G53" s="684" t="str">
        <f>'Financial Plan 1397'!C33</f>
        <v>چقرک</v>
      </c>
      <c r="H53" s="685">
        <f>'Financial Plan 1397'!D33</f>
        <v>400000</v>
      </c>
      <c r="I53" s="679">
        <f>'Financial Plan 1397'!F33</f>
        <v>30.76923076923077</v>
      </c>
      <c r="J53" s="682">
        <f t="shared" si="2"/>
        <v>12307692.307692308</v>
      </c>
      <c r="K53" s="906"/>
      <c r="L53" s="907"/>
    </row>
    <row r="54" spans="1:13" ht="20.25" customHeight="1">
      <c r="A54" s="681">
        <v>5</v>
      </c>
      <c r="B54" s="903" t="str">
        <f>'Financial Plan 1397'!B34</f>
        <v>حفر حوض های جذبی (3*2*2) متر</v>
      </c>
      <c r="C54" s="903"/>
      <c r="D54" s="903"/>
      <c r="E54" s="903"/>
      <c r="F54" s="673" t="s">
        <v>503</v>
      </c>
      <c r="G54" s="684" t="str">
        <f>'Financial Plan 1397'!C34</f>
        <v>حوض</v>
      </c>
      <c r="H54" s="685">
        <f>'Financial Plan 1397'!D34</f>
        <v>50</v>
      </c>
      <c r="I54" s="679">
        <f>'Financial Plan 1397'!F34</f>
        <v>4800</v>
      </c>
      <c r="J54" s="682">
        <f t="shared" si="2"/>
        <v>240000</v>
      </c>
      <c r="K54" s="906"/>
      <c r="L54" s="907"/>
    </row>
    <row r="55" spans="1:13" ht="20.25" customHeight="1">
      <c r="A55" s="681">
        <v>6</v>
      </c>
      <c r="B55" s="903" t="str">
        <f>'Financial Plan 1397'!B35</f>
        <v>غرس نهال های مختلف النوع در چقرک های حفر شده</v>
      </c>
      <c r="C55" s="903"/>
      <c r="D55" s="903"/>
      <c r="E55" s="903"/>
      <c r="F55" s="673" t="s">
        <v>503</v>
      </c>
      <c r="G55" s="684" t="str">
        <f>'Financial Plan 1397'!C35</f>
        <v>اصله</v>
      </c>
      <c r="H55" s="685">
        <f>'Financial Plan 1397'!D35</f>
        <v>300000</v>
      </c>
      <c r="I55" s="679">
        <f>'Financial Plan 1397'!F35</f>
        <v>8</v>
      </c>
      <c r="J55" s="682">
        <f t="shared" si="2"/>
        <v>2400000</v>
      </c>
      <c r="K55" s="906"/>
      <c r="L55" s="907"/>
    </row>
    <row r="56" spans="1:13" ht="20.25" customHeight="1">
      <c r="A56" s="681">
        <v>7</v>
      </c>
      <c r="B56" s="903" t="str">
        <f>'Financial Plan 1397'!B36</f>
        <v>بذر مستقیم تخم درختان در ساحه چقرک های حفر شده</v>
      </c>
      <c r="C56" s="903"/>
      <c r="D56" s="903"/>
      <c r="E56" s="903"/>
      <c r="F56" s="673" t="s">
        <v>503</v>
      </c>
      <c r="G56" s="684" t="str">
        <f>'Financial Plan 1397'!C36</f>
        <v>حلقه</v>
      </c>
      <c r="H56" s="685">
        <f>'Financial Plan 1397'!D36</f>
        <v>100000</v>
      </c>
      <c r="I56" s="679">
        <f>'Financial Plan 1397'!F36</f>
        <v>2.6666666666666665</v>
      </c>
      <c r="J56" s="682">
        <f t="shared" si="2"/>
        <v>266666.66666666663</v>
      </c>
      <c r="K56" s="906"/>
      <c r="L56" s="907"/>
    </row>
    <row r="57" spans="1:13" ht="20.25" customHeight="1">
      <c r="A57" s="681">
        <v>8</v>
      </c>
      <c r="B57" s="903" t="str">
        <f>'Financial Plan 1397'!B37</f>
        <v>آبیاری نهال های غرس شده خزانی دو مرتبه بعد از غرس</v>
      </c>
      <c r="C57" s="903"/>
      <c r="D57" s="903"/>
      <c r="E57" s="903"/>
      <c r="F57" s="683" t="s">
        <v>503</v>
      </c>
      <c r="G57" s="684" t="str">
        <f>'Financial Plan 1397'!C37</f>
        <v>اصله</v>
      </c>
      <c r="H57" s="685">
        <f>'Financial Plan 1397'!D37</f>
        <v>300000</v>
      </c>
      <c r="I57" s="679">
        <f>'Financial Plan 1397'!F37</f>
        <v>2.6666666666666665</v>
      </c>
      <c r="J57" s="682">
        <f t="shared" si="2"/>
        <v>800000</v>
      </c>
      <c r="K57" s="977"/>
      <c r="L57" s="978"/>
    </row>
    <row r="58" spans="1:13" ht="20.25" customHeight="1">
      <c r="A58" s="681">
        <v>9</v>
      </c>
      <c r="B58" s="903" t="str">
        <f>'Financial Plan 1397'!B38</f>
        <v xml:space="preserve">پاک کار چقرک ها </v>
      </c>
      <c r="C58" s="903"/>
      <c r="D58" s="903"/>
      <c r="E58" s="903"/>
      <c r="F58" s="683" t="s">
        <v>503</v>
      </c>
      <c r="G58" s="684" t="str">
        <f>'Financial Plan 1397'!C38</f>
        <v>چقرک</v>
      </c>
      <c r="H58" s="685">
        <f>'Financial Plan 1397'!D38</f>
        <v>320000</v>
      </c>
      <c r="I58" s="679">
        <f>'Financial Plan 1397'!F38</f>
        <v>16</v>
      </c>
      <c r="J58" s="682">
        <f t="shared" si="2"/>
        <v>5120000</v>
      </c>
      <c r="K58" s="977"/>
      <c r="L58" s="978"/>
    </row>
    <row r="59" spans="1:13" ht="20.25" customHeight="1">
      <c r="A59" s="681">
        <v>10</v>
      </c>
      <c r="B59" s="903" t="str">
        <f>'Financial Plan 1397'!B39</f>
        <v>پالک کاری تراس ها</v>
      </c>
      <c r="C59" s="903"/>
      <c r="D59" s="903"/>
      <c r="E59" s="903"/>
      <c r="F59" s="683" t="s">
        <v>503</v>
      </c>
      <c r="G59" s="684" t="str">
        <f>'Financial Plan 1397'!C39</f>
        <v>حوض</v>
      </c>
      <c r="H59" s="685">
        <f>'Financial Plan 1397'!D39</f>
        <v>666400</v>
      </c>
      <c r="I59" s="679">
        <f>'Financial Plan 1397'!F39</f>
        <v>16</v>
      </c>
      <c r="J59" s="682">
        <f t="shared" si="2"/>
        <v>10662400</v>
      </c>
      <c r="K59" s="977"/>
      <c r="L59" s="978"/>
    </row>
    <row r="60" spans="1:13" ht="20.25" customHeight="1">
      <c r="A60" s="681">
        <v>11</v>
      </c>
      <c r="B60" s="903" t="str">
        <f>'Financial Plan 1397'!B40</f>
        <v>غرس نهال های مختلف النوع در چقرک های حفر شده</v>
      </c>
      <c r="C60" s="903"/>
      <c r="D60" s="903"/>
      <c r="E60" s="903"/>
      <c r="F60" s="683" t="s">
        <v>503</v>
      </c>
      <c r="G60" s="684" t="str">
        <f>'Financial Plan 1397'!C40</f>
        <v>اصله</v>
      </c>
      <c r="H60" s="685">
        <f>'Financial Plan 1397'!D40</f>
        <v>240000</v>
      </c>
      <c r="I60" s="679">
        <f>'Financial Plan 1397'!F40</f>
        <v>8</v>
      </c>
      <c r="J60" s="682">
        <f t="shared" si="2"/>
        <v>1920000</v>
      </c>
      <c r="K60" s="977"/>
      <c r="L60" s="978"/>
    </row>
    <row r="61" spans="1:13" ht="20.25" customHeight="1">
      <c r="A61" s="681">
        <v>12</v>
      </c>
      <c r="B61" s="903" t="str">
        <f>'Financial Plan 1397'!B41</f>
        <v>بذر مستقیم تخم درختان در ساحه چقرک های حفر شده</v>
      </c>
      <c r="C61" s="903"/>
      <c r="D61" s="903"/>
      <c r="E61" s="903"/>
      <c r="F61" s="683" t="s">
        <v>503</v>
      </c>
      <c r="G61" s="684" t="str">
        <f>'Financial Plan 1397'!C41</f>
        <v>چقرک</v>
      </c>
      <c r="H61" s="685">
        <f>'Financial Plan 1397'!D41</f>
        <v>80000</v>
      </c>
      <c r="I61" s="679">
        <f>'Financial Plan 1397'!F41</f>
        <v>2.6666666666666665</v>
      </c>
      <c r="J61" s="682">
        <f t="shared" si="2"/>
        <v>213333.33333333331</v>
      </c>
      <c r="K61" s="977"/>
      <c r="L61" s="978"/>
    </row>
    <row r="62" spans="1:13" ht="20.25" customHeight="1" thickBot="1">
      <c r="A62" s="681">
        <v>13</v>
      </c>
      <c r="B62" s="903" t="str">
        <f>'Financial Plan 1397'!B42</f>
        <v>آبیاری نهال های غرس شده خزانی دو مرتبه بعد از غرس</v>
      </c>
      <c r="C62" s="903"/>
      <c r="D62" s="903"/>
      <c r="E62" s="903"/>
      <c r="F62" s="683" t="s">
        <v>503</v>
      </c>
      <c r="G62" s="684" t="str">
        <f>'Financial Plan 1397'!C42</f>
        <v>اصله</v>
      </c>
      <c r="H62" s="685">
        <f>'Financial Plan 1397'!D42</f>
        <v>240000</v>
      </c>
      <c r="I62" s="679">
        <f>'Financial Plan 1397'!F42</f>
        <v>2.6666666666666665</v>
      </c>
      <c r="J62" s="682">
        <f t="shared" si="2"/>
        <v>640000</v>
      </c>
      <c r="K62" s="977"/>
      <c r="L62" s="978"/>
    </row>
    <row r="63" spans="1:13" ht="23.25" customHeight="1" thickBot="1">
      <c r="A63" s="908" t="s">
        <v>631</v>
      </c>
      <c r="B63" s="909"/>
      <c r="C63" s="909"/>
      <c r="D63" s="909"/>
      <c r="E63" s="909"/>
      <c r="F63" s="909"/>
      <c r="G63" s="910"/>
      <c r="H63" s="669"/>
      <c r="I63" s="669"/>
      <c r="J63" s="669">
        <f>SUM(J64:J70)</f>
        <v>36796238.095238097</v>
      </c>
      <c r="K63" s="911"/>
      <c r="L63" s="912"/>
      <c r="M63" s="663">
        <f>'Financial Plan 1397'!H53</f>
        <v>36796238.095238097</v>
      </c>
    </row>
    <row r="64" spans="1:13" ht="20.25" customHeight="1">
      <c r="A64" s="681">
        <v>1</v>
      </c>
      <c r="B64" s="979" t="str">
        <f>'Financial Plan 1397'!B46</f>
        <v xml:space="preserve">کارگر حفظ و مراقبت شبکه آبیاری، ساحه سبز، شاخه بر و تاسیسات پروژه </v>
      </c>
      <c r="C64" s="979"/>
      <c r="D64" s="979"/>
      <c r="E64" s="979"/>
      <c r="F64" s="673" t="s">
        <v>503</v>
      </c>
      <c r="G64" s="673" t="str">
        <f>'Financial Plan 1397'!C46</f>
        <v>روز کاری</v>
      </c>
      <c r="H64" s="674">
        <f>'Financial Plan 1397'!D46</f>
        <v>5142</v>
      </c>
      <c r="I64" s="675">
        <v>400</v>
      </c>
      <c r="J64" s="682">
        <f t="shared" si="2"/>
        <v>2056800</v>
      </c>
      <c r="K64" s="906"/>
      <c r="L64" s="907"/>
    </row>
    <row r="65" spans="1:13" ht="20.25" customHeight="1">
      <c r="A65" s="681">
        <v>2</v>
      </c>
      <c r="B65" s="913" t="str">
        <f>'Financial Plan 1397'!B47</f>
        <v>آبیاری نهال های غرس شده و نهال های بذر مستقیم سال های 1395 الی 1398</v>
      </c>
      <c r="C65" s="914"/>
      <c r="D65" s="914"/>
      <c r="E65" s="915"/>
      <c r="F65" s="673" t="s">
        <v>503</v>
      </c>
      <c r="G65" s="673" t="str">
        <f>'Financial Plan 1397'!C47</f>
        <v>اصله</v>
      </c>
      <c r="H65" s="674">
        <f>'Financial Plan 1397'!D47</f>
        <v>965000</v>
      </c>
      <c r="I65" s="675">
        <v>31.303488773747841</v>
      </c>
      <c r="J65" s="682">
        <v>30207866.666666668</v>
      </c>
      <c r="K65" s="906"/>
      <c r="L65" s="907"/>
    </row>
    <row r="66" spans="1:13" ht="20.25" customHeight="1">
      <c r="A66" s="681"/>
      <c r="B66" s="913" t="str">
        <f>'Financial Plan 1397'!B48</f>
        <v xml:space="preserve">آبیاری نهال ها توسط تانکر های وزارت زراعت </v>
      </c>
      <c r="C66" s="914"/>
      <c r="D66" s="914"/>
      <c r="E66" s="915"/>
      <c r="F66" s="673" t="s">
        <v>503</v>
      </c>
      <c r="G66" s="673" t="str">
        <f>'Financial Plan 1397'!C48</f>
        <v>مرتبه</v>
      </c>
      <c r="H66" s="674">
        <f>'Financial Plan 1397'!D48</f>
        <v>10000</v>
      </c>
      <c r="I66" s="675">
        <v>62.857142857142861</v>
      </c>
      <c r="J66" s="682">
        <v>628571.42857142864</v>
      </c>
      <c r="K66" s="906"/>
      <c r="L66" s="907"/>
    </row>
    <row r="67" spans="1:13" ht="20.25" customHeight="1">
      <c r="A67" s="681"/>
      <c r="B67" s="913" t="str">
        <f>'Financial Plan 1397'!B49</f>
        <v xml:space="preserve">نرم کاری و ملچ اطراف نهال ها </v>
      </c>
      <c r="C67" s="914"/>
      <c r="D67" s="914"/>
      <c r="E67" s="915"/>
      <c r="F67" s="673" t="s">
        <v>503</v>
      </c>
      <c r="G67" s="673" t="str">
        <f>'Financial Plan 1397'!C49</f>
        <v>اصله</v>
      </c>
      <c r="H67" s="674">
        <f>'Financial Plan 1397'!D49</f>
        <v>527000</v>
      </c>
      <c r="I67" s="675">
        <v>5</v>
      </c>
      <c r="J67" s="682">
        <f t="shared" si="2"/>
        <v>2635000</v>
      </c>
      <c r="K67" s="906"/>
      <c r="L67" s="907"/>
    </row>
    <row r="68" spans="1:13" ht="20.25" customHeight="1">
      <c r="A68" s="681"/>
      <c r="B68" s="913" t="str">
        <f>'Financial Plan 1397'!B50</f>
        <v>ایجاد قوریه موقت</v>
      </c>
      <c r="C68" s="914"/>
      <c r="D68" s="914"/>
      <c r="E68" s="915"/>
      <c r="F68" s="673" t="s">
        <v>503</v>
      </c>
      <c r="G68" s="673" t="str">
        <f>'Financial Plan 1397'!C50</f>
        <v>جریب</v>
      </c>
      <c r="H68" s="674">
        <f>'Financial Plan 1397'!D50</f>
        <v>9</v>
      </c>
      <c r="I68" s="675">
        <v>29600</v>
      </c>
      <c r="J68" s="682">
        <f>I68*H68*3</f>
        <v>799200</v>
      </c>
      <c r="K68" s="906"/>
      <c r="L68" s="907"/>
    </row>
    <row r="69" spans="1:13" ht="20.25" customHeight="1">
      <c r="A69" s="681">
        <v>6</v>
      </c>
      <c r="B69" s="913" t="str">
        <f>'Financial Plan 1397'!B51</f>
        <v>ناغه گیری نهال های خشک شده توسط نهال تولید شده در خریطه های پلاستکی در ساحه آبریزه</v>
      </c>
      <c r="C69" s="914"/>
      <c r="D69" s="914"/>
      <c r="E69" s="915"/>
      <c r="F69" s="673" t="s">
        <v>503</v>
      </c>
      <c r="G69" s="673" t="str">
        <f>'Financial Plan 1397'!C51</f>
        <v>اصله</v>
      </c>
      <c r="H69" s="674">
        <f>'Financial Plan 1397'!D51</f>
        <v>48950</v>
      </c>
      <c r="I69" s="675">
        <v>8</v>
      </c>
      <c r="J69" s="682">
        <f t="shared" si="2"/>
        <v>391600</v>
      </c>
      <c r="K69" s="906"/>
      <c r="L69" s="907"/>
    </row>
    <row r="70" spans="1:13" ht="20.25" customHeight="1" thickBot="1">
      <c r="A70" s="676">
        <v>7</v>
      </c>
      <c r="B70" s="1032" t="str">
        <f>'Financial Plan 1397'!B52</f>
        <v>آبیاری نهال ناغه گیریه شده در خزان سال یک مرتبه</v>
      </c>
      <c r="C70" s="1033"/>
      <c r="D70" s="1033"/>
      <c r="E70" s="1034"/>
      <c r="F70" s="673" t="s">
        <v>503</v>
      </c>
      <c r="G70" s="673" t="str">
        <f>'Financial Plan 1397'!C52</f>
        <v>اصله</v>
      </c>
      <c r="H70" s="674">
        <f>'Financial Plan 1397'!D52</f>
        <v>28950</v>
      </c>
      <c r="I70" s="675">
        <v>2.6666666666666665</v>
      </c>
      <c r="J70" s="682">
        <f t="shared" si="2"/>
        <v>77200</v>
      </c>
      <c r="K70" s="1030"/>
      <c r="L70" s="1031"/>
    </row>
    <row r="71" spans="1:13" ht="23.25" customHeight="1" thickBot="1">
      <c r="A71" s="908" t="s">
        <v>632</v>
      </c>
      <c r="B71" s="909"/>
      <c r="C71" s="909"/>
      <c r="D71" s="909"/>
      <c r="E71" s="909"/>
      <c r="F71" s="909"/>
      <c r="G71" s="910"/>
      <c r="H71" s="669">
        <f>SUM(H72:H87)</f>
        <v>36</v>
      </c>
      <c r="I71" s="669"/>
      <c r="J71" s="669">
        <f>SUM(J72:J87)</f>
        <v>17622564</v>
      </c>
      <c r="K71" s="911"/>
      <c r="L71" s="912"/>
      <c r="M71" s="663">
        <f>'Financial Plan 1397'!H72</f>
        <v>17622564</v>
      </c>
    </row>
    <row r="72" spans="1:13" ht="20.25" customHeight="1">
      <c r="A72" s="677">
        <v>1</v>
      </c>
      <c r="B72" s="903" t="str">
        <f>'Financial Plan 1397'!B56</f>
        <v>هماهنگ کننده پروزه</v>
      </c>
      <c r="C72" s="903"/>
      <c r="D72" s="903"/>
      <c r="E72" s="903"/>
      <c r="F72" s="678" t="s">
        <v>503</v>
      </c>
      <c r="G72" s="678" t="s">
        <v>504</v>
      </c>
      <c r="H72" s="685">
        <f>'Financial Plan 1397'!E56</f>
        <v>1</v>
      </c>
      <c r="I72" s="679">
        <f>'Financial Plan 1397'!F56</f>
        <v>128000</v>
      </c>
      <c r="J72" s="680">
        <f>I72*H72*12</f>
        <v>1536000</v>
      </c>
      <c r="K72" s="906"/>
      <c r="L72" s="907"/>
    </row>
    <row r="73" spans="1:13" ht="20.25" customHeight="1">
      <c r="A73" s="681">
        <v>2</v>
      </c>
      <c r="B73" s="903" t="str">
        <f>'Financial Plan 1397'!B57</f>
        <v>آمر نظارت و ارزیابی</v>
      </c>
      <c r="C73" s="903"/>
      <c r="D73" s="903"/>
      <c r="E73" s="903"/>
      <c r="F73" s="673" t="s">
        <v>503</v>
      </c>
      <c r="G73" s="673" t="s">
        <v>504</v>
      </c>
      <c r="H73" s="685">
        <f>'Financial Plan 1397'!E57</f>
        <v>1</v>
      </c>
      <c r="I73" s="679">
        <f>'Financial Plan 1397'!F57</f>
        <v>49333</v>
      </c>
      <c r="J73" s="680">
        <f t="shared" ref="J73:J87" si="3">I73*H73*12</f>
        <v>591996</v>
      </c>
      <c r="K73" s="906"/>
      <c r="L73" s="907"/>
    </row>
    <row r="74" spans="1:13" ht="20.25" customHeight="1">
      <c r="A74" s="681">
        <v>3</v>
      </c>
      <c r="B74" s="903" t="str">
        <f>'Financial Plan 1397'!B58</f>
        <v>متخصص دیزاین پروگرام تنظیم منابع طبیعی</v>
      </c>
      <c r="C74" s="903"/>
      <c r="D74" s="903"/>
      <c r="E74" s="903"/>
      <c r="F74" s="673" t="s">
        <v>503</v>
      </c>
      <c r="G74" s="673" t="s">
        <v>504</v>
      </c>
      <c r="H74" s="685">
        <f>'Financial Plan 1397'!E58</f>
        <v>1</v>
      </c>
      <c r="I74" s="679">
        <f>'Financial Plan 1397'!F58</f>
        <v>97333</v>
      </c>
      <c r="J74" s="680">
        <f t="shared" si="3"/>
        <v>1167996</v>
      </c>
      <c r="K74" s="906"/>
      <c r="L74" s="907"/>
    </row>
    <row r="75" spans="1:13" ht="20.25" customHeight="1">
      <c r="A75" s="681">
        <v>4</v>
      </c>
      <c r="B75" s="903" t="str">
        <f>'Financial Plan 1397'!B59</f>
        <v>مسئول مالی و اداری</v>
      </c>
      <c r="C75" s="903"/>
      <c r="D75" s="903"/>
      <c r="E75" s="903"/>
      <c r="F75" s="673" t="s">
        <v>503</v>
      </c>
      <c r="G75" s="673" t="s">
        <v>504</v>
      </c>
      <c r="H75" s="685">
        <f>'Financial Plan 1397'!E59</f>
        <v>1</v>
      </c>
      <c r="I75" s="679">
        <f>'Financial Plan 1397'!F59</f>
        <v>28000</v>
      </c>
      <c r="J75" s="680">
        <f t="shared" si="3"/>
        <v>336000</v>
      </c>
      <c r="K75" s="906"/>
      <c r="L75" s="907"/>
    </row>
    <row r="76" spans="1:13" ht="20.25" customHeight="1">
      <c r="A76" s="681">
        <v>5</v>
      </c>
      <c r="B76" s="903" t="str">
        <f>'Financial Plan 1397'!B60</f>
        <v>آمر جی آی اس</v>
      </c>
      <c r="C76" s="903"/>
      <c r="D76" s="903"/>
      <c r="E76" s="903"/>
      <c r="F76" s="673" t="s">
        <v>503</v>
      </c>
      <c r="G76" s="673" t="s">
        <v>504</v>
      </c>
      <c r="H76" s="685">
        <f>'Financial Plan 1397'!E60</f>
        <v>1</v>
      </c>
      <c r="I76" s="679">
        <f>'Financial Plan 1397'!F60</f>
        <v>55000</v>
      </c>
      <c r="J76" s="680">
        <f t="shared" si="3"/>
        <v>660000</v>
      </c>
      <c r="K76" s="906"/>
      <c r="L76" s="907"/>
    </row>
    <row r="77" spans="1:13" ht="20.25" customHeight="1">
      <c r="A77" s="681">
        <v>6</v>
      </c>
      <c r="B77" s="903" t="str">
        <f>'Financial Plan 1397'!B61</f>
        <v xml:space="preserve">آمر ارتباطات و آگاهی عامه </v>
      </c>
      <c r="C77" s="903"/>
      <c r="D77" s="903"/>
      <c r="E77" s="903"/>
      <c r="F77" s="673" t="s">
        <v>503</v>
      </c>
      <c r="G77" s="673" t="s">
        <v>504</v>
      </c>
      <c r="H77" s="685">
        <f>'Financial Plan 1397'!E61</f>
        <v>1</v>
      </c>
      <c r="I77" s="679">
        <f>'Financial Plan 1397'!F61</f>
        <v>49333</v>
      </c>
      <c r="J77" s="680">
        <f t="shared" si="3"/>
        <v>591996</v>
      </c>
      <c r="K77" s="906"/>
      <c r="L77" s="907"/>
    </row>
    <row r="78" spans="1:13" ht="20.25" customHeight="1">
      <c r="A78" s="681">
        <v>7</v>
      </c>
      <c r="B78" s="903" t="str">
        <f>'Financial Plan 1397'!B62</f>
        <v>متخصص انکشاف جنگلات و سرسبزی شهری</v>
      </c>
      <c r="C78" s="903"/>
      <c r="D78" s="903"/>
      <c r="E78" s="903"/>
      <c r="F78" s="673" t="s">
        <v>503</v>
      </c>
      <c r="G78" s="673" t="s">
        <v>504</v>
      </c>
      <c r="H78" s="685">
        <f>'Financial Plan 1397'!E62</f>
        <v>1</v>
      </c>
      <c r="I78" s="679">
        <f>'Financial Plan 1397'!F62</f>
        <v>97333</v>
      </c>
      <c r="J78" s="680">
        <f t="shared" si="3"/>
        <v>1167996</v>
      </c>
      <c r="K78" s="906"/>
      <c r="L78" s="907"/>
    </row>
    <row r="79" spans="1:13" ht="20.25" customHeight="1">
      <c r="A79" s="681">
        <v>8</v>
      </c>
      <c r="B79" s="903" t="str">
        <f>'Financial Plan 1397'!B63</f>
        <v>آمر ساحوی انکشاف جنگلات و سرسبزی شهری</v>
      </c>
      <c r="C79" s="903"/>
      <c r="D79" s="903"/>
      <c r="E79" s="903"/>
      <c r="F79" s="673" t="s">
        <v>503</v>
      </c>
      <c r="G79" s="673" t="s">
        <v>504</v>
      </c>
      <c r="H79" s="685">
        <f>'Financial Plan 1397'!E63</f>
        <v>4</v>
      </c>
      <c r="I79" s="679">
        <f>'Financial Plan 1397'!F63</f>
        <v>60667</v>
      </c>
      <c r="J79" s="680">
        <f t="shared" si="3"/>
        <v>2912016</v>
      </c>
      <c r="K79" s="906"/>
      <c r="L79" s="907"/>
    </row>
    <row r="80" spans="1:13" ht="20.25" customHeight="1">
      <c r="A80" s="681">
        <v>9</v>
      </c>
      <c r="B80" s="903" t="str">
        <f>'Financial Plan 1397'!B64</f>
        <v>مسئول پرداخت معاشات قرار دادی وزارت</v>
      </c>
      <c r="C80" s="903"/>
      <c r="D80" s="903"/>
      <c r="E80" s="903"/>
      <c r="F80" s="673" t="s">
        <v>503</v>
      </c>
      <c r="G80" s="673" t="s">
        <v>504</v>
      </c>
      <c r="H80" s="685">
        <f>'Financial Plan 1397'!E64</f>
        <v>1</v>
      </c>
      <c r="I80" s="679">
        <f>'Financial Plan 1397'!F64</f>
        <v>55000</v>
      </c>
      <c r="J80" s="680">
        <f t="shared" si="3"/>
        <v>660000</v>
      </c>
      <c r="K80" s="906"/>
      <c r="L80" s="907"/>
    </row>
    <row r="81" spans="1:13" ht="20.25" customHeight="1">
      <c r="A81" s="681">
        <v>10</v>
      </c>
      <c r="B81" s="903" t="str">
        <f>'Financial Plan 1397'!B65</f>
        <v>تکنیشن ساحوی</v>
      </c>
      <c r="C81" s="903"/>
      <c r="D81" s="903"/>
      <c r="E81" s="903"/>
      <c r="F81" s="673" t="s">
        <v>503</v>
      </c>
      <c r="G81" s="673" t="s">
        <v>504</v>
      </c>
      <c r="H81" s="685">
        <f>'Financial Plan 1397'!E65</f>
        <v>17</v>
      </c>
      <c r="I81" s="679">
        <f>'Financial Plan 1397'!F65</f>
        <v>12444</v>
      </c>
      <c r="J81" s="680">
        <f t="shared" si="3"/>
        <v>2538576</v>
      </c>
      <c r="K81" s="906"/>
      <c r="L81" s="907"/>
    </row>
    <row r="82" spans="1:13" ht="20.25" customHeight="1">
      <c r="A82" s="681">
        <v>11</v>
      </c>
      <c r="B82" s="903" t="str">
        <f>'Financial Plan 1397'!B66</f>
        <v>انجینیر دیزاین</v>
      </c>
      <c r="C82" s="903"/>
      <c r="D82" s="903"/>
      <c r="E82" s="903"/>
      <c r="F82" s="673" t="s">
        <v>503</v>
      </c>
      <c r="G82" s="673" t="s">
        <v>504</v>
      </c>
      <c r="H82" s="685">
        <f>'Financial Plan 1397'!E66</f>
        <v>1</v>
      </c>
      <c r="I82" s="679">
        <f>'Financial Plan 1397'!F66</f>
        <v>111556</v>
      </c>
      <c r="J82" s="680">
        <f t="shared" si="3"/>
        <v>1338672</v>
      </c>
      <c r="K82" s="906"/>
      <c r="L82" s="907"/>
    </row>
    <row r="83" spans="1:13" ht="20.25" customHeight="1">
      <c r="A83" s="681">
        <v>12</v>
      </c>
      <c r="B83" s="903" t="str">
        <f>'Financial Plan 1397'!B67</f>
        <v>انجینیر دیزاین</v>
      </c>
      <c r="C83" s="903"/>
      <c r="D83" s="903"/>
      <c r="E83" s="903"/>
      <c r="F83" s="673" t="s">
        <v>503</v>
      </c>
      <c r="G83" s="673" t="s">
        <v>504</v>
      </c>
      <c r="H83" s="685">
        <f>'Financial Plan 1397'!E67</f>
        <v>1</v>
      </c>
      <c r="I83" s="679">
        <f>'Financial Plan 1397'!F67</f>
        <v>90222</v>
      </c>
      <c r="J83" s="680">
        <f t="shared" si="3"/>
        <v>1082664</v>
      </c>
      <c r="K83" s="906"/>
      <c r="L83" s="907"/>
    </row>
    <row r="84" spans="1:13" ht="20.25" customHeight="1">
      <c r="A84" s="681">
        <v>13</v>
      </c>
      <c r="B84" s="903" t="str">
        <f>'Financial Plan 1397'!B68</f>
        <v>انجینیر برق</v>
      </c>
      <c r="C84" s="903"/>
      <c r="D84" s="903"/>
      <c r="E84" s="903"/>
      <c r="F84" s="673" t="s">
        <v>503</v>
      </c>
      <c r="G84" s="673" t="s">
        <v>504</v>
      </c>
      <c r="H84" s="685">
        <f>'Financial Plan 1397'!E68</f>
        <v>1</v>
      </c>
      <c r="I84" s="679">
        <f>'Financial Plan 1397'!F68</f>
        <v>55000</v>
      </c>
      <c r="J84" s="680">
        <f t="shared" si="3"/>
        <v>660000</v>
      </c>
      <c r="K84" s="906"/>
      <c r="L84" s="907"/>
    </row>
    <row r="85" spans="1:13" ht="20.25" customHeight="1">
      <c r="A85" s="681">
        <v>14</v>
      </c>
      <c r="B85" s="903" t="str">
        <f>'Financial Plan 1397'!B69</f>
        <v>انجینیرسروی</v>
      </c>
      <c r="C85" s="903"/>
      <c r="D85" s="903"/>
      <c r="E85" s="903"/>
      <c r="F85" s="673" t="s">
        <v>503</v>
      </c>
      <c r="G85" s="673" t="s">
        <v>504</v>
      </c>
      <c r="H85" s="685">
        <f>'Financial Plan 1397'!E69</f>
        <v>1</v>
      </c>
      <c r="I85" s="679">
        <f>'Financial Plan 1397'!F69</f>
        <v>83111</v>
      </c>
      <c r="J85" s="680">
        <f t="shared" si="3"/>
        <v>997332</v>
      </c>
      <c r="K85" s="906"/>
      <c r="L85" s="907"/>
    </row>
    <row r="86" spans="1:13" ht="20.25" customHeight="1">
      <c r="A86" s="681">
        <v>15</v>
      </c>
      <c r="B86" s="903" t="str">
        <f>'Financial Plan 1397'!B70</f>
        <v>انجینیرسروی</v>
      </c>
      <c r="C86" s="903"/>
      <c r="D86" s="903"/>
      <c r="E86" s="903"/>
      <c r="F86" s="673" t="s">
        <v>503</v>
      </c>
      <c r="G86" s="673" t="s">
        <v>504</v>
      </c>
      <c r="H86" s="685">
        <f>'Financial Plan 1397'!E70</f>
        <v>1</v>
      </c>
      <c r="I86" s="679">
        <f>'Financial Plan 1397'!F70</f>
        <v>90222</v>
      </c>
      <c r="J86" s="680">
        <f t="shared" si="3"/>
        <v>1082664</v>
      </c>
      <c r="K86" s="906"/>
      <c r="L86" s="907"/>
    </row>
    <row r="87" spans="1:13" ht="20.25" customHeight="1" thickBot="1">
      <c r="A87" s="681">
        <v>16</v>
      </c>
      <c r="B87" s="903" t="str">
        <f>'Financial Plan 1397'!B71</f>
        <v>صفاکار</v>
      </c>
      <c r="C87" s="903"/>
      <c r="D87" s="903"/>
      <c r="E87" s="903"/>
      <c r="F87" s="673" t="s">
        <v>503</v>
      </c>
      <c r="G87" s="673" t="s">
        <v>504</v>
      </c>
      <c r="H87" s="685">
        <f>'Financial Plan 1397'!E71</f>
        <v>2</v>
      </c>
      <c r="I87" s="679">
        <v>12444</v>
      </c>
      <c r="J87" s="680">
        <f t="shared" si="3"/>
        <v>298656</v>
      </c>
      <c r="K87" s="906"/>
      <c r="L87" s="907"/>
    </row>
    <row r="88" spans="1:13" ht="20.25" customHeight="1" thickBot="1">
      <c r="A88" s="908" t="s">
        <v>633</v>
      </c>
      <c r="B88" s="909"/>
      <c r="C88" s="909"/>
      <c r="D88" s="909"/>
      <c r="E88" s="909"/>
      <c r="F88" s="909"/>
      <c r="G88" s="910"/>
      <c r="H88" s="669"/>
      <c r="I88" s="669"/>
      <c r="J88" s="669">
        <f>SUM(J89:J104)</f>
        <v>13169964.007325977</v>
      </c>
      <c r="K88" s="911"/>
      <c r="L88" s="912"/>
      <c r="M88" s="663">
        <f>'Financial Plan 1397'!H91</f>
        <v>13169964.007325977</v>
      </c>
    </row>
    <row r="89" spans="1:13" ht="20.25" customHeight="1">
      <c r="A89" s="677">
        <v>1</v>
      </c>
      <c r="B89" s="903" t="str">
        <f>'Financial Plan 1397'!B75</f>
        <v>بخش آگاهی عامه</v>
      </c>
      <c r="C89" s="903"/>
      <c r="D89" s="903"/>
      <c r="E89" s="903"/>
      <c r="F89" s="678" t="s">
        <v>503</v>
      </c>
      <c r="G89" s="685" t="str">
        <f>'Financial Plan 1397'!C75</f>
        <v>تکت تبلیغاتی</v>
      </c>
      <c r="H89" s="685">
        <f>'Financial Plan 1397'!D75</f>
        <v>100</v>
      </c>
      <c r="I89" s="679">
        <f>'Financial Plan 1397'!F75</f>
        <v>20000</v>
      </c>
      <c r="J89" s="682">
        <f>I89*H89</f>
        <v>2000000</v>
      </c>
      <c r="K89" s="904"/>
      <c r="L89" s="905"/>
    </row>
    <row r="90" spans="1:13" ht="20.25" customHeight="1">
      <c r="A90" s="681">
        <v>2</v>
      </c>
      <c r="B90" s="903" t="str">
        <f>'Financial Plan 1397'!B76</f>
        <v xml:space="preserve">تیل پطرول </v>
      </c>
      <c r="C90" s="903"/>
      <c r="D90" s="903"/>
      <c r="E90" s="903"/>
      <c r="F90" s="673" t="s">
        <v>503</v>
      </c>
      <c r="G90" s="685" t="str">
        <f>'Financial Plan 1397'!C76</f>
        <v>لیتر</v>
      </c>
      <c r="H90" s="685">
        <f>'Financial Plan 1397'!D76</f>
        <v>8000</v>
      </c>
      <c r="I90" s="679">
        <f>'Financial Plan 1397'!F76</f>
        <v>50</v>
      </c>
      <c r="J90" s="682">
        <f t="shared" ref="J90:J104" si="4">I90*H90</f>
        <v>400000</v>
      </c>
      <c r="K90" s="906"/>
      <c r="L90" s="907"/>
    </row>
    <row r="91" spans="1:13" ht="20.25" customHeight="1">
      <c r="A91" s="677">
        <v>3</v>
      </c>
      <c r="B91" s="903" t="str">
        <f>'Financial Plan 1397'!B77</f>
        <v>تیل دیزل برای جنراتور</v>
      </c>
      <c r="C91" s="903"/>
      <c r="D91" s="903"/>
      <c r="E91" s="903"/>
      <c r="F91" s="673" t="s">
        <v>503</v>
      </c>
      <c r="G91" s="685" t="str">
        <f>'Financial Plan 1397'!C77</f>
        <v>لیتر</v>
      </c>
      <c r="H91" s="685">
        <f>'Financial Plan 1397'!D77</f>
        <v>15000</v>
      </c>
      <c r="I91" s="679">
        <f>'Financial Plan 1397'!F77</f>
        <v>50</v>
      </c>
      <c r="J91" s="682">
        <f t="shared" si="4"/>
        <v>750000</v>
      </c>
      <c r="K91" s="906"/>
      <c r="L91" s="907"/>
    </row>
    <row r="92" spans="1:13" ht="20.25" customHeight="1">
      <c r="A92" s="681">
        <v>4</v>
      </c>
      <c r="B92" s="903" t="str">
        <f>'Financial Plan 1397'!B78</f>
        <v>کود کیمیاوی سیاه و سفید</v>
      </c>
      <c r="C92" s="903"/>
      <c r="D92" s="903"/>
      <c r="E92" s="903"/>
      <c r="F92" s="673" t="s">
        <v>503</v>
      </c>
      <c r="G92" s="685" t="str">
        <f>'Financial Plan 1397'!C78</f>
        <v>بوجی</v>
      </c>
      <c r="H92" s="685">
        <f>'Financial Plan 1397'!D78</f>
        <v>300</v>
      </c>
      <c r="I92" s="679">
        <f>'Financial Plan 1397'!F78</f>
        <v>2000</v>
      </c>
      <c r="J92" s="682">
        <f t="shared" si="4"/>
        <v>600000</v>
      </c>
      <c r="K92" s="906"/>
      <c r="L92" s="907"/>
    </row>
    <row r="93" spans="1:13" ht="20.25" customHeight="1">
      <c r="A93" s="677">
        <v>5</v>
      </c>
      <c r="B93" s="903" t="str">
        <f>'Financial Plan 1397'!B79</f>
        <v>قیچی شاخه بری ، اره و  قیچی کلان</v>
      </c>
      <c r="C93" s="903"/>
      <c r="D93" s="903"/>
      <c r="E93" s="903"/>
      <c r="F93" s="673" t="s">
        <v>503</v>
      </c>
      <c r="G93" s="685" t="str">
        <f>'Financial Plan 1397'!C79</f>
        <v>کیت</v>
      </c>
      <c r="H93" s="685">
        <f>'Financial Plan 1397'!D79</f>
        <v>10</v>
      </c>
      <c r="I93" s="679">
        <f>'Financial Plan 1397'!F79</f>
        <v>12000</v>
      </c>
      <c r="J93" s="682">
        <f t="shared" si="4"/>
        <v>120000</v>
      </c>
      <c r="K93" s="906"/>
      <c r="L93" s="907"/>
    </row>
    <row r="94" spans="1:13" ht="20.25" customHeight="1">
      <c r="A94" s="677">
        <v>7</v>
      </c>
      <c r="B94" s="903" t="str">
        <f>'Financial Plan 1397'!B80</f>
        <v>خریداری خریطه های پلاستیک سیاه دو کیلو برای تولید نهال</v>
      </c>
      <c r="C94" s="903"/>
      <c r="D94" s="903"/>
      <c r="E94" s="903"/>
      <c r="F94" s="673" t="s">
        <v>503</v>
      </c>
      <c r="G94" s="685" t="str">
        <f>'Financial Plan 1397'!C80</f>
        <v>کیلو</v>
      </c>
      <c r="H94" s="685">
        <f>'Financial Plan 1397'!D80</f>
        <v>3000</v>
      </c>
      <c r="I94" s="679">
        <f>'Financial Plan 1397'!F80</f>
        <v>250</v>
      </c>
      <c r="J94" s="682">
        <f t="shared" si="4"/>
        <v>750000</v>
      </c>
      <c r="K94" s="906"/>
      <c r="L94" s="907"/>
    </row>
    <row r="95" spans="1:13" ht="20.25" customHeight="1">
      <c r="A95" s="681">
        <v>8</v>
      </c>
      <c r="B95" s="903" t="str">
        <f>'Financial Plan 1397'!B81</f>
        <v>حفظ مراقبت و ترمیم شبکه آبیاری، برج برق، تهیه وسایل شبکه آبیاری، واترپمپ</v>
      </c>
      <c r="C95" s="903"/>
      <c r="D95" s="903"/>
      <c r="E95" s="903"/>
      <c r="F95" s="673" t="s">
        <v>503</v>
      </c>
      <c r="G95" s="685" t="str">
        <f>'Financial Plan 1397'!C81</f>
        <v>اجناس ضروری</v>
      </c>
      <c r="H95" s="685">
        <f>'Financial Plan 1397'!D81</f>
        <v>8</v>
      </c>
      <c r="I95" s="679">
        <f>'Financial Plan 1397'!F81</f>
        <v>500000</v>
      </c>
      <c r="J95" s="682">
        <f t="shared" si="4"/>
        <v>4000000</v>
      </c>
      <c r="K95" s="906"/>
      <c r="L95" s="907"/>
    </row>
    <row r="96" spans="1:13" ht="20.25" customHeight="1">
      <c r="A96" s="677">
        <v>9</v>
      </c>
      <c r="B96" s="903" t="str">
        <f>'Financial Plan 1397'!B82</f>
        <v>تهیه و خریداری وسایل بسته بندی نهال (بوجی ، پلاستیک و تار)</v>
      </c>
      <c r="C96" s="903"/>
      <c r="D96" s="903"/>
      <c r="E96" s="903"/>
      <c r="F96" s="673" t="s">
        <v>503</v>
      </c>
      <c r="G96" s="685" t="str">
        <f>'Financial Plan 1397'!C82</f>
        <v>سر جمع</v>
      </c>
      <c r="H96" s="685">
        <f>'Financial Plan 1397'!D82</f>
        <v>1</v>
      </c>
      <c r="I96" s="679">
        <f>'Financial Plan 1397'!F82</f>
        <v>500000</v>
      </c>
      <c r="J96" s="682">
        <f t="shared" si="4"/>
        <v>500000</v>
      </c>
      <c r="K96" s="906"/>
      <c r="L96" s="907"/>
    </row>
    <row r="97" spans="1:13" ht="20.25" customHeight="1">
      <c r="A97" s="681">
        <v>10</v>
      </c>
      <c r="B97" s="903" t="str">
        <f>'Financial Plan 1397'!B83</f>
        <v xml:space="preserve">ادویه ضد امراض و آفات </v>
      </c>
      <c r="C97" s="903"/>
      <c r="D97" s="903"/>
      <c r="E97" s="903"/>
      <c r="F97" s="673" t="s">
        <v>503</v>
      </c>
      <c r="G97" s="685" t="str">
        <f>'Financial Plan 1397'!C83</f>
        <v>لیتر</v>
      </c>
      <c r="H97" s="685">
        <f>'Financial Plan 1397'!D83</f>
        <v>200</v>
      </c>
      <c r="I97" s="679">
        <f>'Financial Plan 1397'!F83</f>
        <v>2500</v>
      </c>
      <c r="J97" s="682">
        <f t="shared" si="4"/>
        <v>500000</v>
      </c>
      <c r="K97" s="906"/>
      <c r="L97" s="907"/>
    </row>
    <row r="98" spans="1:13" ht="20.25" customHeight="1">
      <c r="A98" s="677">
        <v>11</v>
      </c>
      <c r="B98" s="903" t="str">
        <f>'Financial Plan 1397'!B84</f>
        <v xml:space="preserve">موترسایکل همراه با پلیت </v>
      </c>
      <c r="C98" s="903"/>
      <c r="D98" s="903"/>
      <c r="E98" s="903"/>
      <c r="F98" s="673" t="s">
        <v>503</v>
      </c>
      <c r="G98" s="685" t="str">
        <f>'Financial Plan 1397'!C84</f>
        <v>عراده</v>
      </c>
      <c r="H98" s="685">
        <f>'Financial Plan 1397'!D84</f>
        <v>4</v>
      </c>
      <c r="I98" s="679">
        <f>'Financial Plan 1397'!F84</f>
        <v>50000</v>
      </c>
      <c r="J98" s="682">
        <f t="shared" si="4"/>
        <v>200000</v>
      </c>
      <c r="K98" s="906"/>
      <c r="L98" s="907"/>
    </row>
    <row r="99" spans="1:13" ht="20.25" customHeight="1">
      <c r="A99" s="681">
        <v>12</v>
      </c>
      <c r="B99" s="903" t="str">
        <f>'Financial Plan 1397'!B85</f>
        <v>پلاستک  و جالی گرین حوض (1500 متر جالی و 1500 متر پلاستیک)</v>
      </c>
      <c r="C99" s="903"/>
      <c r="D99" s="903"/>
      <c r="E99" s="903"/>
      <c r="F99" s="673" t="s">
        <v>503</v>
      </c>
      <c r="G99" s="685" t="str">
        <f>'Financial Plan 1397'!C85</f>
        <v>متر</v>
      </c>
      <c r="H99" s="685">
        <f>'Financial Plan 1397'!D85</f>
        <v>3000</v>
      </c>
      <c r="I99" s="679">
        <f>'Financial Plan 1397'!F85</f>
        <v>200</v>
      </c>
      <c r="J99" s="682">
        <f t="shared" si="4"/>
        <v>600000</v>
      </c>
      <c r="K99" s="906"/>
      <c r="L99" s="907"/>
    </row>
    <row r="100" spans="1:13" ht="20.25" customHeight="1">
      <c r="A100" s="677">
        <v>13</v>
      </c>
      <c r="B100" s="903" t="str">
        <f>'Financial Plan 1397'!B86</f>
        <v>پایپ نیم انج کرمچی (20 ملی) بند 50 متره</v>
      </c>
      <c r="C100" s="903"/>
      <c r="D100" s="903"/>
      <c r="E100" s="903"/>
      <c r="F100" s="673" t="s">
        <v>503</v>
      </c>
      <c r="G100" s="685" t="str">
        <f>'Financial Plan 1397'!C86</f>
        <v>بندل</v>
      </c>
      <c r="H100" s="685">
        <f>'Financial Plan 1397'!D86</f>
        <v>200</v>
      </c>
      <c r="I100" s="679">
        <f>'Financial Plan 1397'!F86</f>
        <v>1400</v>
      </c>
      <c r="J100" s="682">
        <f t="shared" si="4"/>
        <v>280000</v>
      </c>
      <c r="K100" s="906"/>
      <c r="L100" s="907"/>
    </row>
    <row r="101" spans="1:13" ht="20.25" customHeight="1">
      <c r="A101" s="677">
        <v>15</v>
      </c>
      <c r="B101" s="903" t="str">
        <f>'Financial Plan 1397'!B87</f>
        <v>سیم دو ملی برای گرین حوض</v>
      </c>
      <c r="C101" s="903"/>
      <c r="D101" s="903"/>
      <c r="E101" s="903"/>
      <c r="F101" s="673" t="s">
        <v>503</v>
      </c>
      <c r="G101" s="685" t="str">
        <f>'Financial Plan 1397'!C87</f>
        <v>کیلو</v>
      </c>
      <c r="H101" s="685">
        <f>'Financial Plan 1397'!D87</f>
        <v>200</v>
      </c>
      <c r="I101" s="679">
        <f>'Financial Plan 1397'!F87</f>
        <v>100</v>
      </c>
      <c r="J101" s="682">
        <f t="shared" si="4"/>
        <v>20000</v>
      </c>
      <c r="K101" s="906"/>
      <c r="L101" s="907"/>
    </row>
    <row r="102" spans="1:13" ht="20.25" customHeight="1">
      <c r="A102" s="681">
        <v>16</v>
      </c>
      <c r="B102" s="903" t="str">
        <f>'Financial Plan 1397'!B88</f>
        <v>بکس های گبیونی یک مترمکعبی</v>
      </c>
      <c r="C102" s="903"/>
      <c r="D102" s="903"/>
      <c r="E102" s="903"/>
      <c r="F102" s="673" t="s">
        <v>503</v>
      </c>
      <c r="G102" s="685" t="str">
        <f>'Financial Plan 1397'!C88</f>
        <v>بکسه</v>
      </c>
      <c r="H102" s="685">
        <f>'Financial Plan 1397'!D88</f>
        <v>1000</v>
      </c>
      <c r="I102" s="679">
        <f>'Financial Plan 1397'!F88</f>
        <v>900</v>
      </c>
      <c r="J102" s="682">
        <f t="shared" si="4"/>
        <v>900000</v>
      </c>
      <c r="K102" s="906"/>
      <c r="L102" s="907"/>
    </row>
    <row r="103" spans="1:13" ht="20.25" customHeight="1">
      <c r="A103" s="677">
        <v>17</v>
      </c>
      <c r="B103" s="903" t="str">
        <f>'Financial Plan 1397'!B89</f>
        <v xml:space="preserve">تخم بادام کوهی و تلخ </v>
      </c>
      <c r="C103" s="903"/>
      <c r="D103" s="903"/>
      <c r="E103" s="903"/>
      <c r="F103" s="683" t="s">
        <v>503</v>
      </c>
      <c r="G103" s="685" t="str">
        <f>'Financial Plan 1397'!C89</f>
        <v>کیلو</v>
      </c>
      <c r="H103" s="685">
        <f>'Financial Plan 1397'!D89</f>
        <v>1000</v>
      </c>
      <c r="I103" s="679">
        <f>'Financial Plan 1397'!F89</f>
        <v>150</v>
      </c>
      <c r="J103" s="682">
        <f t="shared" si="4"/>
        <v>150000</v>
      </c>
      <c r="K103" s="977"/>
      <c r="L103" s="978"/>
    </row>
    <row r="104" spans="1:13" ht="20.25" customHeight="1" thickBot="1">
      <c r="A104" s="681">
        <v>18</v>
      </c>
      <c r="B104" s="903" t="str">
        <f>'Financial Plan 1397'!B90</f>
        <v>مصارف متفرقه (ترمیم موتر، قرطاسیه، ترمیم جنراتور، آموزش، و غیره)</v>
      </c>
      <c r="C104" s="903"/>
      <c r="D104" s="903"/>
      <c r="E104" s="903"/>
      <c r="F104" s="683" t="s">
        <v>503</v>
      </c>
      <c r="G104" s="685" t="str">
        <f>'Financial Plan 1397'!C90</f>
        <v>متفرقه</v>
      </c>
      <c r="H104" s="685">
        <f>'Financial Plan 1397'!D90</f>
        <v>1</v>
      </c>
      <c r="I104" s="679">
        <f>'Financial Plan 1397'!F90</f>
        <v>1399964.0073259771</v>
      </c>
      <c r="J104" s="682">
        <f t="shared" si="4"/>
        <v>1399964.0073259771</v>
      </c>
      <c r="K104" s="977"/>
      <c r="L104" s="978"/>
    </row>
    <row r="105" spans="1:13" ht="20.25" customHeight="1" thickBot="1">
      <c r="A105" s="908" t="s">
        <v>643</v>
      </c>
      <c r="B105" s="909"/>
      <c r="C105" s="909"/>
      <c r="D105" s="909"/>
      <c r="E105" s="909"/>
      <c r="F105" s="909"/>
      <c r="G105" s="910"/>
      <c r="H105" s="669"/>
      <c r="I105" s="669"/>
      <c r="J105" s="669">
        <f>SUM(J106:J110)</f>
        <v>20557179.487179488</v>
      </c>
      <c r="K105" s="911"/>
      <c r="L105" s="912"/>
      <c r="M105" s="663">
        <f>'Financial Plan 1397'!H108</f>
        <v>0</v>
      </c>
    </row>
    <row r="106" spans="1:13" ht="20.25" customHeight="1">
      <c r="A106" s="677">
        <v>1</v>
      </c>
      <c r="B106" s="903" t="str">
        <f>بلخ1!B6</f>
        <v>مقدار ساحه به هکتار</v>
      </c>
      <c r="C106" s="903"/>
      <c r="D106" s="903"/>
      <c r="E106" s="903"/>
      <c r="F106" s="678" t="s">
        <v>524</v>
      </c>
      <c r="G106" s="678" t="str">
        <f>بلخ1!C6</f>
        <v>هکتار</v>
      </c>
      <c r="H106" s="685"/>
      <c r="I106" s="679">
        <f>'Financial Plan 1397'!F92</f>
        <v>0</v>
      </c>
      <c r="J106" s="682">
        <f>I106*H106</f>
        <v>0</v>
      </c>
      <c r="K106" s="904"/>
      <c r="L106" s="905"/>
    </row>
    <row r="107" spans="1:13" ht="20.25" customHeight="1">
      <c r="A107" s="681">
        <v>2</v>
      </c>
      <c r="B107" s="903" t="str">
        <f>بلخ1!B7</f>
        <v>ایجاد تراس چهار متره و دو متره (40 سانتی عمق 70 عرض)</v>
      </c>
      <c r="C107" s="903"/>
      <c r="D107" s="903"/>
      <c r="E107" s="903"/>
      <c r="F107" s="673" t="s">
        <v>524</v>
      </c>
      <c r="G107" s="678" t="str">
        <f>بلخ1!C7</f>
        <v xml:space="preserve">متر </v>
      </c>
      <c r="H107" s="685">
        <f>بلخ1!F7</f>
        <v>33.333333333333336</v>
      </c>
      <c r="I107" s="679">
        <f>بلخ1!D14+بلخ1!D21+بلخ1!D28</f>
        <v>416500</v>
      </c>
      <c r="J107" s="682">
        <f>I107*H107</f>
        <v>13883333.333333334</v>
      </c>
      <c r="K107" s="906"/>
      <c r="L107" s="907"/>
    </row>
    <row r="108" spans="1:13" ht="20.25" customHeight="1">
      <c r="A108" s="677">
        <v>3</v>
      </c>
      <c r="B108" s="903" t="str">
        <f>بلخ1!B8</f>
        <v>چیکدم</v>
      </c>
      <c r="C108" s="903"/>
      <c r="D108" s="903"/>
      <c r="E108" s="903"/>
      <c r="F108" s="673" t="s">
        <v>524</v>
      </c>
      <c r="G108" s="678" t="str">
        <f>بلخ1!C8</f>
        <v>مترمکعب</v>
      </c>
      <c r="H108" s="685">
        <f>بلخ1!F8</f>
        <v>800</v>
      </c>
      <c r="I108" s="679">
        <f>بلخ1!D15+بلخ1!D22+بلخ1!D29</f>
        <v>500</v>
      </c>
      <c r="J108" s="682">
        <f>I108*H108</f>
        <v>400000</v>
      </c>
      <c r="K108" s="906"/>
      <c r="L108" s="907"/>
    </row>
    <row r="109" spans="1:13" ht="20.25" customHeight="1">
      <c r="A109" s="681">
        <v>4</v>
      </c>
      <c r="B109" s="903" t="str">
        <f>بلخ1!B9</f>
        <v xml:space="preserve">حفر چقرک </v>
      </c>
      <c r="C109" s="903"/>
      <c r="D109" s="903"/>
      <c r="E109" s="903"/>
      <c r="F109" s="673" t="s">
        <v>524</v>
      </c>
      <c r="G109" s="678" t="str">
        <f>بلخ1!C9</f>
        <v>چقرک</v>
      </c>
      <c r="H109" s="685">
        <f>بلخ1!F9</f>
        <v>30.76923076923077</v>
      </c>
      <c r="I109" s="679">
        <f>بلخ1!D16+بلخ1!D23+بلخ1!D30</f>
        <v>200000</v>
      </c>
      <c r="J109" s="682">
        <f>I109*H109</f>
        <v>6153846.153846154</v>
      </c>
      <c r="K109" s="906"/>
      <c r="L109" s="907"/>
    </row>
    <row r="110" spans="1:13" ht="20.25" customHeight="1" thickBot="1">
      <c r="A110" s="677">
        <v>5</v>
      </c>
      <c r="B110" s="903" t="str">
        <f>بلخ1!B10</f>
        <v>حفر حوض های جذبی (3*2*2) متر</v>
      </c>
      <c r="C110" s="903"/>
      <c r="D110" s="903"/>
      <c r="E110" s="903"/>
      <c r="F110" s="673" t="s">
        <v>524</v>
      </c>
      <c r="G110" s="678" t="str">
        <f>بلخ1!C10</f>
        <v>حوض</v>
      </c>
      <c r="H110" s="685">
        <f>بلخ1!F10</f>
        <v>4800</v>
      </c>
      <c r="I110" s="679">
        <f>بلخ1!D17+بلخ1!D24+بلخ1!D31</f>
        <v>25</v>
      </c>
      <c r="J110" s="682">
        <f>I110*H110</f>
        <v>120000</v>
      </c>
      <c r="K110" s="906"/>
      <c r="L110" s="907"/>
    </row>
    <row r="111" spans="1:13" ht="20.25" customHeight="1" thickBot="1">
      <c r="A111" s="908" t="s">
        <v>645</v>
      </c>
      <c r="B111" s="909"/>
      <c r="C111" s="909"/>
      <c r="D111" s="909"/>
      <c r="E111" s="909"/>
      <c r="F111" s="909"/>
      <c r="G111" s="910"/>
      <c r="H111" s="669">
        <f>SUM(H112:H117)</f>
        <v>7</v>
      </c>
      <c r="I111" s="669"/>
      <c r="J111" s="669">
        <f>SUM(J112:J117)</f>
        <v>2705877</v>
      </c>
      <c r="K111" s="911"/>
      <c r="L111" s="912"/>
      <c r="M111" s="663">
        <f>'Financial Plan 1397'!H108</f>
        <v>0</v>
      </c>
    </row>
    <row r="112" spans="1:13" ht="20.25" customHeight="1">
      <c r="A112" s="677">
        <v>1</v>
      </c>
      <c r="B112" s="903" t="str">
        <f>بلخ1!B38</f>
        <v>هماهنگ کننده ولایتی پروزه</v>
      </c>
      <c r="C112" s="903"/>
      <c r="D112" s="903"/>
      <c r="E112" s="903"/>
      <c r="F112" s="678" t="s">
        <v>524</v>
      </c>
      <c r="G112" s="685" t="s">
        <v>209</v>
      </c>
      <c r="H112" s="685">
        <f>بلخ1!E38</f>
        <v>1</v>
      </c>
      <c r="I112" s="679">
        <f>بلخ1!F38</f>
        <v>83111</v>
      </c>
      <c r="J112" s="682">
        <f t="shared" ref="J112:J117" si="5">I112*H112*9</f>
        <v>747999</v>
      </c>
      <c r="K112" s="904"/>
      <c r="L112" s="905"/>
    </row>
    <row r="113" spans="1:13" ht="20.25" customHeight="1">
      <c r="A113" s="681">
        <v>2</v>
      </c>
      <c r="B113" s="903" t="str">
        <f>بلخ1!B39</f>
        <v>تکنیشن سروی انجینیری</v>
      </c>
      <c r="C113" s="903"/>
      <c r="D113" s="903"/>
      <c r="E113" s="903"/>
      <c r="F113" s="678" t="s">
        <v>524</v>
      </c>
      <c r="G113" s="685" t="s">
        <v>209</v>
      </c>
      <c r="H113" s="685">
        <f>بلخ1!E39</f>
        <v>1</v>
      </c>
      <c r="I113" s="679">
        <f>بلخ1!F39</f>
        <v>18000</v>
      </c>
      <c r="J113" s="682">
        <f t="shared" si="5"/>
        <v>162000</v>
      </c>
      <c r="K113" s="906"/>
      <c r="L113" s="907"/>
    </row>
    <row r="114" spans="1:13" ht="20.25" customHeight="1">
      <c r="A114" s="677">
        <v>3</v>
      </c>
      <c r="B114" s="903" t="str">
        <f>بلخ1!B40</f>
        <v>تکنیشن بخش سرسبزی</v>
      </c>
      <c r="C114" s="903"/>
      <c r="D114" s="903"/>
      <c r="E114" s="903"/>
      <c r="F114" s="678" t="s">
        <v>524</v>
      </c>
      <c r="G114" s="685" t="s">
        <v>209</v>
      </c>
      <c r="H114" s="685">
        <f>بلخ1!E40</f>
        <v>2</v>
      </c>
      <c r="I114" s="679">
        <f>بلخ1!F40</f>
        <v>12444</v>
      </c>
      <c r="J114" s="682">
        <f t="shared" si="5"/>
        <v>223992</v>
      </c>
      <c r="K114" s="776"/>
      <c r="L114" s="777"/>
    </row>
    <row r="115" spans="1:13" ht="20.25" customHeight="1">
      <c r="A115" s="681">
        <v>4</v>
      </c>
      <c r="B115" s="903" t="str">
        <f>بلخ1!B41</f>
        <v xml:space="preserve">آمر ساحوی </v>
      </c>
      <c r="C115" s="903"/>
      <c r="D115" s="903"/>
      <c r="E115" s="903"/>
      <c r="F115" s="678" t="s">
        <v>524</v>
      </c>
      <c r="G115" s="685" t="s">
        <v>209</v>
      </c>
      <c r="H115" s="685">
        <f>بلخ1!E41</f>
        <v>1</v>
      </c>
      <c r="I115" s="679">
        <f>بلخ1!F41</f>
        <v>43654</v>
      </c>
      <c r="J115" s="682">
        <f t="shared" si="5"/>
        <v>392886</v>
      </c>
      <c r="K115" s="776"/>
      <c r="L115" s="777"/>
    </row>
    <row r="116" spans="1:13" ht="20.25" customHeight="1">
      <c r="A116" s="677">
        <v>5</v>
      </c>
      <c r="B116" s="903" t="str">
        <f>بلخ1!B42</f>
        <v>انجینیر دیزاین</v>
      </c>
      <c r="C116" s="903"/>
      <c r="D116" s="903"/>
      <c r="E116" s="903"/>
      <c r="F116" s="678" t="s">
        <v>524</v>
      </c>
      <c r="G116" s="685" t="s">
        <v>209</v>
      </c>
      <c r="H116" s="685">
        <f>بلخ1!E42</f>
        <v>1</v>
      </c>
      <c r="I116" s="679">
        <f>بلخ1!F42</f>
        <v>76000</v>
      </c>
      <c r="J116" s="682">
        <f t="shared" si="5"/>
        <v>684000</v>
      </c>
      <c r="K116" s="906"/>
      <c r="L116" s="907"/>
    </row>
    <row r="117" spans="1:13" ht="20.25" customHeight="1" thickBot="1">
      <c r="A117" s="681">
        <v>6</v>
      </c>
      <c r="B117" s="903" t="str">
        <f>بلخ1!B43</f>
        <v>انجینیر سروی</v>
      </c>
      <c r="C117" s="903"/>
      <c r="D117" s="903"/>
      <c r="E117" s="903"/>
      <c r="F117" s="678" t="s">
        <v>524</v>
      </c>
      <c r="G117" s="685" t="s">
        <v>209</v>
      </c>
      <c r="H117" s="685">
        <f>بلخ1!E43</f>
        <v>1</v>
      </c>
      <c r="I117" s="679">
        <f>بلخ1!F43</f>
        <v>55000</v>
      </c>
      <c r="J117" s="682">
        <f t="shared" si="5"/>
        <v>495000</v>
      </c>
      <c r="K117" s="906"/>
      <c r="L117" s="907"/>
    </row>
    <row r="118" spans="1:13" ht="20.25" customHeight="1" thickBot="1">
      <c r="A118" s="908" t="s">
        <v>646</v>
      </c>
      <c r="B118" s="909"/>
      <c r="C118" s="909"/>
      <c r="D118" s="909"/>
      <c r="E118" s="909"/>
      <c r="F118" s="909"/>
      <c r="G118" s="910"/>
      <c r="H118" s="669"/>
      <c r="I118" s="669"/>
      <c r="J118" s="669">
        <f>SUM(J119:J123)</f>
        <v>2155000</v>
      </c>
      <c r="K118" s="911"/>
      <c r="L118" s="912"/>
      <c r="M118" s="663">
        <f>'Financial Plan 1397'!H116</f>
        <v>0</v>
      </c>
    </row>
    <row r="119" spans="1:13" ht="20.25" customHeight="1">
      <c r="A119" s="677">
        <v>1</v>
      </c>
      <c r="B119" s="903" t="str">
        <f>بلخ1!B47</f>
        <v xml:space="preserve">تیل دیزل و پطرول برای موتر ریاست زراعت ولایت به منظور انتقال کارمندان سروی به ساحه </v>
      </c>
      <c r="C119" s="903"/>
      <c r="D119" s="903"/>
      <c r="E119" s="903"/>
      <c r="F119" s="678" t="s">
        <v>524</v>
      </c>
      <c r="G119" s="685" t="str">
        <f>بلخ1!C47</f>
        <v>لیتر</v>
      </c>
      <c r="H119" s="685">
        <f>بلخ1!D47</f>
        <v>1000</v>
      </c>
      <c r="I119" s="679">
        <v>50</v>
      </c>
      <c r="J119" s="682">
        <f>I119*H119</f>
        <v>50000</v>
      </c>
      <c r="K119" s="904"/>
      <c r="L119" s="905"/>
    </row>
    <row r="120" spans="1:13" ht="20.25" customHeight="1">
      <c r="A120" s="681">
        <v>2</v>
      </c>
      <c r="B120" s="903" t="str">
        <f>بلخ1!B48</f>
        <v xml:space="preserve">کمپیوتر برای کارمندان </v>
      </c>
      <c r="C120" s="903"/>
      <c r="D120" s="903"/>
      <c r="E120" s="903"/>
      <c r="F120" s="678" t="s">
        <v>524</v>
      </c>
      <c r="G120" s="685" t="str">
        <f>بلخ1!C48</f>
        <v>کمپیتر</v>
      </c>
      <c r="H120" s="685">
        <f>بلخ1!D48</f>
        <v>5</v>
      </c>
      <c r="I120" s="679">
        <f>بلخ1!F48</f>
        <v>65000</v>
      </c>
      <c r="J120" s="682">
        <f>I120*H120</f>
        <v>325000</v>
      </c>
      <c r="K120" s="906"/>
      <c r="L120" s="907"/>
    </row>
    <row r="121" spans="1:13" ht="20.25" customHeight="1">
      <c r="A121" s="677">
        <v>3</v>
      </c>
      <c r="B121" s="903" t="str">
        <f>بلخ1!B49</f>
        <v xml:space="preserve">توتیل استیشن همراه با سه پایه، راد، فریزم از نوع Kikon دارای دقت Nivo 5.m+s و یا معادل آن (مکمل پکیج همرا 2 جی پی اس) </v>
      </c>
      <c r="C121" s="903"/>
      <c r="D121" s="903"/>
      <c r="E121" s="903"/>
      <c r="F121" s="678" t="s">
        <v>524</v>
      </c>
      <c r="G121" s="685" t="str">
        <f>بلخ1!C49</f>
        <v>توتل استیشن</v>
      </c>
      <c r="H121" s="685">
        <f>بلخ1!D49</f>
        <v>2</v>
      </c>
      <c r="I121" s="679">
        <f>بلخ1!F49</f>
        <v>540000</v>
      </c>
      <c r="J121" s="682">
        <f>I121*H121</f>
        <v>1080000</v>
      </c>
      <c r="K121" s="776"/>
      <c r="L121" s="777"/>
    </row>
    <row r="122" spans="1:13" ht="20.25" customHeight="1">
      <c r="A122" s="681">
        <v>4</v>
      </c>
      <c r="B122" s="903" t="str">
        <f>بلخ1!B50</f>
        <v>چوکی ، میز، الماری، فرش و غیره</v>
      </c>
      <c r="C122" s="903"/>
      <c r="D122" s="903"/>
      <c r="E122" s="903"/>
      <c r="F122" s="678" t="s">
        <v>524</v>
      </c>
      <c r="G122" s="685" t="str">
        <f>بلخ1!C50</f>
        <v>سیت</v>
      </c>
      <c r="H122" s="685">
        <f>بلخ1!D50</f>
        <v>5</v>
      </c>
      <c r="I122" s="679">
        <f>بلخ1!F50</f>
        <v>40000</v>
      </c>
      <c r="J122" s="682">
        <f>I122*H122</f>
        <v>200000</v>
      </c>
      <c r="K122" s="776"/>
      <c r="L122" s="777"/>
    </row>
    <row r="123" spans="1:13" ht="20.25" customHeight="1" thickBot="1">
      <c r="A123" s="677">
        <v>5</v>
      </c>
      <c r="B123" s="903" t="str">
        <f>بلخ1!B51</f>
        <v xml:space="preserve">متفرقه ( آموزش، کرایه، سفریه، وسایل کار، و غیره) </v>
      </c>
      <c r="C123" s="903"/>
      <c r="D123" s="903"/>
      <c r="E123" s="903"/>
      <c r="F123" s="678" t="s">
        <v>524</v>
      </c>
      <c r="G123" s="685" t="str">
        <f>بلخ1!C51</f>
        <v>متفرقه</v>
      </c>
      <c r="H123" s="685">
        <f>بلخ1!D51</f>
        <v>5</v>
      </c>
      <c r="I123" s="679">
        <f>بلخ1!F51</f>
        <v>100000</v>
      </c>
      <c r="J123" s="682">
        <f>I123*H123</f>
        <v>500000</v>
      </c>
      <c r="K123" s="906"/>
      <c r="L123" s="907"/>
    </row>
    <row r="124" spans="1:13" ht="20.25" customHeight="1" thickBot="1">
      <c r="A124" s="908" t="s">
        <v>649</v>
      </c>
      <c r="B124" s="909"/>
      <c r="C124" s="909"/>
      <c r="D124" s="909"/>
      <c r="E124" s="909"/>
      <c r="F124" s="909"/>
      <c r="G124" s="910"/>
      <c r="H124" s="669"/>
      <c r="I124" s="669"/>
      <c r="J124" s="669">
        <f>SUM(J125:J129)</f>
        <v>20557179.487179488</v>
      </c>
      <c r="K124" s="911"/>
      <c r="L124" s="912"/>
      <c r="M124" s="663">
        <f>'Financial Plan 1397'!H128</f>
        <v>0</v>
      </c>
    </row>
    <row r="125" spans="1:13" ht="20.25" customHeight="1">
      <c r="A125" s="677">
        <v>1</v>
      </c>
      <c r="B125" s="903" t="str">
        <f>هرات1!B6</f>
        <v>مقدار ساحه به هکتار</v>
      </c>
      <c r="C125" s="903"/>
      <c r="D125" s="903"/>
      <c r="E125" s="903"/>
      <c r="F125" s="678" t="s">
        <v>505</v>
      </c>
      <c r="G125" s="678" t="str">
        <f>هرات1!C6</f>
        <v>هکتار</v>
      </c>
      <c r="H125" s="685"/>
      <c r="I125" s="679">
        <f>'Financial Plan 1397'!F112</f>
        <v>0</v>
      </c>
      <c r="J125" s="682">
        <f>I125*H125</f>
        <v>0</v>
      </c>
      <c r="K125" s="904"/>
      <c r="L125" s="905"/>
    </row>
    <row r="126" spans="1:13" ht="20.25" customHeight="1">
      <c r="A126" s="681">
        <v>2</v>
      </c>
      <c r="B126" s="903" t="str">
        <f>هرات1!B7</f>
        <v>ایجاد تراس چهار متره و دو متره (40 سانتی عمق 70 عرض)</v>
      </c>
      <c r="C126" s="903"/>
      <c r="D126" s="903"/>
      <c r="E126" s="903"/>
      <c r="F126" s="678" t="s">
        <v>505</v>
      </c>
      <c r="G126" s="678" t="str">
        <f>هرات1!C7</f>
        <v xml:space="preserve">متر </v>
      </c>
      <c r="H126" s="685">
        <f>هرات1!D14+هرات1!D21+هرات1!D28</f>
        <v>416500</v>
      </c>
      <c r="I126" s="679">
        <f>هرات1!F14</f>
        <v>33.333333333333336</v>
      </c>
      <c r="J126" s="682">
        <f>I126*H126</f>
        <v>13883333.333333334</v>
      </c>
      <c r="K126" s="906"/>
      <c r="L126" s="907"/>
    </row>
    <row r="127" spans="1:13" ht="20.25" customHeight="1">
      <c r="A127" s="677">
        <v>3</v>
      </c>
      <c r="B127" s="903" t="str">
        <f>هرات1!B8</f>
        <v>چیکدم</v>
      </c>
      <c r="C127" s="903"/>
      <c r="D127" s="903"/>
      <c r="E127" s="903"/>
      <c r="F127" s="678" t="s">
        <v>505</v>
      </c>
      <c r="G127" s="678" t="str">
        <f>هرات1!C8</f>
        <v>مترمکعب</v>
      </c>
      <c r="H127" s="685">
        <f>هرات1!D15+هرات1!D22+هرات1!D29</f>
        <v>500</v>
      </c>
      <c r="I127" s="679">
        <f>هرات1!F15</f>
        <v>800</v>
      </c>
      <c r="J127" s="682">
        <f>I127*H127</f>
        <v>400000</v>
      </c>
      <c r="K127" s="906"/>
      <c r="L127" s="907"/>
    </row>
    <row r="128" spans="1:13" ht="20.25" customHeight="1">
      <c r="A128" s="681">
        <v>4</v>
      </c>
      <c r="B128" s="903" t="str">
        <f>هرات1!B9</f>
        <v xml:space="preserve">حفر چقرک </v>
      </c>
      <c r="C128" s="903"/>
      <c r="D128" s="903"/>
      <c r="E128" s="903"/>
      <c r="F128" s="678" t="s">
        <v>505</v>
      </c>
      <c r="G128" s="678" t="str">
        <f>هرات1!C9</f>
        <v>چقرک</v>
      </c>
      <c r="H128" s="685">
        <f>هرات1!D16+هرات1!D23+هرات1!D30</f>
        <v>200000</v>
      </c>
      <c r="I128" s="679">
        <f>هرات1!F16</f>
        <v>30.76923076923077</v>
      </c>
      <c r="J128" s="682">
        <f>I128*H128</f>
        <v>6153846.153846154</v>
      </c>
      <c r="K128" s="906"/>
      <c r="L128" s="907"/>
    </row>
    <row r="129" spans="1:13" ht="20.25" customHeight="1" thickBot="1">
      <c r="A129" s="677">
        <v>5</v>
      </c>
      <c r="B129" s="903" t="str">
        <f>هرات1!B10</f>
        <v>حفر حوض های جذبی (3*2*2) متر</v>
      </c>
      <c r="C129" s="903"/>
      <c r="D129" s="903"/>
      <c r="E129" s="903"/>
      <c r="F129" s="678" t="s">
        <v>505</v>
      </c>
      <c r="G129" s="678" t="str">
        <f>هرات1!C10</f>
        <v>حوض</v>
      </c>
      <c r="H129" s="685">
        <f>هرات1!D17+هرات1!D24+هرات1!D31</f>
        <v>25</v>
      </c>
      <c r="I129" s="679">
        <f>هرات1!F17</f>
        <v>4800</v>
      </c>
      <c r="J129" s="682">
        <f>I129*H129</f>
        <v>120000</v>
      </c>
      <c r="K129" s="906"/>
      <c r="L129" s="907"/>
    </row>
    <row r="130" spans="1:13" ht="20.25" customHeight="1" thickBot="1">
      <c r="A130" s="908" t="s">
        <v>644</v>
      </c>
      <c r="B130" s="909"/>
      <c r="C130" s="909"/>
      <c r="D130" s="909"/>
      <c r="E130" s="909"/>
      <c r="F130" s="909"/>
      <c r="G130" s="910"/>
      <c r="H130" s="669"/>
      <c r="I130" s="669"/>
      <c r="J130" s="669">
        <f>SUM(J131:J136)</f>
        <v>2705877</v>
      </c>
      <c r="K130" s="911"/>
      <c r="L130" s="912"/>
      <c r="M130" s="663">
        <f>'Financial Plan 1397'!H128</f>
        <v>0</v>
      </c>
    </row>
    <row r="131" spans="1:13" ht="20.25" customHeight="1">
      <c r="A131" s="677">
        <v>1</v>
      </c>
      <c r="B131" s="903" t="str">
        <f>هرات1!B38</f>
        <v>هماهنگ کننده ولایتی پروزه</v>
      </c>
      <c r="C131" s="903"/>
      <c r="D131" s="903"/>
      <c r="E131" s="903"/>
      <c r="F131" s="678" t="s">
        <v>505</v>
      </c>
      <c r="G131" s="685" t="s">
        <v>209</v>
      </c>
      <c r="H131" s="685">
        <f>هرات1!E38</f>
        <v>1</v>
      </c>
      <c r="I131" s="679">
        <f>هرات1!F38</f>
        <v>83111</v>
      </c>
      <c r="J131" s="682">
        <f t="shared" ref="J131:J136" si="6">I131*H131*9</f>
        <v>747999</v>
      </c>
      <c r="K131" s="904"/>
      <c r="L131" s="905"/>
    </row>
    <row r="132" spans="1:13" ht="20.25" customHeight="1">
      <c r="A132" s="681">
        <v>2</v>
      </c>
      <c r="B132" s="903" t="str">
        <f>هرات1!B39</f>
        <v>تکنیشن سروی انجینیری</v>
      </c>
      <c r="C132" s="903"/>
      <c r="D132" s="903"/>
      <c r="E132" s="903"/>
      <c r="F132" s="678" t="s">
        <v>505</v>
      </c>
      <c r="G132" s="685" t="s">
        <v>209</v>
      </c>
      <c r="H132" s="685">
        <f>هرات1!E39</f>
        <v>1</v>
      </c>
      <c r="I132" s="679">
        <f>هرات1!F39</f>
        <v>18000</v>
      </c>
      <c r="J132" s="682">
        <f t="shared" si="6"/>
        <v>162000</v>
      </c>
      <c r="K132" s="906"/>
      <c r="L132" s="907"/>
    </row>
    <row r="133" spans="1:13" ht="20.25" customHeight="1">
      <c r="A133" s="677">
        <v>3</v>
      </c>
      <c r="B133" s="903" t="str">
        <f>هرات1!B40</f>
        <v>تکنیشن بخش سرسبزی</v>
      </c>
      <c r="C133" s="903"/>
      <c r="D133" s="903"/>
      <c r="E133" s="903"/>
      <c r="F133" s="678" t="s">
        <v>505</v>
      </c>
      <c r="G133" s="685" t="s">
        <v>209</v>
      </c>
      <c r="H133" s="685">
        <f>هرات1!E40</f>
        <v>2</v>
      </c>
      <c r="I133" s="679">
        <f>هرات1!F40</f>
        <v>12444</v>
      </c>
      <c r="J133" s="682">
        <f t="shared" si="6"/>
        <v>223992</v>
      </c>
      <c r="K133" s="776"/>
      <c r="L133" s="777"/>
    </row>
    <row r="134" spans="1:13" ht="20.25" customHeight="1">
      <c r="A134" s="681">
        <v>4</v>
      </c>
      <c r="B134" s="903" t="str">
        <f>هرات1!B41</f>
        <v xml:space="preserve">آمر ساحوی </v>
      </c>
      <c r="C134" s="903"/>
      <c r="D134" s="903"/>
      <c r="E134" s="903"/>
      <c r="F134" s="678" t="s">
        <v>505</v>
      </c>
      <c r="G134" s="685" t="s">
        <v>209</v>
      </c>
      <c r="H134" s="685">
        <f>هرات1!E41</f>
        <v>1</v>
      </c>
      <c r="I134" s="679">
        <f>هرات1!F41</f>
        <v>43654</v>
      </c>
      <c r="J134" s="682">
        <f t="shared" si="6"/>
        <v>392886</v>
      </c>
      <c r="K134" s="776"/>
      <c r="L134" s="777"/>
    </row>
    <row r="135" spans="1:13" ht="20.25" customHeight="1">
      <c r="A135" s="677">
        <v>5</v>
      </c>
      <c r="B135" s="903" t="str">
        <f>هرات1!B42</f>
        <v>انجینیر دیزاین</v>
      </c>
      <c r="C135" s="903"/>
      <c r="D135" s="903"/>
      <c r="E135" s="903"/>
      <c r="F135" s="678" t="s">
        <v>505</v>
      </c>
      <c r="G135" s="685" t="s">
        <v>209</v>
      </c>
      <c r="H135" s="685">
        <f>هرات1!E42</f>
        <v>1</v>
      </c>
      <c r="I135" s="679">
        <f>هرات1!F42</f>
        <v>76000</v>
      </c>
      <c r="J135" s="682">
        <f t="shared" si="6"/>
        <v>684000</v>
      </c>
      <c r="K135" s="906"/>
      <c r="L135" s="907"/>
    </row>
    <row r="136" spans="1:13" ht="20.25" customHeight="1" thickBot="1">
      <c r="A136" s="681">
        <v>6</v>
      </c>
      <c r="B136" s="903" t="str">
        <f>هرات1!B43</f>
        <v>انجینیر سروی</v>
      </c>
      <c r="C136" s="903"/>
      <c r="D136" s="903"/>
      <c r="E136" s="903"/>
      <c r="F136" s="678" t="s">
        <v>505</v>
      </c>
      <c r="G136" s="685" t="s">
        <v>209</v>
      </c>
      <c r="H136" s="685">
        <f>هرات1!E43</f>
        <v>1</v>
      </c>
      <c r="I136" s="679">
        <f>هرات1!F43</f>
        <v>55000</v>
      </c>
      <c r="J136" s="682">
        <f t="shared" si="6"/>
        <v>495000</v>
      </c>
      <c r="K136" s="906"/>
      <c r="L136" s="907"/>
    </row>
    <row r="137" spans="1:13" ht="20.25" customHeight="1" thickBot="1">
      <c r="A137" s="908" t="s">
        <v>650</v>
      </c>
      <c r="B137" s="909"/>
      <c r="C137" s="909"/>
      <c r="D137" s="909"/>
      <c r="E137" s="909"/>
      <c r="F137" s="909"/>
      <c r="G137" s="910"/>
      <c r="H137" s="669"/>
      <c r="I137" s="669"/>
      <c r="J137" s="669">
        <f>SUM(J138:J142)</f>
        <v>2155000</v>
      </c>
      <c r="K137" s="911"/>
      <c r="L137" s="912"/>
      <c r="M137" s="663">
        <f>'Financial Plan 1397'!H136</f>
        <v>0</v>
      </c>
    </row>
    <row r="138" spans="1:13" ht="20.25" customHeight="1">
      <c r="A138" s="677">
        <v>1</v>
      </c>
      <c r="B138" s="903" t="str">
        <f>هرات1!B47</f>
        <v xml:space="preserve">تیل دیزل و پطرول برای موتر ریاست زراعت ولایت به منظور انتقال کارمندان سروی به ساحه </v>
      </c>
      <c r="C138" s="903"/>
      <c r="D138" s="903"/>
      <c r="E138" s="903"/>
      <c r="F138" s="678" t="s">
        <v>505</v>
      </c>
      <c r="G138" s="685" t="str">
        <f>هرات1!C47</f>
        <v>لیتر</v>
      </c>
      <c r="H138" s="685">
        <f>هرات1!D47</f>
        <v>1000</v>
      </c>
      <c r="I138" s="679">
        <f>هرات1!F47</f>
        <v>50</v>
      </c>
      <c r="J138" s="682">
        <f>I138*H138</f>
        <v>50000</v>
      </c>
      <c r="K138" s="904"/>
      <c r="L138" s="905"/>
    </row>
    <row r="139" spans="1:13" ht="20.25" customHeight="1">
      <c r="A139" s="681">
        <v>2</v>
      </c>
      <c r="B139" s="903" t="str">
        <f>هرات1!B48</f>
        <v xml:space="preserve">کمپیوتر برای کارمندان </v>
      </c>
      <c r="C139" s="903"/>
      <c r="D139" s="903"/>
      <c r="E139" s="903"/>
      <c r="F139" s="678" t="s">
        <v>505</v>
      </c>
      <c r="G139" s="685" t="str">
        <f>هرات1!C48</f>
        <v>کمپیتر</v>
      </c>
      <c r="H139" s="685">
        <f>هرات1!D48</f>
        <v>5</v>
      </c>
      <c r="I139" s="679">
        <f>هرات1!F48</f>
        <v>65000</v>
      </c>
      <c r="J139" s="682">
        <f>I139*H139</f>
        <v>325000</v>
      </c>
      <c r="K139" s="906"/>
      <c r="L139" s="907"/>
    </row>
    <row r="140" spans="1:13" ht="20.25" customHeight="1">
      <c r="A140" s="677">
        <v>3</v>
      </c>
      <c r="B140" s="903" t="str">
        <f>هرات1!B49</f>
        <v xml:space="preserve">توتیل استیشن همراه با سه پایه، راد، فریزم از نوع Kikon دارای دقت Nivo 5.m+s و یا معادل آن (مکمل پکیج همرا 2 جی پی اس) </v>
      </c>
      <c r="C140" s="903"/>
      <c r="D140" s="903"/>
      <c r="E140" s="903"/>
      <c r="F140" s="678" t="s">
        <v>505</v>
      </c>
      <c r="G140" s="685" t="str">
        <f>هرات1!C49</f>
        <v>توتل استیشن</v>
      </c>
      <c r="H140" s="685">
        <f>هرات1!D49</f>
        <v>2</v>
      </c>
      <c r="I140" s="679">
        <f>هرات1!F49</f>
        <v>540000</v>
      </c>
      <c r="J140" s="682">
        <f>I140*H140</f>
        <v>1080000</v>
      </c>
      <c r="K140" s="776"/>
      <c r="L140" s="777"/>
    </row>
    <row r="141" spans="1:13" ht="20.25" customHeight="1">
      <c r="A141" s="681">
        <v>4</v>
      </c>
      <c r="B141" s="903" t="str">
        <f>هرات1!B50</f>
        <v>چوکی ، میز، الماری، فرش و غیره</v>
      </c>
      <c r="C141" s="903"/>
      <c r="D141" s="903"/>
      <c r="E141" s="903"/>
      <c r="F141" s="678" t="s">
        <v>505</v>
      </c>
      <c r="G141" s="685" t="str">
        <f>هرات1!C50</f>
        <v>سیت</v>
      </c>
      <c r="H141" s="685">
        <f>هرات1!D50</f>
        <v>5</v>
      </c>
      <c r="I141" s="679">
        <f>هرات1!F50</f>
        <v>40000</v>
      </c>
      <c r="J141" s="682">
        <f>I141*H141</f>
        <v>200000</v>
      </c>
      <c r="K141" s="776"/>
      <c r="L141" s="777"/>
    </row>
    <row r="142" spans="1:13" ht="20.25" customHeight="1" thickBot="1">
      <c r="A142" s="677">
        <v>5</v>
      </c>
      <c r="B142" s="903" t="str">
        <f>هرات1!B51</f>
        <v xml:space="preserve">متفرقه ( آموزش، کرایه، سفریه، وسایل کار، و غیره) </v>
      </c>
      <c r="C142" s="903"/>
      <c r="D142" s="903"/>
      <c r="E142" s="903"/>
      <c r="F142" s="678" t="s">
        <v>505</v>
      </c>
      <c r="G142" s="685" t="str">
        <f>هرات1!C51</f>
        <v>متفرقه</v>
      </c>
      <c r="H142" s="685">
        <f>هرات1!D51</f>
        <v>5</v>
      </c>
      <c r="I142" s="679">
        <f>هرات1!F51</f>
        <v>100000</v>
      </c>
      <c r="J142" s="682">
        <f>I142*H142</f>
        <v>500000</v>
      </c>
      <c r="K142" s="906"/>
      <c r="L142" s="907"/>
    </row>
    <row r="143" spans="1:13" ht="27.75" customHeight="1" thickBot="1">
      <c r="A143" s="956" t="s">
        <v>118</v>
      </c>
      <c r="B143" s="957"/>
      <c r="C143" s="957"/>
      <c r="D143" s="957"/>
      <c r="E143" s="957"/>
      <c r="F143" s="957"/>
      <c r="G143" s="958"/>
      <c r="H143" s="687"/>
      <c r="I143" s="687"/>
      <c r="J143" s="687">
        <f>J88+J71+J63+J49+J37+J29+J137+J130+J124+J118+J111+J105</f>
        <v>285905304.71794868</v>
      </c>
      <c r="K143" s="959"/>
      <c r="L143" s="960"/>
      <c r="M143" s="663">
        <f>'Financial Plan 1397'!H92+هرات1!H53+بلخ1!H53</f>
        <v>285905304.71794868</v>
      </c>
    </row>
    <row r="144" spans="1:13" ht="8.25" customHeight="1">
      <c r="A144" s="688"/>
      <c r="B144" s="688"/>
      <c r="C144" s="688"/>
      <c r="D144" s="688"/>
      <c r="E144" s="688"/>
      <c r="F144" s="688"/>
      <c r="G144" s="688"/>
      <c r="H144" s="688"/>
      <c r="I144" s="688"/>
      <c r="J144" s="688"/>
      <c r="K144" s="688"/>
      <c r="L144" s="688"/>
    </row>
    <row r="145" spans="1:12">
      <c r="J145" s="689"/>
    </row>
    <row r="146" spans="1:12" ht="22.5" customHeight="1">
      <c r="A146" s="961" t="s">
        <v>506</v>
      </c>
      <c r="B146" s="961"/>
      <c r="C146" s="961"/>
      <c r="D146" s="961"/>
      <c r="E146" s="961"/>
      <c r="F146" s="961"/>
      <c r="G146" s="961"/>
      <c r="H146" s="961"/>
      <c r="I146" s="961"/>
      <c r="J146" s="961"/>
      <c r="K146" s="961"/>
      <c r="L146" s="961"/>
    </row>
    <row r="147" spans="1:12" ht="12.75" customHeight="1">
      <c r="C147" s="962"/>
      <c r="D147" s="962"/>
      <c r="E147" s="962"/>
      <c r="G147" s="962"/>
      <c r="H147" s="962"/>
      <c r="I147" s="962"/>
    </row>
    <row r="148" spans="1:12" ht="18" customHeight="1">
      <c r="A148" s="963" t="s">
        <v>507</v>
      </c>
      <c r="B148" s="964"/>
      <c r="C148" s="967" t="s">
        <v>634</v>
      </c>
      <c r="D148" s="968"/>
      <c r="E148" s="968"/>
      <c r="F148" s="969"/>
      <c r="G148" s="950" t="s">
        <v>635</v>
      </c>
      <c r="H148" s="950"/>
      <c r="I148" s="950"/>
      <c r="J148" s="970" t="s">
        <v>8</v>
      </c>
      <c r="K148" s="971"/>
      <c r="L148" s="974"/>
    </row>
    <row r="149" spans="1:12" ht="36" customHeight="1">
      <c r="A149" s="965"/>
      <c r="B149" s="966"/>
      <c r="C149" s="976" t="s">
        <v>508</v>
      </c>
      <c r="D149" s="976"/>
      <c r="E149" s="690" t="s">
        <v>509</v>
      </c>
      <c r="F149" s="691" t="s">
        <v>510</v>
      </c>
      <c r="G149" s="692" t="s">
        <v>511</v>
      </c>
      <c r="H149" s="692" t="s">
        <v>512</v>
      </c>
      <c r="I149" s="692" t="s">
        <v>510</v>
      </c>
      <c r="J149" s="972"/>
      <c r="K149" s="973"/>
      <c r="L149" s="975"/>
    </row>
    <row r="150" spans="1:12" ht="15.75">
      <c r="A150" s="951" t="s">
        <v>513</v>
      </c>
      <c r="B150" s="952"/>
      <c r="C150" s="953">
        <v>50000000</v>
      </c>
      <c r="D150" s="953"/>
      <c r="E150" s="54">
        <v>76000000</v>
      </c>
      <c r="F150" s="693">
        <f>E150+C150</f>
        <v>126000000</v>
      </c>
      <c r="G150" s="14">
        <f>J88+J71+J63+J49+J37</f>
        <v>137414191.7435897</v>
      </c>
      <c r="H150" s="14">
        <f>J29</f>
        <v>97655000</v>
      </c>
      <c r="I150" s="694">
        <f>H150+G150</f>
        <v>235069191.7435897</v>
      </c>
      <c r="J150" s="954"/>
      <c r="K150" s="955"/>
      <c r="L150" s="695"/>
    </row>
    <row r="151" spans="1:12" ht="15.75">
      <c r="A151" s="951" t="s">
        <v>514</v>
      </c>
      <c r="B151" s="952"/>
      <c r="C151" s="953"/>
      <c r="D151" s="953"/>
      <c r="E151" s="54"/>
      <c r="F151" s="693">
        <f t="shared" ref="F151:F185" si="7">E151+C151</f>
        <v>0</v>
      </c>
      <c r="G151" s="14"/>
      <c r="H151" s="14"/>
      <c r="I151" s="694">
        <f t="shared" ref="I151:I185" si="8">H151+G151</f>
        <v>0</v>
      </c>
      <c r="J151" s="954"/>
      <c r="K151" s="955"/>
      <c r="L151" s="695"/>
    </row>
    <row r="152" spans="1:12" ht="15.75">
      <c r="A152" s="951" t="s">
        <v>515</v>
      </c>
      <c r="B152" s="952"/>
      <c r="C152" s="953"/>
      <c r="D152" s="953"/>
      <c r="E152" s="54"/>
      <c r="F152" s="693">
        <f t="shared" si="7"/>
        <v>0</v>
      </c>
      <c r="G152" s="14"/>
      <c r="H152" s="14"/>
      <c r="I152" s="694">
        <f t="shared" si="8"/>
        <v>0</v>
      </c>
      <c r="J152" s="954"/>
      <c r="K152" s="955"/>
      <c r="L152" s="695"/>
    </row>
    <row r="153" spans="1:12" ht="15.75">
      <c r="A153" s="951" t="s">
        <v>516</v>
      </c>
      <c r="B153" s="952"/>
      <c r="C153" s="953"/>
      <c r="D153" s="953"/>
      <c r="E153" s="54"/>
      <c r="F153" s="693">
        <f t="shared" si="7"/>
        <v>0</v>
      </c>
      <c r="G153" s="14"/>
      <c r="H153" s="14"/>
      <c r="I153" s="694">
        <f t="shared" si="8"/>
        <v>0</v>
      </c>
      <c r="J153" s="954"/>
      <c r="K153" s="955"/>
      <c r="L153" s="695"/>
    </row>
    <row r="154" spans="1:12" ht="15.75">
      <c r="A154" s="951" t="s">
        <v>517</v>
      </c>
      <c r="B154" s="952"/>
      <c r="C154" s="953"/>
      <c r="D154" s="953"/>
      <c r="E154" s="54"/>
      <c r="F154" s="693">
        <f t="shared" si="7"/>
        <v>0</v>
      </c>
      <c r="G154" s="14"/>
      <c r="H154" s="14"/>
      <c r="I154" s="694">
        <f t="shared" si="8"/>
        <v>0</v>
      </c>
      <c r="J154" s="954"/>
      <c r="K154" s="955"/>
      <c r="L154" s="695"/>
    </row>
    <row r="155" spans="1:12" ht="15.75">
      <c r="A155" s="951" t="s">
        <v>518</v>
      </c>
      <c r="B155" s="952"/>
      <c r="C155" s="953"/>
      <c r="D155" s="953"/>
      <c r="E155" s="54"/>
      <c r="F155" s="693">
        <f t="shared" si="7"/>
        <v>0</v>
      </c>
      <c r="G155" s="14"/>
      <c r="H155" s="14"/>
      <c r="I155" s="694">
        <f t="shared" si="8"/>
        <v>0</v>
      </c>
      <c r="J155" s="954"/>
      <c r="K155" s="955"/>
      <c r="L155" s="695"/>
    </row>
    <row r="156" spans="1:12" ht="15.75">
      <c r="A156" s="951" t="s">
        <v>519</v>
      </c>
      <c r="B156" s="952"/>
      <c r="C156" s="953"/>
      <c r="D156" s="953"/>
      <c r="E156" s="54"/>
      <c r="F156" s="693">
        <f t="shared" si="7"/>
        <v>0</v>
      </c>
      <c r="G156" s="14"/>
      <c r="H156" s="14"/>
      <c r="I156" s="694">
        <f t="shared" si="8"/>
        <v>0</v>
      </c>
      <c r="J156" s="954"/>
      <c r="K156" s="955"/>
      <c r="L156" s="695"/>
    </row>
    <row r="157" spans="1:12" ht="15.75">
      <c r="A157" s="951" t="s">
        <v>520</v>
      </c>
      <c r="B157" s="952"/>
      <c r="C157" s="953"/>
      <c r="D157" s="953"/>
      <c r="E157" s="54"/>
      <c r="F157" s="693">
        <f t="shared" si="7"/>
        <v>0</v>
      </c>
      <c r="G157" s="14"/>
      <c r="H157" s="14"/>
      <c r="I157" s="694">
        <f t="shared" si="8"/>
        <v>0</v>
      </c>
      <c r="J157" s="954"/>
      <c r="K157" s="955"/>
      <c r="L157" s="695"/>
    </row>
    <row r="158" spans="1:12" ht="15.75">
      <c r="A158" s="951" t="s">
        <v>521</v>
      </c>
      <c r="B158" s="952"/>
      <c r="C158" s="953"/>
      <c r="D158" s="953"/>
      <c r="E158" s="54"/>
      <c r="F158" s="693">
        <f t="shared" si="7"/>
        <v>0</v>
      </c>
      <c r="G158" s="14"/>
      <c r="H158" s="14"/>
      <c r="I158" s="694">
        <f t="shared" si="8"/>
        <v>0</v>
      </c>
      <c r="J158" s="954"/>
      <c r="K158" s="955"/>
      <c r="L158" s="695"/>
    </row>
    <row r="159" spans="1:12" ht="15.75">
      <c r="A159" s="951" t="s">
        <v>522</v>
      </c>
      <c r="B159" s="952"/>
      <c r="C159" s="953"/>
      <c r="D159" s="953"/>
      <c r="E159" s="54"/>
      <c r="F159" s="693">
        <f t="shared" si="7"/>
        <v>0</v>
      </c>
      <c r="G159" s="14"/>
      <c r="H159" s="14"/>
      <c r="I159" s="694">
        <f t="shared" si="8"/>
        <v>0</v>
      </c>
      <c r="J159" s="954"/>
      <c r="K159" s="955"/>
      <c r="L159" s="695"/>
    </row>
    <row r="160" spans="1:12" ht="15.75">
      <c r="A160" s="951" t="s">
        <v>523</v>
      </c>
      <c r="B160" s="952"/>
      <c r="C160" s="953"/>
      <c r="D160" s="953"/>
      <c r="E160" s="54"/>
      <c r="F160" s="693">
        <f t="shared" si="7"/>
        <v>0</v>
      </c>
      <c r="G160" s="14"/>
      <c r="H160" s="14"/>
      <c r="I160" s="694">
        <f t="shared" si="8"/>
        <v>0</v>
      </c>
      <c r="J160" s="954"/>
      <c r="K160" s="955"/>
      <c r="L160" s="695"/>
    </row>
    <row r="161" spans="1:12" ht="15.75">
      <c r="A161" s="951" t="s">
        <v>524</v>
      </c>
      <c r="B161" s="952"/>
      <c r="C161" s="953"/>
      <c r="D161" s="953"/>
      <c r="E161" s="54"/>
      <c r="F161" s="693">
        <f t="shared" si="7"/>
        <v>0</v>
      </c>
      <c r="G161" s="14">
        <f>J105+J111+J118</f>
        <v>25418056.487179488</v>
      </c>
      <c r="H161" s="14"/>
      <c r="I161" s="694">
        <f t="shared" si="8"/>
        <v>25418056.487179488</v>
      </c>
      <c r="J161" s="954"/>
      <c r="K161" s="955"/>
      <c r="L161" s="695"/>
    </row>
    <row r="162" spans="1:12" ht="15.75">
      <c r="A162" s="951" t="s">
        <v>525</v>
      </c>
      <c r="B162" s="952"/>
      <c r="C162" s="953"/>
      <c r="D162" s="953"/>
      <c r="E162" s="54"/>
      <c r="F162" s="693">
        <f t="shared" si="7"/>
        <v>0</v>
      </c>
      <c r="G162" s="14"/>
      <c r="H162" s="14"/>
      <c r="I162" s="694">
        <f t="shared" si="8"/>
        <v>0</v>
      </c>
      <c r="J162" s="954"/>
      <c r="K162" s="955"/>
      <c r="L162" s="695"/>
    </row>
    <row r="163" spans="1:12" ht="15.75">
      <c r="A163" s="951" t="s">
        <v>526</v>
      </c>
      <c r="B163" s="952"/>
      <c r="C163" s="953"/>
      <c r="D163" s="953"/>
      <c r="E163" s="54"/>
      <c r="F163" s="693">
        <f t="shared" si="7"/>
        <v>0</v>
      </c>
      <c r="G163" s="14"/>
      <c r="H163" s="14"/>
      <c r="I163" s="694">
        <f t="shared" si="8"/>
        <v>0</v>
      </c>
      <c r="J163" s="954"/>
      <c r="K163" s="955"/>
      <c r="L163" s="695"/>
    </row>
    <row r="164" spans="1:12" ht="15.75">
      <c r="A164" s="951" t="s">
        <v>527</v>
      </c>
      <c r="B164" s="952"/>
      <c r="C164" s="953"/>
      <c r="D164" s="953"/>
      <c r="E164" s="54"/>
      <c r="F164" s="693">
        <f t="shared" si="7"/>
        <v>0</v>
      </c>
      <c r="G164" s="14"/>
      <c r="H164" s="14"/>
      <c r="I164" s="694">
        <f t="shared" si="8"/>
        <v>0</v>
      </c>
      <c r="J164" s="954"/>
      <c r="K164" s="955"/>
      <c r="L164" s="695"/>
    </row>
    <row r="165" spans="1:12" ht="15.75">
      <c r="A165" s="951" t="s">
        <v>528</v>
      </c>
      <c r="B165" s="952"/>
      <c r="C165" s="953"/>
      <c r="D165" s="953"/>
      <c r="E165" s="54"/>
      <c r="F165" s="693">
        <f t="shared" si="7"/>
        <v>0</v>
      </c>
      <c r="G165" s="14"/>
      <c r="H165" s="14"/>
      <c r="I165" s="694">
        <f t="shared" si="8"/>
        <v>0</v>
      </c>
      <c r="J165" s="954"/>
      <c r="K165" s="955"/>
      <c r="L165" s="695"/>
    </row>
    <row r="166" spans="1:12" ht="15.75">
      <c r="A166" s="951" t="s">
        <v>529</v>
      </c>
      <c r="B166" s="952"/>
      <c r="C166" s="953"/>
      <c r="D166" s="953"/>
      <c r="E166" s="54"/>
      <c r="F166" s="693">
        <f t="shared" si="7"/>
        <v>0</v>
      </c>
      <c r="G166" s="14"/>
      <c r="H166" s="14"/>
      <c r="I166" s="694">
        <f t="shared" si="8"/>
        <v>0</v>
      </c>
      <c r="J166" s="954"/>
      <c r="K166" s="955"/>
      <c r="L166" s="695"/>
    </row>
    <row r="167" spans="1:12" ht="15.75">
      <c r="A167" s="951" t="s">
        <v>530</v>
      </c>
      <c r="B167" s="952"/>
      <c r="C167" s="953"/>
      <c r="D167" s="953"/>
      <c r="E167" s="54"/>
      <c r="F167" s="693">
        <f t="shared" si="7"/>
        <v>0</v>
      </c>
      <c r="G167" s="14"/>
      <c r="H167" s="14"/>
      <c r="I167" s="694">
        <f t="shared" si="8"/>
        <v>0</v>
      </c>
      <c r="J167" s="954"/>
      <c r="K167" s="955"/>
      <c r="L167" s="695"/>
    </row>
    <row r="168" spans="1:12" ht="15.75">
      <c r="A168" s="951" t="s">
        <v>531</v>
      </c>
      <c r="B168" s="952"/>
      <c r="C168" s="953"/>
      <c r="D168" s="953"/>
      <c r="E168" s="54"/>
      <c r="F168" s="693">
        <f t="shared" si="7"/>
        <v>0</v>
      </c>
      <c r="G168" s="14"/>
      <c r="H168" s="14"/>
      <c r="I168" s="694">
        <f t="shared" si="8"/>
        <v>0</v>
      </c>
      <c r="J168" s="954"/>
      <c r="K168" s="955"/>
      <c r="L168" s="695"/>
    </row>
    <row r="169" spans="1:12" ht="15.75">
      <c r="A169" s="951" t="s">
        <v>532</v>
      </c>
      <c r="B169" s="952"/>
      <c r="C169" s="953"/>
      <c r="D169" s="953"/>
      <c r="E169" s="54"/>
      <c r="F169" s="693">
        <f t="shared" si="7"/>
        <v>0</v>
      </c>
      <c r="G169" s="14"/>
      <c r="H169" s="14"/>
      <c r="I169" s="694">
        <f t="shared" si="8"/>
        <v>0</v>
      </c>
      <c r="J169" s="954"/>
      <c r="K169" s="955"/>
      <c r="L169" s="695"/>
    </row>
    <row r="170" spans="1:12" ht="15.75">
      <c r="A170" s="951" t="s">
        <v>533</v>
      </c>
      <c r="B170" s="952"/>
      <c r="C170" s="953"/>
      <c r="D170" s="953"/>
      <c r="E170" s="54"/>
      <c r="F170" s="693">
        <f t="shared" si="7"/>
        <v>0</v>
      </c>
      <c r="G170" s="14"/>
      <c r="H170" s="14"/>
      <c r="I170" s="694">
        <f t="shared" si="8"/>
        <v>0</v>
      </c>
      <c r="J170" s="954"/>
      <c r="K170" s="955"/>
      <c r="L170" s="695"/>
    </row>
    <row r="171" spans="1:12" ht="15.75">
      <c r="A171" s="951" t="s">
        <v>534</v>
      </c>
      <c r="B171" s="952"/>
      <c r="C171" s="953"/>
      <c r="D171" s="953"/>
      <c r="E171" s="54"/>
      <c r="F171" s="693">
        <f t="shared" si="7"/>
        <v>0</v>
      </c>
      <c r="G171" s="14"/>
      <c r="H171" s="14"/>
      <c r="I171" s="694">
        <f t="shared" si="8"/>
        <v>0</v>
      </c>
      <c r="J171" s="954"/>
      <c r="K171" s="955"/>
      <c r="L171" s="695"/>
    </row>
    <row r="172" spans="1:12" ht="15.75">
      <c r="A172" s="951" t="s">
        <v>535</v>
      </c>
      <c r="B172" s="952"/>
      <c r="C172" s="953"/>
      <c r="D172" s="953"/>
      <c r="E172" s="54"/>
      <c r="F172" s="693">
        <f t="shared" si="7"/>
        <v>0</v>
      </c>
      <c r="G172" s="14"/>
      <c r="H172" s="14"/>
      <c r="I172" s="694">
        <f t="shared" si="8"/>
        <v>0</v>
      </c>
      <c r="J172" s="954"/>
      <c r="K172" s="955"/>
      <c r="L172" s="695"/>
    </row>
    <row r="173" spans="1:12" ht="15.75">
      <c r="A173" s="951" t="s">
        <v>536</v>
      </c>
      <c r="B173" s="952"/>
      <c r="C173" s="953"/>
      <c r="D173" s="953"/>
      <c r="E173" s="54"/>
      <c r="F173" s="693">
        <f t="shared" si="7"/>
        <v>0</v>
      </c>
      <c r="G173" s="14"/>
      <c r="H173" s="14"/>
      <c r="I173" s="694">
        <f t="shared" si="8"/>
        <v>0</v>
      </c>
      <c r="J173" s="954"/>
      <c r="K173" s="955"/>
      <c r="L173" s="695"/>
    </row>
    <row r="174" spans="1:12" ht="15.75">
      <c r="A174" s="951" t="s">
        <v>537</v>
      </c>
      <c r="B174" s="952"/>
      <c r="C174" s="953"/>
      <c r="D174" s="953"/>
      <c r="E174" s="54"/>
      <c r="F174" s="693">
        <f t="shared" si="7"/>
        <v>0</v>
      </c>
      <c r="G174" s="14"/>
      <c r="H174" s="14"/>
      <c r="I174" s="694">
        <f t="shared" si="8"/>
        <v>0</v>
      </c>
      <c r="J174" s="954"/>
      <c r="K174" s="955"/>
      <c r="L174" s="695"/>
    </row>
    <row r="175" spans="1:12" ht="15.75">
      <c r="A175" s="951" t="s">
        <v>538</v>
      </c>
      <c r="B175" s="952"/>
      <c r="C175" s="953"/>
      <c r="D175" s="953"/>
      <c r="E175" s="54"/>
      <c r="F175" s="693">
        <f t="shared" si="7"/>
        <v>0</v>
      </c>
      <c r="G175" s="14"/>
      <c r="H175" s="14"/>
      <c r="I175" s="694">
        <f t="shared" si="8"/>
        <v>0</v>
      </c>
      <c r="J175" s="954"/>
      <c r="K175" s="955"/>
      <c r="L175" s="695"/>
    </row>
    <row r="176" spans="1:12" ht="15.75">
      <c r="A176" s="951" t="s">
        <v>539</v>
      </c>
      <c r="B176" s="952"/>
      <c r="C176" s="953"/>
      <c r="D176" s="953"/>
      <c r="E176" s="54"/>
      <c r="F176" s="693">
        <f t="shared" si="7"/>
        <v>0</v>
      </c>
      <c r="G176" s="14"/>
      <c r="H176" s="14"/>
      <c r="I176" s="694">
        <f t="shared" si="8"/>
        <v>0</v>
      </c>
      <c r="J176" s="954"/>
      <c r="K176" s="955"/>
      <c r="L176" s="695"/>
    </row>
    <row r="177" spans="1:14" ht="15.75">
      <c r="A177" s="951" t="s">
        <v>540</v>
      </c>
      <c r="B177" s="952"/>
      <c r="C177" s="953"/>
      <c r="D177" s="953"/>
      <c r="E177" s="54"/>
      <c r="F177" s="693">
        <f t="shared" si="7"/>
        <v>0</v>
      </c>
      <c r="G177" s="14"/>
      <c r="H177" s="14"/>
      <c r="I177" s="694">
        <f t="shared" si="8"/>
        <v>0</v>
      </c>
      <c r="J177" s="954"/>
      <c r="K177" s="955"/>
      <c r="L177" s="695"/>
    </row>
    <row r="178" spans="1:14" ht="15.75">
      <c r="A178" s="951" t="s">
        <v>541</v>
      </c>
      <c r="B178" s="952"/>
      <c r="C178" s="953"/>
      <c r="D178" s="953"/>
      <c r="E178" s="54"/>
      <c r="F178" s="693">
        <f t="shared" si="7"/>
        <v>0</v>
      </c>
      <c r="G178" s="14"/>
      <c r="H178" s="14"/>
      <c r="I178" s="694">
        <f t="shared" si="8"/>
        <v>0</v>
      </c>
      <c r="J178" s="954"/>
      <c r="K178" s="955"/>
      <c r="L178" s="695"/>
    </row>
    <row r="179" spans="1:14" ht="15.75">
      <c r="A179" s="951" t="s">
        <v>542</v>
      </c>
      <c r="B179" s="952"/>
      <c r="C179" s="953"/>
      <c r="D179" s="953"/>
      <c r="E179" s="54"/>
      <c r="F179" s="693">
        <f t="shared" si="7"/>
        <v>0</v>
      </c>
      <c r="G179" s="14"/>
      <c r="H179" s="14"/>
      <c r="I179" s="694">
        <f t="shared" si="8"/>
        <v>0</v>
      </c>
      <c r="J179" s="954"/>
      <c r="K179" s="955"/>
      <c r="L179" s="695"/>
    </row>
    <row r="180" spans="1:14" ht="15.75">
      <c r="A180" s="951" t="s">
        <v>543</v>
      </c>
      <c r="B180" s="952"/>
      <c r="C180" s="953"/>
      <c r="D180" s="953"/>
      <c r="E180" s="54"/>
      <c r="F180" s="693">
        <f t="shared" si="7"/>
        <v>0</v>
      </c>
      <c r="G180" s="14"/>
      <c r="H180" s="14"/>
      <c r="I180" s="694">
        <f t="shared" si="8"/>
        <v>0</v>
      </c>
      <c r="J180" s="954"/>
      <c r="K180" s="955"/>
      <c r="L180" s="695"/>
    </row>
    <row r="181" spans="1:14" ht="15.75">
      <c r="A181" s="951" t="s">
        <v>505</v>
      </c>
      <c r="B181" s="952"/>
      <c r="C181" s="953"/>
      <c r="D181" s="953"/>
      <c r="E181" s="54"/>
      <c r="F181" s="693">
        <f t="shared" si="7"/>
        <v>0</v>
      </c>
      <c r="G181" s="14">
        <f>J137+J130+J124</f>
        <v>25418056.487179488</v>
      </c>
      <c r="H181" s="14"/>
      <c r="I181" s="694">
        <f t="shared" si="8"/>
        <v>25418056.487179488</v>
      </c>
      <c r="J181" s="954"/>
      <c r="K181" s="955"/>
      <c r="L181" s="695"/>
    </row>
    <row r="182" spans="1:14" ht="15.75">
      <c r="A182" s="951" t="s">
        <v>544</v>
      </c>
      <c r="B182" s="952"/>
      <c r="C182" s="953"/>
      <c r="D182" s="953"/>
      <c r="E182" s="54"/>
      <c r="F182" s="693">
        <f t="shared" si="7"/>
        <v>0</v>
      </c>
      <c r="G182" s="14"/>
      <c r="H182" s="14"/>
      <c r="I182" s="694">
        <f t="shared" si="8"/>
        <v>0</v>
      </c>
      <c r="J182" s="954"/>
      <c r="K182" s="955"/>
      <c r="L182" s="695"/>
    </row>
    <row r="183" spans="1:14" ht="15.75">
      <c r="A183" s="951" t="s">
        <v>545</v>
      </c>
      <c r="B183" s="952"/>
      <c r="C183" s="953"/>
      <c r="D183" s="953"/>
      <c r="E183" s="54"/>
      <c r="F183" s="693">
        <f t="shared" si="7"/>
        <v>0</v>
      </c>
      <c r="G183" s="14"/>
      <c r="H183" s="14"/>
      <c r="I183" s="694">
        <f t="shared" si="8"/>
        <v>0</v>
      </c>
      <c r="J183" s="954"/>
      <c r="K183" s="955"/>
      <c r="L183" s="695"/>
    </row>
    <row r="184" spans="1:14" ht="15.75">
      <c r="A184" s="951" t="s">
        <v>546</v>
      </c>
      <c r="B184" s="952"/>
      <c r="C184" s="953"/>
      <c r="D184" s="953"/>
      <c r="E184" s="54"/>
      <c r="F184" s="693">
        <f t="shared" si="7"/>
        <v>0</v>
      </c>
      <c r="G184" s="14"/>
      <c r="H184" s="14"/>
      <c r="I184" s="694">
        <f t="shared" si="8"/>
        <v>0</v>
      </c>
      <c r="J184" s="954"/>
      <c r="K184" s="955"/>
      <c r="L184" s="695"/>
    </row>
    <row r="185" spans="1:14" ht="15.75">
      <c r="A185" s="951" t="s">
        <v>547</v>
      </c>
      <c r="B185" s="952"/>
      <c r="C185" s="953"/>
      <c r="D185" s="953"/>
      <c r="E185" s="54"/>
      <c r="F185" s="693">
        <f t="shared" si="7"/>
        <v>0</v>
      </c>
      <c r="G185" s="14"/>
      <c r="H185" s="14"/>
      <c r="I185" s="694">
        <f t="shared" si="8"/>
        <v>0</v>
      </c>
      <c r="J185" s="954"/>
      <c r="K185" s="955"/>
      <c r="L185" s="695"/>
      <c r="N185" s="689"/>
    </row>
    <row r="186" spans="1:14" ht="22.5" customHeight="1">
      <c r="A186" s="925" t="s">
        <v>410</v>
      </c>
      <c r="B186" s="926"/>
      <c r="C186" s="927">
        <f>SUM(C150:D185)</f>
        <v>50000000</v>
      </c>
      <c r="D186" s="927"/>
      <c r="E186" s="696">
        <f>SUM(E150:E185)</f>
        <v>76000000</v>
      </c>
      <c r="F186" s="696">
        <f>SUM(F150:F185)</f>
        <v>126000000</v>
      </c>
      <c r="G186" s="697">
        <f>SUM(G150:G185)</f>
        <v>188250304.71794868</v>
      </c>
      <c r="H186" s="697">
        <f>SUM(H150:H185)</f>
        <v>97655000</v>
      </c>
      <c r="I186" s="697">
        <f>SUM(I150:I185)</f>
        <v>285905304.71794868</v>
      </c>
      <c r="J186" s="928"/>
      <c r="K186" s="929"/>
      <c r="L186" s="698"/>
      <c r="N186" s="689"/>
    </row>
    <row r="187" spans="1:14">
      <c r="A187" s="699"/>
      <c r="B187" s="699"/>
      <c r="C187" s="930"/>
      <c r="D187" s="930"/>
      <c r="E187" s="699"/>
      <c r="F187" s="700"/>
      <c r="G187" s="701"/>
      <c r="H187" s="701"/>
      <c r="I187" s="701"/>
      <c r="J187" s="699"/>
      <c r="K187" s="699"/>
      <c r="L187" s="699"/>
      <c r="N187" s="689"/>
    </row>
    <row r="188" spans="1:14" ht="18.75">
      <c r="A188" s="922" t="s">
        <v>548</v>
      </c>
      <c r="B188" s="922"/>
      <c r="C188" s="922"/>
      <c r="D188" s="922"/>
      <c r="E188" s="922"/>
      <c r="F188" s="922"/>
      <c r="G188" s="922"/>
      <c r="H188" s="922"/>
      <c r="I188" s="922"/>
      <c r="J188" s="922"/>
      <c r="K188" s="922"/>
      <c r="L188" s="922"/>
      <c r="N188" s="689"/>
    </row>
    <row r="189" spans="1:14" ht="19.5" thickBot="1">
      <c r="A189" s="702"/>
      <c r="B189" s="702"/>
      <c r="C189" s="702"/>
      <c r="D189" s="702"/>
      <c r="E189" s="702"/>
      <c r="F189" s="702"/>
      <c r="G189" s="702"/>
      <c r="H189" s="702"/>
      <c r="I189" s="702"/>
      <c r="J189" s="702"/>
      <c r="K189" s="702"/>
      <c r="L189" s="702"/>
      <c r="N189" s="689"/>
    </row>
    <row r="190" spans="1:14" ht="21.75" customHeight="1">
      <c r="A190" s="931" t="s">
        <v>549</v>
      </c>
      <c r="B190" s="932"/>
      <c r="C190" s="932"/>
      <c r="D190" s="933"/>
      <c r="E190" s="940" t="s">
        <v>550</v>
      </c>
      <c r="F190" s="941"/>
      <c r="G190" s="942" t="s">
        <v>551</v>
      </c>
      <c r="H190" s="942"/>
      <c r="I190" s="942"/>
      <c r="J190" s="942"/>
      <c r="K190" s="942"/>
      <c r="L190" s="943"/>
    </row>
    <row r="191" spans="1:14" ht="20.25" customHeight="1">
      <c r="A191" s="934"/>
      <c r="B191" s="935"/>
      <c r="C191" s="935"/>
      <c r="D191" s="936"/>
      <c r="E191" s="944" t="s">
        <v>552</v>
      </c>
      <c r="F191" s="945"/>
      <c r="G191" s="916">
        <v>1400</v>
      </c>
      <c r="H191" s="916"/>
      <c r="I191" s="916">
        <v>1401</v>
      </c>
      <c r="J191" s="916"/>
      <c r="K191" s="917">
        <v>1402</v>
      </c>
      <c r="L191" s="918"/>
    </row>
    <row r="192" spans="1:14" ht="20.25" customHeight="1">
      <c r="A192" s="937"/>
      <c r="B192" s="938"/>
      <c r="C192" s="938"/>
      <c r="D192" s="939"/>
      <c r="E192" s="703" t="s">
        <v>553</v>
      </c>
      <c r="F192" s="704" t="s">
        <v>554</v>
      </c>
      <c r="G192" s="704" t="s">
        <v>553</v>
      </c>
      <c r="H192" s="704" t="s">
        <v>554</v>
      </c>
      <c r="I192" s="704" t="s">
        <v>553</v>
      </c>
      <c r="J192" s="705" t="s">
        <v>554</v>
      </c>
      <c r="K192" s="705" t="s">
        <v>553</v>
      </c>
      <c r="L192" s="706" t="s">
        <v>554</v>
      </c>
    </row>
    <row r="193" spans="1:13" ht="34.5" customHeight="1" thickBot="1">
      <c r="A193" s="919" t="str">
        <f>D3</f>
        <v>کمربند سبز کابل</v>
      </c>
      <c r="B193" s="920"/>
      <c r="C193" s="920"/>
      <c r="D193" s="921"/>
      <c r="E193" s="707">
        <v>1</v>
      </c>
      <c r="F193" s="707">
        <v>30</v>
      </c>
      <c r="G193" s="707">
        <v>3</v>
      </c>
      <c r="H193" s="707">
        <v>38</v>
      </c>
      <c r="I193" s="708">
        <v>3</v>
      </c>
      <c r="J193" s="707">
        <v>38</v>
      </c>
      <c r="K193" s="707">
        <v>3</v>
      </c>
      <c r="L193" s="709">
        <v>38</v>
      </c>
    </row>
    <row r="195" spans="1:13" ht="28.5" customHeight="1">
      <c r="A195" s="922" t="s">
        <v>555</v>
      </c>
      <c r="B195" s="922"/>
      <c r="C195" s="922"/>
      <c r="D195" s="922"/>
      <c r="E195" s="922"/>
      <c r="F195" s="922"/>
      <c r="G195" s="922"/>
      <c r="H195" s="922"/>
      <c r="I195" s="922"/>
      <c r="J195" s="922"/>
      <c r="K195" s="922"/>
      <c r="L195" s="922"/>
    </row>
    <row r="196" spans="1:13" ht="14.25" customHeight="1" thickBot="1">
      <c r="A196" s="702"/>
      <c r="B196" s="702"/>
      <c r="C196" s="702"/>
      <c r="D196" s="702"/>
      <c r="E196" s="702"/>
      <c r="F196" s="702"/>
      <c r="G196" s="702"/>
      <c r="H196" s="702"/>
      <c r="I196" s="702"/>
      <c r="J196" s="702"/>
      <c r="K196" s="702"/>
      <c r="L196" s="702"/>
    </row>
    <row r="197" spans="1:13" s="768" customFormat="1" ht="54" customHeight="1">
      <c r="A197" s="923" t="s">
        <v>556</v>
      </c>
      <c r="B197" s="924"/>
      <c r="C197" s="924"/>
      <c r="D197" s="1140" t="s">
        <v>675</v>
      </c>
      <c r="E197" s="1141"/>
      <c r="F197" s="1141"/>
      <c r="G197" s="1141"/>
      <c r="H197" s="1141"/>
      <c r="I197" s="1141"/>
      <c r="J197" s="1141"/>
      <c r="K197" s="1141"/>
      <c r="L197" s="1142"/>
      <c r="M197" s="767"/>
    </row>
    <row r="198" spans="1:13" ht="41.25" customHeight="1">
      <c r="A198" s="946" t="s">
        <v>557</v>
      </c>
      <c r="B198" s="947"/>
      <c r="C198" s="947"/>
      <c r="D198" s="1143" t="s">
        <v>676</v>
      </c>
      <c r="E198" s="1143"/>
      <c r="F198" s="1143"/>
      <c r="G198" s="1143"/>
      <c r="H198" s="1143"/>
      <c r="I198" s="1143"/>
      <c r="J198" s="1143"/>
      <c r="K198" s="1143"/>
      <c r="L198" s="1144"/>
    </row>
    <row r="199" spans="1:13" ht="41.25" customHeight="1" thickBot="1">
      <c r="A199" s="948" t="s">
        <v>558</v>
      </c>
      <c r="B199" s="949"/>
      <c r="C199" s="949"/>
      <c r="D199" s="1145" t="s">
        <v>677</v>
      </c>
      <c r="E199" s="1146"/>
      <c r="F199" s="1146"/>
      <c r="G199" s="1146"/>
      <c r="H199" s="1146"/>
      <c r="I199" s="1146"/>
      <c r="J199" s="1146"/>
      <c r="K199" s="1146"/>
      <c r="L199" s="1147"/>
    </row>
    <row r="201" spans="1:13" ht="33" customHeight="1">
      <c r="A201" s="1152" t="s">
        <v>559</v>
      </c>
      <c r="B201" s="1152"/>
      <c r="C201" s="1152"/>
      <c r="D201" s="1152"/>
      <c r="E201" s="1152"/>
      <c r="F201" s="1152"/>
      <c r="G201" s="1152"/>
      <c r="H201" s="1148" t="s">
        <v>501</v>
      </c>
      <c r="I201" s="1148" t="s">
        <v>560</v>
      </c>
      <c r="J201" s="1148"/>
      <c r="K201" s="1148"/>
      <c r="L201" s="1148"/>
    </row>
    <row r="202" spans="1:13" ht="23.25" customHeight="1">
      <c r="A202" s="1152"/>
      <c r="B202" s="1152"/>
      <c r="C202" s="1152"/>
      <c r="D202" s="1152"/>
      <c r="E202" s="1152"/>
      <c r="F202" s="1152"/>
      <c r="G202" s="1152"/>
      <c r="H202" s="1148"/>
      <c r="I202" s="1149" t="s">
        <v>561</v>
      </c>
      <c r="J202" s="1149" t="s">
        <v>562</v>
      </c>
      <c r="K202" s="1148" t="s">
        <v>563</v>
      </c>
      <c r="L202" s="1148"/>
    </row>
    <row r="203" spans="1:13" ht="24.75" customHeight="1">
      <c r="A203" s="1153" t="s">
        <v>564</v>
      </c>
      <c r="B203" s="1153"/>
      <c r="C203" s="1153"/>
      <c r="D203" s="1153"/>
      <c r="E203" s="1153"/>
      <c r="F203" s="1153"/>
      <c r="G203" s="1153"/>
      <c r="H203" s="287"/>
      <c r="I203" s="287"/>
      <c r="J203" s="1150"/>
      <c r="K203" s="1154">
        <v>0.15</v>
      </c>
      <c r="L203" s="1154"/>
    </row>
    <row r="204" spans="1:13" ht="29.25" customHeight="1">
      <c r="A204" s="1153" t="s">
        <v>565</v>
      </c>
      <c r="B204" s="1153"/>
      <c r="C204" s="1153"/>
      <c r="D204" s="1153"/>
      <c r="E204" s="1153"/>
      <c r="F204" s="1153"/>
      <c r="G204" s="1153"/>
      <c r="H204" s="287" t="s">
        <v>566</v>
      </c>
      <c r="I204" s="287"/>
      <c r="J204" s="1150"/>
      <c r="K204" s="1154">
        <v>1</v>
      </c>
      <c r="L204" s="1154"/>
    </row>
    <row r="205" spans="1:13" ht="33" customHeight="1">
      <c r="A205" s="1153" t="s">
        <v>567</v>
      </c>
      <c r="B205" s="1153"/>
      <c r="C205" s="1153"/>
      <c r="D205" s="1153"/>
      <c r="E205" s="1153"/>
      <c r="F205" s="1153"/>
      <c r="G205" s="1153"/>
      <c r="H205" s="287"/>
      <c r="I205" s="287"/>
      <c r="J205" s="1150"/>
      <c r="K205" s="1154"/>
      <c r="L205" s="1154"/>
    </row>
    <row r="206" spans="1:13" ht="30" customHeight="1">
      <c r="A206" s="1153" t="s">
        <v>568</v>
      </c>
      <c r="B206" s="1153"/>
      <c r="C206" s="1153"/>
      <c r="D206" s="1153"/>
      <c r="E206" s="1153"/>
      <c r="F206" s="1153"/>
      <c r="G206" s="1153"/>
      <c r="H206" s="1151">
        <v>4</v>
      </c>
      <c r="I206" s="1151"/>
      <c r="J206" s="1150"/>
      <c r="K206" s="1154"/>
      <c r="L206" s="1154"/>
    </row>
    <row r="207" spans="1:13" ht="29.25" customHeight="1">
      <c r="A207" s="1153" t="s">
        <v>569</v>
      </c>
      <c r="B207" s="1153"/>
      <c r="C207" s="1153"/>
      <c r="D207" s="1153"/>
      <c r="E207" s="1153"/>
      <c r="F207" s="1153"/>
      <c r="G207" s="1153"/>
      <c r="H207" s="287">
        <v>15</v>
      </c>
      <c r="I207" s="287">
        <v>14</v>
      </c>
      <c r="J207" s="287">
        <v>35</v>
      </c>
      <c r="K207" s="1154"/>
      <c r="L207" s="1154"/>
    </row>
  </sheetData>
  <mergeCells count="426">
    <mergeCell ref="K70:L70"/>
    <mergeCell ref="B70:E70"/>
    <mergeCell ref="K69:L69"/>
    <mergeCell ref="B69:E69"/>
    <mergeCell ref="B31:E31"/>
    <mergeCell ref="A1:L1"/>
    <mergeCell ref="A2:L2"/>
    <mergeCell ref="A3:C3"/>
    <mergeCell ref="D3:E3"/>
    <mergeCell ref="H3:K3"/>
    <mergeCell ref="A4:C4"/>
    <mergeCell ref="D4:E4"/>
    <mergeCell ref="H4:I4"/>
    <mergeCell ref="J4:K4"/>
    <mergeCell ref="A7:C7"/>
    <mergeCell ref="D7:E7"/>
    <mergeCell ref="A8:C8"/>
    <mergeCell ref="D8:L8"/>
    <mergeCell ref="A9:C9"/>
    <mergeCell ref="D9:L9"/>
    <mergeCell ref="A5:C5"/>
    <mergeCell ref="D5:E5"/>
    <mergeCell ref="H5:I5"/>
    <mergeCell ref="J5:K5"/>
    <mergeCell ref="A6:C6"/>
    <mergeCell ref="D6:E6"/>
    <mergeCell ref="A16:E16"/>
    <mergeCell ref="F16:L16"/>
    <mergeCell ref="A17:E17"/>
    <mergeCell ref="F17:L17"/>
    <mergeCell ref="A18:I18"/>
    <mergeCell ref="A19:L19"/>
    <mergeCell ref="A10:C10"/>
    <mergeCell ref="D10:L10"/>
    <mergeCell ref="A12:L12"/>
    <mergeCell ref="A14:E14"/>
    <mergeCell ref="F14:L14"/>
    <mergeCell ref="A15:E15"/>
    <mergeCell ref="F15:L15"/>
    <mergeCell ref="A20:E20"/>
    <mergeCell ref="F20:L20"/>
    <mergeCell ref="A21:A22"/>
    <mergeCell ref="B21:C22"/>
    <mergeCell ref="D21:D22"/>
    <mergeCell ref="E21:E22"/>
    <mergeCell ref="F21:F22"/>
    <mergeCell ref="G21:G22"/>
    <mergeCell ref="H21:H22"/>
    <mergeCell ref="I21:L22"/>
    <mergeCell ref="A26:L26"/>
    <mergeCell ref="A27:A28"/>
    <mergeCell ref="B27:J27"/>
    <mergeCell ref="B28:E28"/>
    <mergeCell ref="A29:G29"/>
    <mergeCell ref="K29:L29"/>
    <mergeCell ref="B23:C24"/>
    <mergeCell ref="G23:G24"/>
    <mergeCell ref="H23:H24"/>
    <mergeCell ref="I23:L24"/>
    <mergeCell ref="A25:E25"/>
    <mergeCell ref="I25:L25"/>
    <mergeCell ref="B34:E34"/>
    <mergeCell ref="B35:E35"/>
    <mergeCell ref="B36:E36"/>
    <mergeCell ref="K36:L36"/>
    <mergeCell ref="A37:G37"/>
    <mergeCell ref="K37:L37"/>
    <mergeCell ref="B30:E30"/>
    <mergeCell ref="K30:L30"/>
    <mergeCell ref="B32:E32"/>
    <mergeCell ref="K32:L32"/>
    <mergeCell ref="B33:E33"/>
    <mergeCell ref="K33:L33"/>
    <mergeCell ref="K34:L34"/>
    <mergeCell ref="K35:L35"/>
    <mergeCell ref="B41:E41"/>
    <mergeCell ref="K41:L41"/>
    <mergeCell ref="B42:E42"/>
    <mergeCell ref="K42:L42"/>
    <mergeCell ref="B43:E43"/>
    <mergeCell ref="B44:E44"/>
    <mergeCell ref="K43:L43"/>
    <mergeCell ref="K44:L44"/>
    <mergeCell ref="B38:E38"/>
    <mergeCell ref="K38:L38"/>
    <mergeCell ref="B39:E39"/>
    <mergeCell ref="K39:L39"/>
    <mergeCell ref="B40:E40"/>
    <mergeCell ref="K40:L40"/>
    <mergeCell ref="B45:E45"/>
    <mergeCell ref="B46:E46"/>
    <mergeCell ref="B47:E47"/>
    <mergeCell ref="B48:E48"/>
    <mergeCell ref="K48:L48"/>
    <mergeCell ref="A49:G49"/>
    <mergeCell ref="K49:L49"/>
    <mergeCell ref="K45:L45"/>
    <mergeCell ref="K46:L46"/>
    <mergeCell ref="K47:L47"/>
    <mergeCell ref="B53:E53"/>
    <mergeCell ref="K53:L53"/>
    <mergeCell ref="B54:E54"/>
    <mergeCell ref="K54:L54"/>
    <mergeCell ref="B55:E55"/>
    <mergeCell ref="K55:L55"/>
    <mergeCell ref="B50:E50"/>
    <mergeCell ref="K50:L50"/>
    <mergeCell ref="B51:E51"/>
    <mergeCell ref="K51:L51"/>
    <mergeCell ref="B52:E52"/>
    <mergeCell ref="K52:L52"/>
    <mergeCell ref="B77:E77"/>
    <mergeCell ref="K75:L75"/>
    <mergeCell ref="K76:L76"/>
    <mergeCell ref="K77:L77"/>
    <mergeCell ref="B64:E64"/>
    <mergeCell ref="K64:L64"/>
    <mergeCell ref="B65:E65"/>
    <mergeCell ref="K65:L65"/>
    <mergeCell ref="B56:E56"/>
    <mergeCell ref="K56:L56"/>
    <mergeCell ref="B57:E57"/>
    <mergeCell ref="K57:L57"/>
    <mergeCell ref="A63:G63"/>
    <mergeCell ref="K63:L63"/>
    <mergeCell ref="K58:L58"/>
    <mergeCell ref="B59:E59"/>
    <mergeCell ref="K59:L59"/>
    <mergeCell ref="B60:E60"/>
    <mergeCell ref="K60:L60"/>
    <mergeCell ref="B61:E61"/>
    <mergeCell ref="K61:L61"/>
    <mergeCell ref="B62:E62"/>
    <mergeCell ref="K62:L62"/>
    <mergeCell ref="B58:E58"/>
    <mergeCell ref="K74:L74"/>
    <mergeCell ref="K71:L71"/>
    <mergeCell ref="B72:E72"/>
    <mergeCell ref="B73:E73"/>
    <mergeCell ref="K73:L73"/>
    <mergeCell ref="K72:L72"/>
    <mergeCell ref="B74:E74"/>
    <mergeCell ref="B75:E75"/>
    <mergeCell ref="B76:E76"/>
    <mergeCell ref="K89:L89"/>
    <mergeCell ref="K86:L86"/>
    <mergeCell ref="K87:L87"/>
    <mergeCell ref="B80:E80"/>
    <mergeCell ref="B81:E81"/>
    <mergeCell ref="B82:E82"/>
    <mergeCell ref="B83:E83"/>
    <mergeCell ref="B84:E84"/>
    <mergeCell ref="B85:E85"/>
    <mergeCell ref="K80:L80"/>
    <mergeCell ref="K81:L81"/>
    <mergeCell ref="K82:L82"/>
    <mergeCell ref="K83:L83"/>
    <mergeCell ref="K84:L84"/>
    <mergeCell ref="K85:L85"/>
    <mergeCell ref="B101:E101"/>
    <mergeCell ref="B102:E102"/>
    <mergeCell ref="K102:L102"/>
    <mergeCell ref="B103:E103"/>
    <mergeCell ref="K103:L103"/>
    <mergeCell ref="K101:L101"/>
    <mergeCell ref="B104:E104"/>
    <mergeCell ref="K104:L104"/>
    <mergeCell ref="B95:E95"/>
    <mergeCell ref="B96:E96"/>
    <mergeCell ref="B97:E97"/>
    <mergeCell ref="B98:E98"/>
    <mergeCell ref="B99:E99"/>
    <mergeCell ref="B100:E100"/>
    <mergeCell ref="K98:L98"/>
    <mergeCell ref="K99:L99"/>
    <mergeCell ref="K100:L100"/>
    <mergeCell ref="A143:G143"/>
    <mergeCell ref="K143:L143"/>
    <mergeCell ref="A146:L146"/>
    <mergeCell ref="C147:E147"/>
    <mergeCell ref="G147:I147"/>
    <mergeCell ref="A148:B149"/>
    <mergeCell ref="C148:F148"/>
    <mergeCell ref="G148:I148"/>
    <mergeCell ref="J148:K149"/>
    <mergeCell ref="L148:L149"/>
    <mergeCell ref="C149:D149"/>
    <mergeCell ref="A152:B152"/>
    <mergeCell ref="C152:D152"/>
    <mergeCell ref="J152:K152"/>
    <mergeCell ref="A153:B153"/>
    <mergeCell ref="C153:D153"/>
    <mergeCell ref="J153:K153"/>
    <mergeCell ref="A150:B150"/>
    <mergeCell ref="C150:D150"/>
    <mergeCell ref="J150:K150"/>
    <mergeCell ref="A151:B151"/>
    <mergeCell ref="C151:D151"/>
    <mergeCell ref="J151:K151"/>
    <mergeCell ref="A156:B156"/>
    <mergeCell ref="C156:D156"/>
    <mergeCell ref="J156:K156"/>
    <mergeCell ref="A157:B157"/>
    <mergeCell ref="C157:D157"/>
    <mergeCell ref="J157:K157"/>
    <mergeCell ref="A154:B154"/>
    <mergeCell ref="C154:D154"/>
    <mergeCell ref="J154:K154"/>
    <mergeCell ref="A155:B155"/>
    <mergeCell ref="C155:D155"/>
    <mergeCell ref="J155:K155"/>
    <mergeCell ref="A160:B160"/>
    <mergeCell ref="C160:D160"/>
    <mergeCell ref="J160:K160"/>
    <mergeCell ref="A161:B161"/>
    <mergeCell ref="C161:D161"/>
    <mergeCell ref="J161:K161"/>
    <mergeCell ref="A158:B158"/>
    <mergeCell ref="C158:D158"/>
    <mergeCell ref="J158:K158"/>
    <mergeCell ref="A159:B159"/>
    <mergeCell ref="C159:D159"/>
    <mergeCell ref="J159:K159"/>
    <mergeCell ref="A164:B164"/>
    <mergeCell ref="C164:D164"/>
    <mergeCell ref="J164:K164"/>
    <mergeCell ref="A165:B165"/>
    <mergeCell ref="C165:D165"/>
    <mergeCell ref="J165:K165"/>
    <mergeCell ref="A162:B162"/>
    <mergeCell ref="C162:D162"/>
    <mergeCell ref="J162:K162"/>
    <mergeCell ref="A163:B163"/>
    <mergeCell ref="C163:D163"/>
    <mergeCell ref="J163:K163"/>
    <mergeCell ref="A168:B168"/>
    <mergeCell ref="C168:D168"/>
    <mergeCell ref="J168:K168"/>
    <mergeCell ref="A169:B169"/>
    <mergeCell ref="C169:D169"/>
    <mergeCell ref="J169:K169"/>
    <mergeCell ref="A166:B166"/>
    <mergeCell ref="C166:D166"/>
    <mergeCell ref="J166:K166"/>
    <mergeCell ref="A167:B167"/>
    <mergeCell ref="C167:D167"/>
    <mergeCell ref="J167:K167"/>
    <mergeCell ref="A172:B172"/>
    <mergeCell ref="C172:D172"/>
    <mergeCell ref="J172:K172"/>
    <mergeCell ref="A173:B173"/>
    <mergeCell ref="C173:D173"/>
    <mergeCell ref="J173:K173"/>
    <mergeCell ref="A170:B170"/>
    <mergeCell ref="C170:D170"/>
    <mergeCell ref="J170:K170"/>
    <mergeCell ref="A171:B171"/>
    <mergeCell ref="C171:D171"/>
    <mergeCell ref="J171:K171"/>
    <mergeCell ref="A176:B176"/>
    <mergeCell ref="C176:D176"/>
    <mergeCell ref="J176:K176"/>
    <mergeCell ref="A177:B177"/>
    <mergeCell ref="C177:D177"/>
    <mergeCell ref="J177:K177"/>
    <mergeCell ref="A174:B174"/>
    <mergeCell ref="C174:D174"/>
    <mergeCell ref="J174:K174"/>
    <mergeCell ref="A175:B175"/>
    <mergeCell ref="C175:D175"/>
    <mergeCell ref="J175:K175"/>
    <mergeCell ref="A180:B180"/>
    <mergeCell ref="C180:D180"/>
    <mergeCell ref="J180:K180"/>
    <mergeCell ref="A181:B181"/>
    <mergeCell ref="C181:D181"/>
    <mergeCell ref="J181:K181"/>
    <mergeCell ref="A178:B178"/>
    <mergeCell ref="C178:D178"/>
    <mergeCell ref="J178:K178"/>
    <mergeCell ref="A179:B179"/>
    <mergeCell ref="C179:D179"/>
    <mergeCell ref="J179:K179"/>
    <mergeCell ref="G191:H191"/>
    <mergeCell ref="A184:B184"/>
    <mergeCell ref="C184:D184"/>
    <mergeCell ref="J184:K184"/>
    <mergeCell ref="A185:B185"/>
    <mergeCell ref="C185:D185"/>
    <mergeCell ref="J185:K185"/>
    <mergeCell ref="A182:B182"/>
    <mergeCell ref="C182:D182"/>
    <mergeCell ref="J182:K182"/>
    <mergeCell ref="A183:B183"/>
    <mergeCell ref="C183:D183"/>
    <mergeCell ref="J183:K183"/>
    <mergeCell ref="A204:G204"/>
    <mergeCell ref="A205:G205"/>
    <mergeCell ref="A206:G206"/>
    <mergeCell ref="A207:G207"/>
    <mergeCell ref="A198:C198"/>
    <mergeCell ref="D198:L198"/>
    <mergeCell ref="A199:C199"/>
    <mergeCell ref="D199:L199"/>
    <mergeCell ref="A201:G202"/>
    <mergeCell ref="H201:H202"/>
    <mergeCell ref="K202:L202"/>
    <mergeCell ref="I201:L201"/>
    <mergeCell ref="K203:L203"/>
    <mergeCell ref="K204:L204"/>
    <mergeCell ref="K205:L205"/>
    <mergeCell ref="K206:L206"/>
    <mergeCell ref="K207:L207"/>
    <mergeCell ref="K90:L90"/>
    <mergeCell ref="K91:L91"/>
    <mergeCell ref="K92:L92"/>
    <mergeCell ref="K93:L93"/>
    <mergeCell ref="K94:L94"/>
    <mergeCell ref="A203:G203"/>
    <mergeCell ref="I191:J191"/>
    <mergeCell ref="K191:L191"/>
    <mergeCell ref="A193:D193"/>
    <mergeCell ref="A195:L195"/>
    <mergeCell ref="A197:C197"/>
    <mergeCell ref="D197:L197"/>
    <mergeCell ref="A186:B186"/>
    <mergeCell ref="C186:D186"/>
    <mergeCell ref="J186:K186"/>
    <mergeCell ref="C187:D187"/>
    <mergeCell ref="A188:L188"/>
    <mergeCell ref="A190:D192"/>
    <mergeCell ref="E190:F190"/>
    <mergeCell ref="G190:L190"/>
    <mergeCell ref="E191:F191"/>
    <mergeCell ref="B122:E122"/>
    <mergeCell ref="A105:G105"/>
    <mergeCell ref="K105:L105"/>
    <mergeCell ref="K78:L78"/>
    <mergeCell ref="K79:L79"/>
    <mergeCell ref="K95:L95"/>
    <mergeCell ref="K96:L96"/>
    <mergeCell ref="K97:L97"/>
    <mergeCell ref="B66:E66"/>
    <mergeCell ref="B68:E68"/>
    <mergeCell ref="B67:E67"/>
    <mergeCell ref="K66:L66"/>
    <mergeCell ref="K67:L67"/>
    <mergeCell ref="K68:L68"/>
    <mergeCell ref="B90:E90"/>
    <mergeCell ref="B91:E91"/>
    <mergeCell ref="B92:E92"/>
    <mergeCell ref="B93:E93"/>
    <mergeCell ref="B94:E94"/>
    <mergeCell ref="B78:E78"/>
    <mergeCell ref="B79:E79"/>
    <mergeCell ref="A71:G71"/>
    <mergeCell ref="B86:E86"/>
    <mergeCell ref="B87:E87"/>
    <mergeCell ref="A88:G88"/>
    <mergeCell ref="K88:L88"/>
    <mergeCell ref="B89:E89"/>
    <mergeCell ref="B106:E106"/>
    <mergeCell ref="K106:L106"/>
    <mergeCell ref="B107:E107"/>
    <mergeCell ref="K107:L107"/>
    <mergeCell ref="B108:E108"/>
    <mergeCell ref="K108:L108"/>
    <mergeCell ref="B109:E109"/>
    <mergeCell ref="K109:L109"/>
    <mergeCell ref="B110:E110"/>
    <mergeCell ref="K110:L110"/>
    <mergeCell ref="K118:L118"/>
    <mergeCell ref="B119:E119"/>
    <mergeCell ref="K119:L119"/>
    <mergeCell ref="B120:E120"/>
    <mergeCell ref="A118:G118"/>
    <mergeCell ref="K120:L120"/>
    <mergeCell ref="B121:E121"/>
    <mergeCell ref="A111:G111"/>
    <mergeCell ref="K111:L111"/>
    <mergeCell ref="B112:E112"/>
    <mergeCell ref="K112:L112"/>
    <mergeCell ref="B113:E113"/>
    <mergeCell ref="K113:L113"/>
    <mergeCell ref="B116:E116"/>
    <mergeCell ref="K116:L116"/>
    <mergeCell ref="B117:E117"/>
    <mergeCell ref="K117:L117"/>
    <mergeCell ref="B114:E114"/>
    <mergeCell ref="B115:E115"/>
    <mergeCell ref="K124:L124"/>
    <mergeCell ref="B125:E125"/>
    <mergeCell ref="K125:L125"/>
    <mergeCell ref="A124:G124"/>
    <mergeCell ref="B126:E126"/>
    <mergeCell ref="K126:L126"/>
    <mergeCell ref="B127:E127"/>
    <mergeCell ref="K127:L127"/>
    <mergeCell ref="B123:E123"/>
    <mergeCell ref="K123:L123"/>
    <mergeCell ref="B128:E128"/>
    <mergeCell ref="K128:L128"/>
    <mergeCell ref="B129:E129"/>
    <mergeCell ref="K129:L129"/>
    <mergeCell ref="A130:G130"/>
    <mergeCell ref="K130:L130"/>
    <mergeCell ref="B131:E131"/>
    <mergeCell ref="K131:L131"/>
    <mergeCell ref="B132:E132"/>
    <mergeCell ref="K132:L132"/>
    <mergeCell ref="B138:E138"/>
    <mergeCell ref="K138:L138"/>
    <mergeCell ref="B139:E139"/>
    <mergeCell ref="K139:L139"/>
    <mergeCell ref="B140:E140"/>
    <mergeCell ref="B141:E141"/>
    <mergeCell ref="B142:E142"/>
    <mergeCell ref="K142:L142"/>
    <mergeCell ref="B133:E133"/>
    <mergeCell ref="B134:E134"/>
    <mergeCell ref="B135:E135"/>
    <mergeCell ref="K135:L135"/>
    <mergeCell ref="B136:E136"/>
    <mergeCell ref="K136:L136"/>
    <mergeCell ref="A137:G137"/>
    <mergeCell ref="K137:L137"/>
  </mergeCells>
  <printOptions horizontalCentered="1"/>
  <pageMargins left="0.08" right="0.16" top="0.49" bottom="0.46" header="0.3" footer="0.3"/>
  <pageSetup scale="65" fitToHeight="0" orientation="landscape" r:id="rId1"/>
  <rowBreaks count="1" manualBreakCount="1">
    <brk id="17"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04"/>
  <sheetViews>
    <sheetView showGridLines="0" rightToLeft="1" view="pageBreakPreview" topLeftCell="A82" zoomScale="70" zoomScaleNormal="40" zoomScaleSheetLayoutView="70" zoomScalePageLayoutView="55" workbookViewId="0">
      <selection activeCell="G101" sqref="G101"/>
    </sheetView>
  </sheetViews>
  <sheetFormatPr defaultColWidth="9.140625" defaultRowHeight="15.75"/>
  <cols>
    <col min="1" max="1" width="7.5703125" style="340" customWidth="1"/>
    <col min="2" max="2" width="69.42578125" style="340" customWidth="1"/>
    <col min="3" max="3" width="16.5703125" style="340" customWidth="1"/>
    <col min="4" max="4" width="16" style="339" customWidth="1"/>
    <col min="5" max="5" width="14.28515625" style="339" customWidth="1"/>
    <col min="6" max="6" width="16.85546875" style="339" customWidth="1"/>
    <col min="7" max="7" width="15.140625" style="339" customWidth="1"/>
    <col min="8" max="8" width="22.7109375" style="417" customWidth="1"/>
    <col min="9" max="9" width="17" style="339" customWidth="1"/>
    <col min="10" max="10" width="28.85546875" style="339" customWidth="1"/>
    <col min="11" max="11" width="38.5703125" style="340" customWidth="1"/>
    <col min="12" max="12" width="37.140625" style="340" customWidth="1"/>
    <col min="13" max="28" width="60" style="340" customWidth="1"/>
    <col min="29" max="16384" width="9.140625" style="340"/>
  </cols>
  <sheetData>
    <row r="1" spans="1:10" s="445" customFormat="1" ht="54.75" customHeight="1">
      <c r="A1" s="805" t="s">
        <v>196</v>
      </c>
      <c r="B1" s="805"/>
      <c r="C1" s="805"/>
      <c r="D1" s="805"/>
      <c r="E1" s="805"/>
      <c r="F1" s="805"/>
      <c r="G1" s="805"/>
      <c r="H1" s="805"/>
      <c r="I1" s="805"/>
      <c r="J1" s="805"/>
    </row>
    <row r="2" spans="1:10" s="445" customFormat="1" ht="24" customHeight="1">
      <c r="A2" s="806" t="s">
        <v>197</v>
      </c>
      <c r="B2" s="806"/>
      <c r="C2" s="806"/>
      <c r="D2" s="806"/>
      <c r="E2" s="806"/>
      <c r="F2" s="806"/>
      <c r="G2" s="806"/>
      <c r="H2" s="806"/>
      <c r="I2" s="806"/>
      <c r="J2" s="806"/>
    </row>
    <row r="3" spans="1:10" s="445" customFormat="1" ht="32.25" customHeight="1">
      <c r="A3" s="807" t="s">
        <v>418</v>
      </c>
      <c r="B3" s="807"/>
      <c r="C3" s="807"/>
      <c r="D3" s="807"/>
      <c r="E3" s="807"/>
      <c r="F3" s="807"/>
      <c r="G3" s="807"/>
      <c r="H3" s="807"/>
      <c r="I3" s="807"/>
      <c r="J3" s="807"/>
    </row>
    <row r="4" spans="1:10" s="426" customFormat="1" ht="38.25" customHeight="1">
      <c r="A4" s="394" t="s">
        <v>0</v>
      </c>
      <c r="B4" s="394" t="s">
        <v>41</v>
      </c>
      <c r="C4" s="424" t="s">
        <v>2</v>
      </c>
      <c r="D4" s="395" t="s">
        <v>3</v>
      </c>
      <c r="E4" s="395" t="s">
        <v>193</v>
      </c>
      <c r="F4" s="395" t="s">
        <v>155</v>
      </c>
      <c r="G4" s="395" t="s">
        <v>15</v>
      </c>
      <c r="H4" s="395" t="s">
        <v>194</v>
      </c>
      <c r="I4" s="395" t="s">
        <v>157</v>
      </c>
      <c r="J4" s="425" t="s">
        <v>8</v>
      </c>
    </row>
    <row r="5" spans="1:10" s="352" customFormat="1" ht="25.5" customHeight="1">
      <c r="A5" s="804" t="s">
        <v>192</v>
      </c>
      <c r="B5" s="804"/>
      <c r="C5" s="431"/>
      <c r="D5" s="432"/>
      <c r="E5" s="432"/>
      <c r="F5" s="432"/>
      <c r="G5" s="432"/>
      <c r="H5" s="432"/>
      <c r="I5" s="432"/>
      <c r="J5" s="432"/>
    </row>
    <row r="6" spans="1:10" s="398" customFormat="1" ht="23.25" customHeight="1">
      <c r="A6" s="138">
        <v>1</v>
      </c>
      <c r="B6" s="489" t="s">
        <v>616</v>
      </c>
      <c r="C6" s="418" t="s">
        <v>19</v>
      </c>
      <c r="D6" s="419">
        <v>230</v>
      </c>
      <c r="E6" s="420"/>
      <c r="F6" s="422">
        <v>95000</v>
      </c>
      <c r="G6" s="422">
        <f t="shared" ref="G6:G12" si="0">D6*120</f>
        <v>27600</v>
      </c>
      <c r="H6" s="422">
        <f t="shared" ref="H6:H12" si="1">D6*F6</f>
        <v>21850000</v>
      </c>
      <c r="I6" s="419">
        <f t="shared" ref="I6:I12" si="2">H6/74.4</f>
        <v>293682.79569892469</v>
      </c>
      <c r="J6" s="423"/>
    </row>
    <row r="7" spans="1:10" s="398" customFormat="1" ht="23.25" customHeight="1">
      <c r="A7" s="138"/>
      <c r="B7" s="489" t="s">
        <v>637</v>
      </c>
      <c r="C7" s="418" t="s">
        <v>19</v>
      </c>
      <c r="D7" s="419">
        <v>270</v>
      </c>
      <c r="E7" s="420"/>
      <c r="F7" s="422">
        <v>95000</v>
      </c>
      <c r="G7" s="422">
        <f t="shared" si="0"/>
        <v>32400</v>
      </c>
      <c r="H7" s="422">
        <f t="shared" si="1"/>
        <v>25650000</v>
      </c>
      <c r="I7" s="419">
        <f t="shared" si="2"/>
        <v>344758.06451612903</v>
      </c>
      <c r="J7" s="423"/>
    </row>
    <row r="8" spans="1:10" s="398" customFormat="1" ht="23.25" customHeight="1">
      <c r="A8" s="138">
        <v>2</v>
      </c>
      <c r="B8" s="489" t="s">
        <v>617</v>
      </c>
      <c r="C8" s="418" t="s">
        <v>19</v>
      </c>
      <c r="D8" s="419">
        <v>228</v>
      </c>
      <c r="E8" s="420"/>
      <c r="F8" s="422">
        <v>95000</v>
      </c>
      <c r="G8" s="422">
        <f t="shared" si="0"/>
        <v>27360</v>
      </c>
      <c r="H8" s="422">
        <f t="shared" si="1"/>
        <v>21660000</v>
      </c>
      <c r="I8" s="419">
        <f t="shared" si="2"/>
        <v>291129.03225806449</v>
      </c>
      <c r="J8" s="423"/>
    </row>
    <row r="9" spans="1:10" s="398" customFormat="1" ht="23.25" customHeight="1">
      <c r="A9" s="138">
        <v>3</v>
      </c>
      <c r="B9" s="489" t="s">
        <v>618</v>
      </c>
      <c r="C9" s="418" t="s">
        <v>19</v>
      </c>
      <c r="D9" s="419">
        <v>221</v>
      </c>
      <c r="E9" s="420"/>
      <c r="F9" s="422">
        <v>95000</v>
      </c>
      <c r="G9" s="422">
        <f>D9*120</f>
        <v>26520</v>
      </c>
      <c r="H9" s="422">
        <f t="shared" si="1"/>
        <v>20995000</v>
      </c>
      <c r="I9" s="419">
        <f t="shared" si="2"/>
        <v>282190.86021505372</v>
      </c>
      <c r="J9" s="423"/>
    </row>
    <row r="10" spans="1:10" s="398" customFormat="1" ht="23.25" customHeight="1">
      <c r="A10" s="138">
        <v>4</v>
      </c>
      <c r="B10" s="489" t="s">
        <v>627</v>
      </c>
      <c r="C10" s="418" t="s">
        <v>464</v>
      </c>
      <c r="D10" s="419">
        <v>6</v>
      </c>
      <c r="E10" s="420"/>
      <c r="F10" s="422">
        <v>150000</v>
      </c>
      <c r="G10" s="422">
        <f>D10*120</f>
        <v>720</v>
      </c>
      <c r="H10" s="422">
        <f t="shared" si="1"/>
        <v>900000</v>
      </c>
      <c r="I10" s="419">
        <f t="shared" si="2"/>
        <v>12096.774193548386</v>
      </c>
      <c r="J10" s="423"/>
    </row>
    <row r="11" spans="1:10" s="398" customFormat="1" ht="23.25" customHeight="1">
      <c r="A11" s="138">
        <v>5</v>
      </c>
      <c r="B11" s="489" t="s">
        <v>462</v>
      </c>
      <c r="C11" s="418" t="s">
        <v>229</v>
      </c>
      <c r="D11" s="419">
        <v>3</v>
      </c>
      <c r="E11" s="420"/>
      <c r="F11" s="761">
        <v>1400000</v>
      </c>
      <c r="G11" s="422">
        <f t="shared" si="0"/>
        <v>360</v>
      </c>
      <c r="H11" s="422">
        <f t="shared" si="1"/>
        <v>4200000</v>
      </c>
      <c r="I11" s="419">
        <f t="shared" si="2"/>
        <v>56451.612903225803</v>
      </c>
      <c r="J11" s="423"/>
    </row>
    <row r="12" spans="1:10" s="398" customFormat="1" ht="23.25" customHeight="1">
      <c r="A12" s="138">
        <v>6</v>
      </c>
      <c r="B12" s="489" t="s">
        <v>463</v>
      </c>
      <c r="C12" s="418" t="s">
        <v>464</v>
      </c>
      <c r="D12" s="419">
        <v>2</v>
      </c>
      <c r="E12" s="420"/>
      <c r="F12" s="761">
        <v>1200000</v>
      </c>
      <c r="G12" s="422">
        <f t="shared" si="0"/>
        <v>240</v>
      </c>
      <c r="H12" s="422">
        <f t="shared" si="1"/>
        <v>2400000</v>
      </c>
      <c r="I12" s="419">
        <f t="shared" si="2"/>
        <v>32258.06451612903</v>
      </c>
      <c r="J12" s="423"/>
    </row>
    <row r="13" spans="1:10" s="401" customFormat="1" ht="27.75" customHeight="1">
      <c r="A13" s="801" t="s">
        <v>415</v>
      </c>
      <c r="B13" s="801"/>
      <c r="C13" s="427"/>
      <c r="D13" s="428"/>
      <c r="E13" s="428"/>
      <c r="F13" s="428"/>
      <c r="G13" s="428">
        <f>SUM(G6:G12)</f>
        <v>115200</v>
      </c>
      <c r="H13" s="428">
        <f>SUM(H6:H12)</f>
        <v>97655000</v>
      </c>
      <c r="I13" s="428">
        <f>SUM(I6:I12)</f>
        <v>1312567.2043010748</v>
      </c>
      <c r="J13" s="643">
        <f>H13/H92</f>
        <v>0.41543087495072833</v>
      </c>
    </row>
    <row r="14" spans="1:10" s="401" customFormat="1" ht="27.75" customHeight="1">
      <c r="A14" s="804" t="s">
        <v>195</v>
      </c>
      <c r="B14" s="804"/>
      <c r="C14" s="429"/>
      <c r="D14" s="430"/>
      <c r="E14" s="430"/>
      <c r="F14" s="430"/>
      <c r="G14" s="430"/>
      <c r="H14" s="430"/>
      <c r="I14" s="430"/>
      <c r="J14" s="430"/>
    </row>
    <row r="15" spans="1:10" s="426" customFormat="1" ht="33.75" customHeight="1">
      <c r="A15" s="394" t="s">
        <v>0</v>
      </c>
      <c r="B15" s="394" t="s">
        <v>41</v>
      </c>
      <c r="C15" s="424" t="s">
        <v>2</v>
      </c>
      <c r="D15" s="395" t="s">
        <v>3</v>
      </c>
      <c r="E15" s="395" t="s">
        <v>193</v>
      </c>
      <c r="F15" s="395" t="s">
        <v>155</v>
      </c>
      <c r="G15" s="395" t="s">
        <v>15</v>
      </c>
      <c r="H15" s="395" t="s">
        <v>194</v>
      </c>
      <c r="I15" s="395" t="s">
        <v>157</v>
      </c>
      <c r="J15" s="425" t="s">
        <v>8</v>
      </c>
    </row>
    <row r="16" spans="1:10" s="404" customFormat="1" ht="21" customHeight="1">
      <c r="A16" s="138">
        <v>1</v>
      </c>
      <c r="B16" s="402" t="str">
        <f>'Combain plan'!B6</f>
        <v>مجموع زمین تحت فعالیت</v>
      </c>
      <c r="C16" s="402" t="str">
        <f>'Combain plan'!C6</f>
        <v>جریب</v>
      </c>
      <c r="D16" s="402">
        <f>'Combain plan'!D6</f>
        <v>45</v>
      </c>
      <c r="E16" s="402">
        <f>'Combain plan'!E6</f>
        <v>0</v>
      </c>
      <c r="F16" s="402">
        <f>'Combain plan'!F6</f>
        <v>0</v>
      </c>
      <c r="G16" s="402">
        <f>'Combain plan'!G6</f>
        <v>0</v>
      </c>
      <c r="H16" s="402">
        <f>'Combain plan'!H6</f>
        <v>0</v>
      </c>
      <c r="I16" s="419"/>
      <c r="J16" s="403"/>
    </row>
    <row r="17" spans="1:10" s="404" customFormat="1" ht="21" customHeight="1">
      <c r="A17" s="138">
        <v>2</v>
      </c>
      <c r="B17" s="402" t="str">
        <f>'Combain plan'!B7</f>
        <v>کشیدن بسته بندی و انتقال نهال</v>
      </c>
      <c r="C17" s="402" t="str">
        <f>'Combain plan'!C7</f>
        <v>اصله</v>
      </c>
      <c r="D17" s="402">
        <f>'Combain plan'!D7</f>
        <v>378250</v>
      </c>
      <c r="E17" s="402">
        <f>'Combain plan'!E7</f>
        <v>60</v>
      </c>
      <c r="F17" s="496">
        <f>'Combain plan'!F7</f>
        <v>6.666666666666667</v>
      </c>
      <c r="G17" s="402">
        <f>'Combain plan'!G7</f>
        <v>6304.166666666667</v>
      </c>
      <c r="H17" s="402">
        <f>'Combain plan'!H7</f>
        <v>2521666.666666667</v>
      </c>
      <c r="I17" s="419">
        <f t="shared" ref="I17:I26" si="3">H17/74.4</f>
        <v>33893.369175627238</v>
      </c>
      <c r="J17" s="403"/>
    </row>
    <row r="18" spans="1:10" s="404" customFormat="1" ht="21" customHeight="1">
      <c r="A18" s="138">
        <v>3</v>
      </c>
      <c r="B18" s="402" t="str">
        <f>'Combain plan'!B8</f>
        <v>آماده ساختن وپلات بندی زمین قوریه</v>
      </c>
      <c r="C18" s="402" t="str">
        <f>'Combain plan'!C8</f>
        <v>مترمربع</v>
      </c>
      <c r="D18" s="402">
        <f>'Combain plan'!D8</f>
        <v>90000</v>
      </c>
      <c r="E18" s="402">
        <f>'Combain plan'!E8</f>
        <v>80</v>
      </c>
      <c r="F18" s="496">
        <f>'Combain plan'!F8</f>
        <v>5</v>
      </c>
      <c r="G18" s="402">
        <f>'Combain plan'!G8</f>
        <v>1125</v>
      </c>
      <c r="H18" s="402">
        <f>'Combain plan'!H8</f>
        <v>450000</v>
      </c>
      <c r="I18" s="419">
        <f t="shared" si="3"/>
        <v>6048.3870967741932</v>
      </c>
      <c r="J18" s="403"/>
    </row>
    <row r="19" spans="1:10" s="404" customFormat="1" ht="21" customHeight="1">
      <c r="A19" s="138">
        <v>4</v>
      </c>
      <c r="B19" s="402" t="str">
        <f>'Combain plan'!B9</f>
        <v>کشت تخم درختان (ارغوان، بید روسی، اکاسی گل دار، بادام ومورپان) در ساحه آزاد</v>
      </c>
      <c r="C19" s="402" t="str">
        <f>'Combain plan'!C9</f>
        <v xml:space="preserve">متر مربع </v>
      </c>
      <c r="D19" s="402">
        <f>'Combain plan'!D9</f>
        <v>45000</v>
      </c>
      <c r="E19" s="402">
        <f>'Combain plan'!E9</f>
        <v>400</v>
      </c>
      <c r="F19" s="496">
        <f>'Combain plan'!F9</f>
        <v>1</v>
      </c>
      <c r="G19" s="402">
        <f>'Combain plan'!G9</f>
        <v>112.5</v>
      </c>
      <c r="H19" s="402">
        <f>'Combain plan'!H9</f>
        <v>45000</v>
      </c>
      <c r="I19" s="419">
        <f t="shared" si="3"/>
        <v>604.83870967741927</v>
      </c>
      <c r="J19" s="403"/>
    </row>
    <row r="20" spans="1:10" s="404" customFormat="1" ht="21" customHeight="1">
      <c r="A20" s="138">
        <v>5</v>
      </c>
      <c r="B20" s="402" t="str">
        <f>'Combain plan'!B10</f>
        <v>خیشاوه و نرم کاری زمین قوریه</v>
      </c>
      <c r="C20" s="402" t="str">
        <f>'Combain plan'!C10</f>
        <v>متر مربع</v>
      </c>
      <c r="D20" s="402">
        <f>'Combain plan'!D10</f>
        <v>540000</v>
      </c>
      <c r="E20" s="402">
        <f>'Combain plan'!E10</f>
        <v>80</v>
      </c>
      <c r="F20" s="496">
        <f>'Combain plan'!F10</f>
        <v>5</v>
      </c>
      <c r="G20" s="402">
        <f>'Combain plan'!G10</f>
        <v>6750</v>
      </c>
      <c r="H20" s="402">
        <f>'Combain plan'!H10</f>
        <v>2700000</v>
      </c>
      <c r="I20" s="419">
        <f t="shared" si="3"/>
        <v>36290.322580645159</v>
      </c>
      <c r="J20" s="403"/>
    </row>
    <row r="21" spans="1:10" s="404" customFormat="1" ht="21" customHeight="1">
      <c r="A21" s="138">
        <v>6</v>
      </c>
      <c r="B21" s="402" t="str">
        <f>'Combain plan'!B11</f>
        <v>غرس نهالی (ترانسپلانت)</v>
      </c>
      <c r="C21" s="402" t="str">
        <f>'Combain plan'!C11</f>
        <v>اصله</v>
      </c>
      <c r="D21" s="402">
        <f>'Combain plan'!D11</f>
        <v>180000</v>
      </c>
      <c r="E21" s="402">
        <f>'Combain plan'!E11</f>
        <v>200</v>
      </c>
      <c r="F21" s="496">
        <f>'Combain plan'!F11</f>
        <v>2</v>
      </c>
      <c r="G21" s="402">
        <f>'Combain plan'!G11</f>
        <v>900</v>
      </c>
      <c r="H21" s="402">
        <f>'Combain plan'!H11</f>
        <v>360000</v>
      </c>
      <c r="I21" s="419">
        <f t="shared" si="3"/>
        <v>4838.7096774193542</v>
      </c>
      <c r="J21" s="403"/>
    </row>
    <row r="22" spans="1:10" s="404" customFormat="1" ht="21" customHeight="1">
      <c r="A22" s="138">
        <v>7</v>
      </c>
      <c r="B22" s="402" t="str">
        <f>'Combain plan'!B12</f>
        <v>آبیاری (مجموع زمین تحت پلان هفته یک مرتبه)</v>
      </c>
      <c r="C22" s="402" t="str">
        <f>'Combain plan'!C12</f>
        <v>جریب</v>
      </c>
      <c r="D22" s="402">
        <f>'Combain plan'!D12</f>
        <v>1260</v>
      </c>
      <c r="E22" s="402">
        <f>'Combain plan'!E12</f>
        <v>4</v>
      </c>
      <c r="F22" s="496">
        <f>'Combain plan'!F12</f>
        <v>100</v>
      </c>
      <c r="G22" s="402">
        <f>'Combain plan'!G12</f>
        <v>315</v>
      </c>
      <c r="H22" s="402">
        <f>'Combain plan'!H12</f>
        <v>126000</v>
      </c>
      <c r="I22" s="419">
        <f t="shared" si="3"/>
        <v>1693.5483870967741</v>
      </c>
      <c r="J22" s="403"/>
    </row>
    <row r="23" spans="1:10" s="404" customFormat="1" ht="21" customHeight="1">
      <c r="A23" s="138">
        <v>8</v>
      </c>
      <c r="B23" s="402" t="str">
        <f>'Combain plan'!B13</f>
        <v>کود دهی  (مجموع زمین تحت پلان ماه یک مرتبه)</v>
      </c>
      <c r="C23" s="402" t="str">
        <f>'Combain plan'!C13</f>
        <v>جریب</v>
      </c>
      <c r="D23" s="402">
        <f>'Combain plan'!D13</f>
        <v>270</v>
      </c>
      <c r="E23" s="402">
        <f>'Combain plan'!E13</f>
        <v>4</v>
      </c>
      <c r="F23" s="496">
        <f>'Combain plan'!F13</f>
        <v>100</v>
      </c>
      <c r="G23" s="402">
        <f>'Combain plan'!G13</f>
        <v>67.5</v>
      </c>
      <c r="H23" s="402">
        <f>'Combain plan'!H13</f>
        <v>27000</v>
      </c>
      <c r="I23" s="419">
        <f t="shared" si="3"/>
        <v>362.90322580645159</v>
      </c>
      <c r="J23" s="403"/>
    </row>
    <row r="24" spans="1:10" s="404" customFormat="1" ht="21" customHeight="1">
      <c r="A24" s="138">
        <v>9</v>
      </c>
      <c r="B24" s="402" t="str">
        <f>'Combain plan'!B14</f>
        <v>کترول امراض و آفات</v>
      </c>
      <c r="C24" s="402" t="str">
        <f>'Combain plan'!C14</f>
        <v>جریب</v>
      </c>
      <c r="D24" s="402">
        <f>'Combain plan'!D14</f>
        <v>315</v>
      </c>
      <c r="E24" s="402">
        <f>'Combain plan'!E14</f>
        <v>2</v>
      </c>
      <c r="F24" s="496">
        <f>'Combain plan'!F14</f>
        <v>200</v>
      </c>
      <c r="G24" s="402">
        <f>'Combain plan'!G14</f>
        <v>157.5</v>
      </c>
      <c r="H24" s="402">
        <f>'Combain plan'!H14</f>
        <v>63000</v>
      </c>
      <c r="I24" s="419">
        <f t="shared" si="3"/>
        <v>846.77419354838707</v>
      </c>
      <c r="J24" s="403"/>
    </row>
    <row r="25" spans="1:10" s="404" customFormat="1" ht="21" customHeight="1">
      <c r="A25" s="138">
        <v>10</v>
      </c>
      <c r="B25" s="402" t="str">
        <f>'Combain plan'!B15</f>
        <v>پر کاری خریطه پلاستیک و بذر تخم</v>
      </c>
      <c r="C25" s="402" t="str">
        <f>'Combain plan'!C15</f>
        <v>خریطه</v>
      </c>
      <c r="D25" s="402">
        <f>'Combain plan'!D15</f>
        <v>180000</v>
      </c>
      <c r="E25" s="402">
        <f>'Combain plan'!E15</f>
        <v>200</v>
      </c>
      <c r="F25" s="496">
        <f>'Combain plan'!F15</f>
        <v>2</v>
      </c>
      <c r="G25" s="402">
        <f>'Combain plan'!G15</f>
        <v>900</v>
      </c>
      <c r="H25" s="402">
        <f>'Combain plan'!H15</f>
        <v>360000</v>
      </c>
      <c r="I25" s="419">
        <f t="shared" si="3"/>
        <v>4838.7096774193542</v>
      </c>
      <c r="J25" s="403"/>
    </row>
    <row r="26" spans="1:10" s="404" customFormat="1" ht="21" customHeight="1">
      <c r="A26" s="138">
        <v>11</v>
      </c>
      <c r="B26" s="402" t="str">
        <f>'Combain plan'!B16</f>
        <v>تهیه کمپوست</v>
      </c>
      <c r="C26" s="402" t="str">
        <f>'Combain plan'!C16</f>
        <v>متر مکعب</v>
      </c>
      <c r="D26" s="402">
        <f>'Combain plan'!D16</f>
        <v>90</v>
      </c>
      <c r="E26" s="402">
        <f>'Combain plan'!E16</f>
        <v>1</v>
      </c>
      <c r="F26" s="496">
        <f>'Combain plan'!F16</f>
        <v>400</v>
      </c>
      <c r="G26" s="402">
        <f>'Combain plan'!G16</f>
        <v>90</v>
      </c>
      <c r="H26" s="402">
        <f>'Combain plan'!H16</f>
        <v>36000</v>
      </c>
      <c r="I26" s="419">
        <f t="shared" si="3"/>
        <v>483.87096774193543</v>
      </c>
      <c r="J26" s="403"/>
    </row>
    <row r="27" spans="1:10" s="401" customFormat="1" ht="27.75" customHeight="1">
      <c r="A27" s="801" t="s">
        <v>415</v>
      </c>
      <c r="B27" s="801"/>
      <c r="C27" s="427"/>
      <c r="D27" s="428"/>
      <c r="E27" s="428"/>
      <c r="F27" s="428"/>
      <c r="G27" s="428">
        <f>SUM(G16:G26)</f>
        <v>16721.666666666668</v>
      </c>
      <c r="H27" s="428">
        <f>SUM(H17:H26)</f>
        <v>6688666.666666667</v>
      </c>
      <c r="I27" s="428">
        <f>SUM(I16:I26)</f>
        <v>89901.433691756261</v>
      </c>
      <c r="J27" s="643">
        <f>H27/H92</f>
        <v>2.84540335424413E-2</v>
      </c>
    </row>
    <row r="28" spans="1:10" s="401" customFormat="1" ht="32.25" customHeight="1">
      <c r="A28" s="804" t="s">
        <v>198</v>
      </c>
      <c r="B28" s="804"/>
      <c r="C28" s="429"/>
      <c r="D28" s="430"/>
      <c r="E28" s="430"/>
      <c r="F28" s="430"/>
      <c r="G28" s="430"/>
      <c r="H28" s="430"/>
      <c r="I28" s="430"/>
      <c r="J28" s="430"/>
    </row>
    <row r="29" spans="1:10" s="426" customFormat="1" ht="33.75" customHeight="1">
      <c r="A29" s="394" t="s">
        <v>0</v>
      </c>
      <c r="B29" s="394" t="s">
        <v>41</v>
      </c>
      <c r="C29" s="424" t="s">
        <v>2</v>
      </c>
      <c r="D29" s="395" t="s">
        <v>3</v>
      </c>
      <c r="E29" s="395" t="s">
        <v>193</v>
      </c>
      <c r="F29" s="395" t="s">
        <v>155</v>
      </c>
      <c r="G29" s="395" t="s">
        <v>15</v>
      </c>
      <c r="H29" s="395" t="s">
        <v>194</v>
      </c>
      <c r="I29" s="395" t="s">
        <v>157</v>
      </c>
      <c r="J29" s="425" t="s">
        <v>8</v>
      </c>
    </row>
    <row r="30" spans="1:10" ht="18.75" customHeight="1">
      <c r="A30" s="138">
        <v>1</v>
      </c>
      <c r="B30" s="452" t="str">
        <f>'Combain plan'!B20</f>
        <v>مقدار ساحه تحت فعالیت</v>
      </c>
      <c r="C30" s="452" t="str">
        <f>'Combain plan'!C20</f>
        <v>هکتار</v>
      </c>
      <c r="D30" s="496">
        <f>'Combain plan'!D20</f>
        <v>500</v>
      </c>
      <c r="E30" s="452"/>
      <c r="F30" s="452"/>
      <c r="G30" s="452"/>
      <c r="H30" s="452"/>
      <c r="I30" s="452"/>
      <c r="J30" s="405"/>
    </row>
    <row r="31" spans="1:10" ht="18.75" customHeight="1">
      <c r="A31" s="138">
        <v>2</v>
      </c>
      <c r="B31" s="452" t="str">
        <f>'Combain plan'!B21</f>
        <v>ایجاد تراس چهار متره  و دو متره (40 سانتی عمق 70 سانتی عرض)</v>
      </c>
      <c r="C31" s="452" t="str">
        <f>'Combain plan'!C21</f>
        <v>متر</v>
      </c>
      <c r="D31" s="454">
        <f>'Combain plan'!D21</f>
        <v>833000</v>
      </c>
      <c r="E31" s="452">
        <f>'Combain plan'!E21</f>
        <v>12</v>
      </c>
      <c r="F31" s="452">
        <f>'Combain plan'!F21</f>
        <v>33.333333333333336</v>
      </c>
      <c r="G31" s="452">
        <f>'Combain plan'!G21</f>
        <v>69416.666666666672</v>
      </c>
      <c r="H31" s="491">
        <f>'Combain plan'!H21</f>
        <v>27766666.666666668</v>
      </c>
      <c r="I31" s="419">
        <f t="shared" ref="I31:I37" si="4">H31/74.4</f>
        <v>373207.88530465949</v>
      </c>
      <c r="J31" s="405"/>
    </row>
    <row r="32" spans="1:10" ht="18.75" customHeight="1">
      <c r="A32" s="138">
        <v>3</v>
      </c>
      <c r="B32" s="452" t="str">
        <f>'Combain plan'!B22</f>
        <v>چیکدم</v>
      </c>
      <c r="C32" s="452" t="str">
        <f>'Combain plan'!C22</f>
        <v>متر مکعب</v>
      </c>
      <c r="D32" s="453">
        <f>'Combain plan'!D22</f>
        <v>1000</v>
      </c>
      <c r="E32" s="452">
        <f>'Combain plan'!E22</f>
        <v>0.5</v>
      </c>
      <c r="F32" s="452">
        <f>'Combain plan'!F22</f>
        <v>800</v>
      </c>
      <c r="G32" s="452">
        <f>'Combain plan'!G22</f>
        <v>2000</v>
      </c>
      <c r="H32" s="491">
        <f>'Combain plan'!H22</f>
        <v>800000</v>
      </c>
      <c r="I32" s="419">
        <f t="shared" si="4"/>
        <v>10752.68817204301</v>
      </c>
      <c r="J32" s="405"/>
    </row>
    <row r="33" spans="1:10" ht="18.75" customHeight="1">
      <c r="A33" s="138">
        <v>4</v>
      </c>
      <c r="B33" s="452" t="str">
        <f>'Combain plan'!B23</f>
        <v xml:space="preserve">حفر چقرک </v>
      </c>
      <c r="C33" s="452" t="str">
        <f>'Combain plan'!C23</f>
        <v>چقرک</v>
      </c>
      <c r="D33" s="453">
        <f>'Combain plan'!D23</f>
        <v>400000</v>
      </c>
      <c r="E33" s="452">
        <f>'Combain plan'!E23</f>
        <v>13</v>
      </c>
      <c r="F33" s="452">
        <f>'Combain plan'!F23</f>
        <v>30.76923076923077</v>
      </c>
      <c r="G33" s="452">
        <f>'Combain plan'!G23</f>
        <v>30769.23076923077</v>
      </c>
      <c r="H33" s="491">
        <f>'Combain plan'!H23</f>
        <v>12307692.307692308</v>
      </c>
      <c r="I33" s="419">
        <f t="shared" si="4"/>
        <v>165425.97187758476</v>
      </c>
      <c r="J33" s="405"/>
    </row>
    <row r="34" spans="1:10" ht="18.75" customHeight="1">
      <c r="A34" s="138">
        <v>5</v>
      </c>
      <c r="B34" s="452" t="str">
        <f>'Combain plan'!B24</f>
        <v>حفر حوض های جذبی (3*2*2) متر</v>
      </c>
      <c r="C34" s="452" t="str">
        <f>'Combain plan'!C24</f>
        <v>حوض</v>
      </c>
      <c r="D34" s="453">
        <f>'Combain plan'!D24</f>
        <v>50</v>
      </c>
      <c r="E34" s="452">
        <f>'Combain plan'!E24</f>
        <v>8.3333333333333329E-2</v>
      </c>
      <c r="F34" s="452">
        <f>'Combain plan'!F24</f>
        <v>4800</v>
      </c>
      <c r="G34" s="452">
        <f>'Combain plan'!G24</f>
        <v>600</v>
      </c>
      <c r="H34" s="491">
        <f>'Combain plan'!H24</f>
        <v>240000</v>
      </c>
      <c r="I34" s="419">
        <f t="shared" si="4"/>
        <v>3225.8064516129029</v>
      </c>
      <c r="J34" s="405"/>
    </row>
    <row r="35" spans="1:10" s="407" customFormat="1" ht="18.75" customHeight="1">
      <c r="A35" s="138">
        <v>6</v>
      </c>
      <c r="B35" s="452" t="str">
        <f>'Combain plan'!B25</f>
        <v>غرس نهال های مختلف النوع در چقرک های حفر شده</v>
      </c>
      <c r="C35" s="452" t="str">
        <f>'Combain plan'!C25</f>
        <v>اصله</v>
      </c>
      <c r="D35" s="453">
        <f>'Combain plan'!D25</f>
        <v>300000</v>
      </c>
      <c r="E35" s="452">
        <f>'Combain plan'!E25</f>
        <v>50</v>
      </c>
      <c r="F35" s="452">
        <f>'Combain plan'!F25</f>
        <v>8</v>
      </c>
      <c r="G35" s="452">
        <f>'Combain plan'!G25</f>
        <v>6000</v>
      </c>
      <c r="H35" s="491">
        <f>'Combain plan'!H25</f>
        <v>2400000</v>
      </c>
      <c r="I35" s="419">
        <f t="shared" si="4"/>
        <v>32258.06451612903</v>
      </c>
      <c r="J35" s="406"/>
    </row>
    <row r="36" spans="1:10" s="407" customFormat="1" ht="18.75" customHeight="1">
      <c r="A36" s="138">
        <v>7</v>
      </c>
      <c r="B36" s="452" t="str">
        <f>'Combain plan'!B26</f>
        <v>بذر مستقیم تخم درختان در ساحه چقرک های حفر شده</v>
      </c>
      <c r="C36" s="452" t="str">
        <f>'Combain plan'!C26</f>
        <v>حلقه</v>
      </c>
      <c r="D36" s="453">
        <f>'Combain plan'!D26</f>
        <v>100000</v>
      </c>
      <c r="E36" s="452">
        <f>'Combain plan'!E26</f>
        <v>150</v>
      </c>
      <c r="F36" s="452">
        <f>'Combain plan'!F26</f>
        <v>2.6666666666666665</v>
      </c>
      <c r="G36" s="452">
        <f>'Combain plan'!G26</f>
        <v>666.66666666666663</v>
      </c>
      <c r="H36" s="491">
        <f>'Combain plan'!H26</f>
        <v>266666.66666666663</v>
      </c>
      <c r="I36" s="419">
        <f t="shared" si="4"/>
        <v>3584.2293906810028</v>
      </c>
      <c r="J36" s="408"/>
    </row>
    <row r="37" spans="1:10" s="407" customFormat="1" ht="18.75" customHeight="1">
      <c r="A37" s="138">
        <v>8</v>
      </c>
      <c r="B37" s="452" t="str">
        <f>'Combain plan'!B27</f>
        <v>آبیاری نهال های غرس شده خزانی دو مرتبه بعد از غرس</v>
      </c>
      <c r="C37" s="452" t="str">
        <f>'Combain plan'!C27</f>
        <v>اصله</v>
      </c>
      <c r="D37" s="453">
        <f>'Combain plan'!D27</f>
        <v>300000</v>
      </c>
      <c r="E37" s="452">
        <f>'Combain plan'!E27</f>
        <v>150</v>
      </c>
      <c r="F37" s="452">
        <f>'Combain plan'!F27</f>
        <v>2.6666666666666665</v>
      </c>
      <c r="G37" s="452">
        <f>'Combain plan'!G27</f>
        <v>2000</v>
      </c>
      <c r="H37" s="491">
        <f>'Combain plan'!H27</f>
        <v>800000</v>
      </c>
      <c r="I37" s="419">
        <f t="shared" si="4"/>
        <v>10752.68817204301</v>
      </c>
      <c r="J37" s="408"/>
    </row>
    <row r="38" spans="1:10" s="392" customFormat="1" ht="21" customHeight="1">
      <c r="A38" s="50">
        <v>6</v>
      </c>
      <c r="B38" s="754" t="str">
        <f>'Combain plan'!B47</f>
        <v xml:space="preserve">پاک کار چقرک ها </v>
      </c>
      <c r="C38" s="754" t="str">
        <f>'توسعوی منشی میرغلام '!C29</f>
        <v>چقرک</v>
      </c>
      <c r="D38" s="754">
        <f>'Combain plan'!D47</f>
        <v>320000</v>
      </c>
      <c r="E38" s="754">
        <f>'Combain plan'!E47</f>
        <v>25</v>
      </c>
      <c r="F38" s="732">
        <f>'Combain plan'!F47</f>
        <v>16</v>
      </c>
      <c r="G38" s="754">
        <f>'Combain plan'!G47</f>
        <v>12800</v>
      </c>
      <c r="H38" s="488">
        <f>'Combain plan'!H47</f>
        <v>5120000</v>
      </c>
      <c r="I38" s="419">
        <f>H38/74.4</f>
        <v>68817.204301075268</v>
      </c>
      <c r="J38" s="1045" t="s">
        <v>636</v>
      </c>
    </row>
    <row r="39" spans="1:10" s="392" customFormat="1" ht="21" customHeight="1">
      <c r="A39" s="50">
        <v>7</v>
      </c>
      <c r="B39" s="754" t="str">
        <f>'Combain plan'!B48</f>
        <v>پالک کاری تراس ها</v>
      </c>
      <c r="C39" s="754" t="str">
        <f>'توسعوی منشی میرغلام '!C30</f>
        <v>حوض</v>
      </c>
      <c r="D39" s="754">
        <f>'Combain plan'!D48</f>
        <v>666400</v>
      </c>
      <c r="E39" s="754">
        <f>'Combain plan'!E48</f>
        <v>25</v>
      </c>
      <c r="F39" s="732">
        <f>'Combain plan'!F48</f>
        <v>16</v>
      </c>
      <c r="G39" s="754">
        <f>'Combain plan'!G48</f>
        <v>26656</v>
      </c>
      <c r="H39" s="488">
        <f>'Combain plan'!H48</f>
        <v>10662400</v>
      </c>
      <c r="I39" s="419">
        <f>H39/74.4</f>
        <v>143311.82795698923</v>
      </c>
      <c r="J39" s="1046"/>
    </row>
    <row r="40" spans="1:10" s="392" customFormat="1" ht="21" customHeight="1">
      <c r="A40" s="50">
        <v>8</v>
      </c>
      <c r="B40" s="754" t="str">
        <f>'Combain plan'!B49</f>
        <v>غرس نهال های مختلف النوع در چقرک های حفر شده</v>
      </c>
      <c r="C40" s="754" t="str">
        <f>'توسعوی منشی میرغلام '!C31</f>
        <v>اصله</v>
      </c>
      <c r="D40" s="754">
        <f>'Combain plan'!D49</f>
        <v>240000</v>
      </c>
      <c r="E40" s="754">
        <f>'Combain plan'!E49</f>
        <v>50</v>
      </c>
      <c r="F40" s="732">
        <f>'Combain plan'!F49</f>
        <v>8</v>
      </c>
      <c r="G40" s="754">
        <f>'Combain plan'!G49</f>
        <v>4800</v>
      </c>
      <c r="H40" s="488">
        <f>'Combain plan'!H49</f>
        <v>1920000</v>
      </c>
      <c r="I40" s="419">
        <f>H40/74.4</f>
        <v>25806.451612903224</v>
      </c>
      <c r="J40" s="1046"/>
    </row>
    <row r="41" spans="1:10" s="392" customFormat="1" ht="21" customHeight="1">
      <c r="A41" s="50">
        <v>9</v>
      </c>
      <c r="B41" s="754" t="str">
        <f>'Combain plan'!B50</f>
        <v>بذر مستقیم تخم درختان در ساحه چقرک های حفر شده</v>
      </c>
      <c r="C41" s="754" t="str">
        <f>'توسعوی منشی میرغلام '!C32</f>
        <v>چقرک</v>
      </c>
      <c r="D41" s="754">
        <f>'Combain plan'!D50</f>
        <v>80000</v>
      </c>
      <c r="E41" s="754">
        <f>'Combain plan'!E50</f>
        <v>150</v>
      </c>
      <c r="F41" s="732">
        <f>'Combain plan'!F50</f>
        <v>2.6666666666666665</v>
      </c>
      <c r="G41" s="754">
        <f>'Combain plan'!G50</f>
        <v>533.33333333333337</v>
      </c>
      <c r="H41" s="488">
        <f>'Combain plan'!H50</f>
        <v>213333.33333333331</v>
      </c>
      <c r="I41" s="419">
        <f>H41/74.4</f>
        <v>2867.3835125448022</v>
      </c>
      <c r="J41" s="1046"/>
    </row>
    <row r="42" spans="1:10" s="392" customFormat="1" ht="21" customHeight="1">
      <c r="A42" s="50">
        <v>10</v>
      </c>
      <c r="B42" s="754" t="str">
        <f>'Combain plan'!B51</f>
        <v>آبیاری نهال های غرس شده خزانی دو مرتبه بعد از غرس</v>
      </c>
      <c r="C42" s="754" t="str">
        <f>'توسعوی منشی میرغلام '!C33</f>
        <v>اصله</v>
      </c>
      <c r="D42" s="754">
        <f>'Combain plan'!D51</f>
        <v>240000</v>
      </c>
      <c r="E42" s="754">
        <f>'Combain plan'!E51</f>
        <v>150</v>
      </c>
      <c r="F42" s="732">
        <f>'Combain plan'!F51</f>
        <v>2.6666666666666665</v>
      </c>
      <c r="G42" s="754">
        <f>'Combain plan'!G51</f>
        <v>1600</v>
      </c>
      <c r="H42" s="488">
        <f>'Combain plan'!H51</f>
        <v>639999.99999999988</v>
      </c>
      <c r="I42" s="419">
        <f>H42/74.4</f>
        <v>8602.1505376344066</v>
      </c>
      <c r="J42" s="1047"/>
    </row>
    <row r="43" spans="1:10" s="401" customFormat="1" ht="27.75" customHeight="1">
      <c r="A43" s="801" t="s">
        <v>415</v>
      </c>
      <c r="B43" s="801"/>
      <c r="C43" s="427"/>
      <c r="D43" s="428"/>
      <c r="E43" s="428"/>
      <c r="F43" s="428"/>
      <c r="G43" s="428">
        <f>SUM(G31:G37)</f>
        <v>111452.56410256411</v>
      </c>
      <c r="H43" s="428">
        <f>SUM(H31:H42)</f>
        <v>63136758.974358976</v>
      </c>
      <c r="I43" s="428">
        <f>SUM(I31:I37)</f>
        <v>599207.33388475329</v>
      </c>
      <c r="J43" s="643">
        <f>H43/H92</f>
        <v>0.26858797831417952</v>
      </c>
    </row>
    <row r="44" spans="1:10" s="401" customFormat="1" ht="32.25" customHeight="1">
      <c r="A44" s="1043" t="s">
        <v>210</v>
      </c>
      <c r="B44" s="1044"/>
      <c r="C44" s="639"/>
      <c r="D44" s="639"/>
      <c r="E44" s="639"/>
      <c r="F44" s="639"/>
      <c r="G44" s="639"/>
      <c r="H44" s="639"/>
      <c r="I44" s="639"/>
      <c r="J44" s="639"/>
    </row>
    <row r="45" spans="1:10" s="426" customFormat="1" ht="33.75" customHeight="1">
      <c r="A45" s="394" t="s">
        <v>0</v>
      </c>
      <c r="B45" s="394" t="s">
        <v>41</v>
      </c>
      <c r="C45" s="424" t="s">
        <v>2</v>
      </c>
      <c r="D45" s="395" t="s">
        <v>3</v>
      </c>
      <c r="E45" s="395" t="s">
        <v>193</v>
      </c>
      <c r="F45" s="395" t="s">
        <v>155</v>
      </c>
      <c r="G45" s="395" t="s">
        <v>15</v>
      </c>
      <c r="H45" s="395" t="s">
        <v>194</v>
      </c>
      <c r="I45" s="395" t="s">
        <v>157</v>
      </c>
      <c r="J45" s="425" t="s">
        <v>8</v>
      </c>
    </row>
    <row r="46" spans="1:10" s="392" customFormat="1" ht="21" customHeight="1">
      <c r="A46" s="50">
        <v>1</v>
      </c>
      <c r="B46" s="414" t="str">
        <f>'Combain plan'!B42</f>
        <v xml:space="preserve">کارگر حفظ و مراقبت شبکه آبیاری، ساحه سبز، شاخه بر و تاسیسات پروژه </v>
      </c>
      <c r="C46" s="414" t="str">
        <f>'Combain plan'!C42</f>
        <v>روز کاری</v>
      </c>
      <c r="D46" s="497">
        <f>'Combain plan'!D42</f>
        <v>5142</v>
      </c>
      <c r="E46" s="414">
        <f>'Combain plan'!E42</f>
        <v>1</v>
      </c>
      <c r="F46" s="732">
        <f>'Combain plan'!F42</f>
        <v>400</v>
      </c>
      <c r="G46" s="414">
        <f>'Combain plan'!G42</f>
        <v>5142</v>
      </c>
      <c r="H46" s="488">
        <f>'Combain plan'!H42</f>
        <v>2056800</v>
      </c>
      <c r="I46" s="419">
        <f t="shared" ref="I46:I52" si="5">H46/74.4</f>
        <v>27645.16129032258</v>
      </c>
      <c r="J46" s="455"/>
    </row>
    <row r="47" spans="1:10" s="392" customFormat="1" ht="21" customHeight="1">
      <c r="A47" s="50">
        <v>2</v>
      </c>
      <c r="B47" s="414" t="str">
        <f>'Combain plan'!B43</f>
        <v>آبیاری نهال های غرس شده و نهال های بذر مستقیم سال های 1395 الی 1398</v>
      </c>
      <c r="C47" s="414" t="str">
        <f>'Combain plan'!C43</f>
        <v>اصله</v>
      </c>
      <c r="D47" s="414">
        <f>'Combain plan'!D43</f>
        <v>965000</v>
      </c>
      <c r="E47" s="414">
        <f>'Combain plan'!E43</f>
        <v>11</v>
      </c>
      <c r="F47" s="732">
        <f>'Combain plan'!F43</f>
        <v>2.6666666666666665</v>
      </c>
      <c r="G47" s="414">
        <f>'Combain plan'!G43</f>
        <v>75519.666666666672</v>
      </c>
      <c r="H47" s="488">
        <f>'Combain plan'!H43</f>
        <v>30207866.666666668</v>
      </c>
      <c r="I47" s="419">
        <f t="shared" si="5"/>
        <v>406019.71326164872</v>
      </c>
      <c r="J47" s="400"/>
    </row>
    <row r="48" spans="1:10" s="392" customFormat="1" ht="21" customHeight="1">
      <c r="A48" s="50">
        <v>3</v>
      </c>
      <c r="B48" s="414" t="str">
        <f>'Combain plan'!B44</f>
        <v xml:space="preserve">آبیاری نهال ها توسط تانکر های وزارت زراعت </v>
      </c>
      <c r="C48" s="414" t="str">
        <f>'Combain plan'!C44</f>
        <v>مرتبه</v>
      </c>
      <c r="D48" s="414">
        <f>'Combain plan'!D44</f>
        <v>10000</v>
      </c>
      <c r="E48" s="414">
        <f>'Combain plan'!E44</f>
        <v>11</v>
      </c>
      <c r="F48" s="732">
        <f>'Combain plan'!F44</f>
        <v>5.7142857142857144</v>
      </c>
      <c r="G48" s="414">
        <f>'Combain plan'!G44</f>
        <v>1571.4285714285716</v>
      </c>
      <c r="H48" s="488">
        <f>'Combain plan'!H44</f>
        <v>628571.42857142864</v>
      </c>
      <c r="I48" s="419">
        <f t="shared" si="5"/>
        <v>8448.540706605223</v>
      </c>
      <c r="J48" s="400"/>
    </row>
    <row r="49" spans="1:11" s="392" customFormat="1" ht="21" customHeight="1">
      <c r="A49" s="50">
        <v>4</v>
      </c>
      <c r="B49" s="754" t="str">
        <f>'Combain plan'!B45</f>
        <v xml:space="preserve">نرم کاری و ملچ اطراف نهال ها </v>
      </c>
      <c r="C49" s="414" t="str">
        <f>'Combain plan'!C45</f>
        <v>اصله</v>
      </c>
      <c r="D49" s="414">
        <f>'Combain plan'!D45</f>
        <v>527000</v>
      </c>
      <c r="E49" s="414">
        <f>'Combain plan'!E45</f>
        <v>80</v>
      </c>
      <c r="F49" s="732">
        <f>'Combain plan'!F45</f>
        <v>5</v>
      </c>
      <c r="G49" s="414">
        <f>'Combain plan'!G45</f>
        <v>6587.5</v>
      </c>
      <c r="H49" s="488">
        <f>'Combain plan'!H45</f>
        <v>2635000</v>
      </c>
      <c r="I49" s="419">
        <f t="shared" si="5"/>
        <v>35416.666666666664</v>
      </c>
      <c r="J49" s="400"/>
    </row>
    <row r="50" spans="1:11" s="392" customFormat="1" ht="21" customHeight="1">
      <c r="A50" s="50">
        <v>5</v>
      </c>
      <c r="B50" s="754" t="str">
        <f>'Combain plan'!B46</f>
        <v>ایجاد قوریه موقت</v>
      </c>
      <c r="C50" s="414" t="str">
        <f>'Combain plan'!C46</f>
        <v>جریب</v>
      </c>
      <c r="D50" s="414">
        <f>'Combain plan'!D46</f>
        <v>9</v>
      </c>
      <c r="E50" s="414">
        <f>'Combain plan'!E46</f>
        <v>1</v>
      </c>
      <c r="F50" s="732">
        <f>'Combain plan'!F46</f>
        <v>29600</v>
      </c>
      <c r="G50" s="414">
        <f>'Combain plan'!G46</f>
        <v>1554</v>
      </c>
      <c r="H50" s="488">
        <f>'Combain plan'!H46</f>
        <v>799200</v>
      </c>
      <c r="I50" s="419">
        <f t="shared" si="5"/>
        <v>10741.935483870968</v>
      </c>
      <c r="J50" s="400"/>
    </row>
    <row r="51" spans="1:11" s="392" customFormat="1" ht="21" customHeight="1">
      <c r="A51" s="50">
        <v>11</v>
      </c>
      <c r="B51" s="414" t="str">
        <f>'Combain plan'!B52</f>
        <v>ناغه گیری نهال های خشک شده توسط نهال تولید شده در خریطه های پلاستکی در ساحه آبریزه</v>
      </c>
      <c r="C51" s="754" t="s">
        <v>12</v>
      </c>
      <c r="D51" s="497">
        <f>'Combain plan'!D52</f>
        <v>48950</v>
      </c>
      <c r="E51" s="414">
        <f>'Combain plan'!E52</f>
        <v>50</v>
      </c>
      <c r="F51" s="732">
        <f>'Combain plan'!F52</f>
        <v>8</v>
      </c>
      <c r="G51" s="414">
        <f>'Combain plan'!G52</f>
        <v>979</v>
      </c>
      <c r="H51" s="488">
        <f>'Combain plan'!H52</f>
        <v>391600</v>
      </c>
      <c r="I51" s="419">
        <f t="shared" si="5"/>
        <v>5263.4408602150534</v>
      </c>
      <c r="J51" s="400"/>
    </row>
    <row r="52" spans="1:11" s="392" customFormat="1" ht="21" customHeight="1">
      <c r="A52" s="50">
        <v>12</v>
      </c>
      <c r="B52" s="414" t="str">
        <f>'Combain plan'!B53</f>
        <v>آبیاری نهال ناغه گیریه شده در خزان سال یک مرتبه</v>
      </c>
      <c r="C52" s="754" t="s">
        <v>12</v>
      </c>
      <c r="D52" s="497">
        <f>'Combain plan'!D53</f>
        <v>28950</v>
      </c>
      <c r="E52" s="414">
        <f>'Combain plan'!E53</f>
        <v>150</v>
      </c>
      <c r="F52" s="732">
        <f>'Combain plan'!F53</f>
        <v>2.6666666666666665</v>
      </c>
      <c r="G52" s="414">
        <f>'Combain plan'!G53</f>
        <v>193</v>
      </c>
      <c r="H52" s="488">
        <f>'Combain plan'!H53</f>
        <v>77200</v>
      </c>
      <c r="I52" s="419">
        <f t="shared" si="5"/>
        <v>1037.6344086021504</v>
      </c>
      <c r="J52" s="400"/>
    </row>
    <row r="53" spans="1:11" s="401" customFormat="1" ht="27.75" customHeight="1">
      <c r="A53" s="801" t="s">
        <v>415</v>
      </c>
      <c r="B53" s="801"/>
      <c r="C53" s="427"/>
      <c r="D53" s="428"/>
      <c r="E53" s="428"/>
      <c r="F53" s="428"/>
      <c r="G53" s="428">
        <f>SUM(G46:G52)</f>
        <v>91546.595238095237</v>
      </c>
      <c r="H53" s="428">
        <f>SUM(H46:H52)</f>
        <v>36796238.095238097</v>
      </c>
      <c r="I53" s="428">
        <f>SUM(I46:I52)</f>
        <v>494573.09267793142</v>
      </c>
      <c r="J53" s="643">
        <f>H53/H92</f>
        <v>0.15653364791152613</v>
      </c>
      <c r="K53" s="401">
        <f>شیردروازه!H25+'قلعه مسلم'!H25+'بینی حصار'!H22+'کوه آسمائی'!H22+'تپه مرنجان'!H22+'تنگی غارو1'!H23+'کلوله پشته'!H20+'منشی میرغلام1'!H24+'تنگی غارو2'!H25+'بادام باغ2'!H22+'کوه قصبه'!H25+'تپه قرغه'!H25</f>
        <v>37185438.095238097</v>
      </c>
    </row>
    <row r="54" spans="1:11" s="401" customFormat="1" ht="32.25" customHeight="1">
      <c r="A54" s="804" t="s">
        <v>202</v>
      </c>
      <c r="B54" s="804"/>
      <c r="C54" s="429"/>
      <c r="D54" s="430"/>
      <c r="E54" s="430"/>
      <c r="F54" s="430"/>
      <c r="G54" s="430"/>
      <c r="H54" s="430"/>
      <c r="I54" s="430"/>
      <c r="J54" s="430"/>
    </row>
    <row r="55" spans="1:11" s="426" customFormat="1" ht="33.75" customHeight="1">
      <c r="A55" s="394" t="s">
        <v>0</v>
      </c>
      <c r="B55" s="394" t="s">
        <v>41</v>
      </c>
      <c r="C55" s="424" t="s">
        <v>2</v>
      </c>
      <c r="D55" s="395" t="s">
        <v>3</v>
      </c>
      <c r="E55" s="395" t="s">
        <v>193</v>
      </c>
      <c r="F55" s="395" t="s">
        <v>155</v>
      </c>
      <c r="G55" s="395" t="s">
        <v>15</v>
      </c>
      <c r="H55" s="395" t="s">
        <v>194</v>
      </c>
      <c r="I55" s="395" t="s">
        <v>157</v>
      </c>
      <c r="J55" s="425" t="s">
        <v>8</v>
      </c>
    </row>
    <row r="56" spans="1:11" s="392" customFormat="1" ht="17.25" customHeight="1">
      <c r="A56" s="396">
        <v>1</v>
      </c>
      <c r="B56" s="735" t="s">
        <v>199</v>
      </c>
      <c r="C56" s="409" t="s">
        <v>209</v>
      </c>
      <c r="D56" s="399">
        <v>12</v>
      </c>
      <c r="E56" s="399">
        <v>1</v>
      </c>
      <c r="F56" s="410">
        <v>128000</v>
      </c>
      <c r="G56" s="399">
        <f>E56*D56*26</f>
        <v>312</v>
      </c>
      <c r="H56" s="411">
        <f>F56*E56*D56</f>
        <v>1536000</v>
      </c>
      <c r="I56" s="419">
        <f t="shared" ref="I56:I71" si="6">H56/74.4</f>
        <v>20645.16129032258</v>
      </c>
      <c r="J56" s="400"/>
    </row>
    <row r="57" spans="1:11" s="392" customFormat="1" ht="17.25" customHeight="1">
      <c r="A57" s="396">
        <v>2</v>
      </c>
      <c r="B57" s="735" t="s">
        <v>201</v>
      </c>
      <c r="C57" s="409" t="s">
        <v>209</v>
      </c>
      <c r="D57" s="399">
        <v>12</v>
      </c>
      <c r="E57" s="399">
        <v>1</v>
      </c>
      <c r="F57" s="410">
        <v>49333</v>
      </c>
      <c r="G57" s="399">
        <f t="shared" ref="G57:G70" si="7">E57*D57*26</f>
        <v>312</v>
      </c>
      <c r="H57" s="411">
        <f>F57*E57*D57</f>
        <v>591996</v>
      </c>
      <c r="I57" s="419">
        <f t="shared" si="6"/>
        <v>7956.9354838709669</v>
      </c>
      <c r="J57" s="400"/>
    </row>
    <row r="58" spans="1:11" s="392" customFormat="1" ht="17.25" customHeight="1">
      <c r="A58" s="396">
        <v>3</v>
      </c>
      <c r="B58" s="491" t="s">
        <v>228</v>
      </c>
      <c r="C58" s="409" t="s">
        <v>209</v>
      </c>
      <c r="D58" s="399">
        <v>12</v>
      </c>
      <c r="E58" s="399">
        <v>1</v>
      </c>
      <c r="F58" s="412">
        <v>97333</v>
      </c>
      <c r="G58" s="399">
        <f t="shared" si="7"/>
        <v>312</v>
      </c>
      <c r="H58" s="411">
        <f t="shared" ref="H58:H71" si="8">F58*E58*D58</f>
        <v>1167996</v>
      </c>
      <c r="I58" s="419">
        <f t="shared" si="6"/>
        <v>15698.870967741934</v>
      </c>
      <c r="J58" s="400"/>
    </row>
    <row r="59" spans="1:11" s="392" customFormat="1" ht="17.25" customHeight="1">
      <c r="A59" s="396">
        <v>4</v>
      </c>
      <c r="B59" s="735" t="s">
        <v>416</v>
      </c>
      <c r="C59" s="409" t="s">
        <v>209</v>
      </c>
      <c r="D59" s="399">
        <v>12</v>
      </c>
      <c r="E59" s="399">
        <v>1</v>
      </c>
      <c r="F59" s="410">
        <v>28000</v>
      </c>
      <c r="G59" s="399">
        <f t="shared" si="7"/>
        <v>312</v>
      </c>
      <c r="H59" s="411">
        <f t="shared" si="8"/>
        <v>336000</v>
      </c>
      <c r="I59" s="419">
        <f t="shared" si="6"/>
        <v>4516.1290322580644</v>
      </c>
      <c r="J59" s="400"/>
    </row>
    <row r="60" spans="1:11" s="392" customFormat="1" ht="17.25" customHeight="1">
      <c r="A60" s="396">
        <v>5</v>
      </c>
      <c r="B60" s="735" t="s">
        <v>456</v>
      </c>
      <c r="C60" s="486" t="s">
        <v>209</v>
      </c>
      <c r="D60" s="399">
        <v>12</v>
      </c>
      <c r="E60" s="399">
        <v>1</v>
      </c>
      <c r="F60" s="411">
        <v>55000</v>
      </c>
      <c r="G60" s="399">
        <f t="shared" si="7"/>
        <v>312</v>
      </c>
      <c r="H60" s="411">
        <f t="shared" si="8"/>
        <v>660000</v>
      </c>
      <c r="I60" s="419">
        <f t="shared" si="6"/>
        <v>8870.967741935483</v>
      </c>
      <c r="J60" s="412"/>
    </row>
    <row r="61" spans="1:11" s="392" customFormat="1" ht="17.25" customHeight="1">
      <c r="A61" s="396">
        <v>6</v>
      </c>
      <c r="B61" s="735" t="s">
        <v>378</v>
      </c>
      <c r="C61" s="486" t="s">
        <v>209</v>
      </c>
      <c r="D61" s="399">
        <v>12</v>
      </c>
      <c r="E61" s="399">
        <v>1</v>
      </c>
      <c r="F61" s="411">
        <v>49333</v>
      </c>
      <c r="G61" s="399">
        <f t="shared" si="7"/>
        <v>312</v>
      </c>
      <c r="H61" s="411">
        <f t="shared" si="8"/>
        <v>591996</v>
      </c>
      <c r="I61" s="419">
        <f t="shared" si="6"/>
        <v>7956.9354838709669</v>
      </c>
      <c r="J61" s="400"/>
    </row>
    <row r="62" spans="1:11" s="392" customFormat="1" ht="17.25" customHeight="1">
      <c r="A62" s="396">
        <v>7</v>
      </c>
      <c r="B62" s="735" t="s">
        <v>205</v>
      </c>
      <c r="C62" s="409" t="s">
        <v>209</v>
      </c>
      <c r="D62" s="399">
        <v>12</v>
      </c>
      <c r="E62" s="399">
        <v>1</v>
      </c>
      <c r="F62" s="411">
        <v>97333</v>
      </c>
      <c r="G62" s="399">
        <f t="shared" si="7"/>
        <v>312</v>
      </c>
      <c r="H62" s="411">
        <f t="shared" si="8"/>
        <v>1167996</v>
      </c>
      <c r="I62" s="419">
        <f t="shared" si="6"/>
        <v>15698.870967741934</v>
      </c>
      <c r="J62" s="400"/>
    </row>
    <row r="63" spans="1:11" s="392" customFormat="1" ht="17.25" customHeight="1">
      <c r="A63" s="396">
        <v>8</v>
      </c>
      <c r="B63" s="735" t="s">
        <v>204</v>
      </c>
      <c r="C63" s="409" t="s">
        <v>209</v>
      </c>
      <c r="D63" s="399">
        <v>12</v>
      </c>
      <c r="E63" s="399">
        <v>4</v>
      </c>
      <c r="F63" s="411">
        <v>60667</v>
      </c>
      <c r="G63" s="399">
        <f t="shared" si="7"/>
        <v>1248</v>
      </c>
      <c r="H63" s="411">
        <f t="shared" si="8"/>
        <v>2912016</v>
      </c>
      <c r="I63" s="419">
        <f t="shared" si="6"/>
        <v>39140</v>
      </c>
      <c r="J63" s="451"/>
    </row>
    <row r="64" spans="1:11" s="392" customFormat="1" ht="17.25" customHeight="1">
      <c r="A64" s="396">
        <v>9</v>
      </c>
      <c r="B64" s="735" t="s">
        <v>582</v>
      </c>
      <c r="C64" s="409" t="s">
        <v>209</v>
      </c>
      <c r="D64" s="399">
        <v>12</v>
      </c>
      <c r="E64" s="399">
        <v>1</v>
      </c>
      <c r="F64" s="411">
        <v>55000</v>
      </c>
      <c r="G64" s="399">
        <f t="shared" si="7"/>
        <v>312</v>
      </c>
      <c r="H64" s="411">
        <f t="shared" si="8"/>
        <v>660000</v>
      </c>
      <c r="I64" s="419">
        <f t="shared" si="6"/>
        <v>8870.967741935483</v>
      </c>
      <c r="J64" s="451"/>
    </row>
    <row r="65" spans="1:10" s="392" customFormat="1" ht="17.25" customHeight="1">
      <c r="A65" s="396">
        <v>10</v>
      </c>
      <c r="B65" s="735" t="s">
        <v>270</v>
      </c>
      <c r="C65" s="409" t="s">
        <v>209</v>
      </c>
      <c r="D65" s="399">
        <v>12</v>
      </c>
      <c r="E65" s="399">
        <v>17</v>
      </c>
      <c r="F65" s="411">
        <v>12444</v>
      </c>
      <c r="G65" s="399">
        <f t="shared" si="7"/>
        <v>5304</v>
      </c>
      <c r="H65" s="411">
        <f t="shared" si="8"/>
        <v>2538576</v>
      </c>
      <c r="I65" s="419">
        <f t="shared" si="6"/>
        <v>34120.645161290318</v>
      </c>
      <c r="J65" s="400"/>
    </row>
    <row r="66" spans="1:10" s="392" customFormat="1" ht="17.25" customHeight="1">
      <c r="A66" s="396">
        <v>11</v>
      </c>
      <c r="B66" s="735" t="s">
        <v>206</v>
      </c>
      <c r="C66" s="409" t="s">
        <v>209</v>
      </c>
      <c r="D66" s="399">
        <v>12</v>
      </c>
      <c r="E66" s="399">
        <v>1</v>
      </c>
      <c r="F66" s="411">
        <v>111556</v>
      </c>
      <c r="G66" s="399">
        <f t="shared" si="7"/>
        <v>312</v>
      </c>
      <c r="H66" s="411">
        <f t="shared" si="8"/>
        <v>1338672</v>
      </c>
      <c r="I66" s="419">
        <f t="shared" si="6"/>
        <v>17992.903225806451</v>
      </c>
      <c r="J66" s="400"/>
    </row>
    <row r="67" spans="1:10" s="392" customFormat="1" ht="17.25" customHeight="1">
      <c r="A67" s="396">
        <v>12</v>
      </c>
      <c r="B67" s="735" t="s">
        <v>206</v>
      </c>
      <c r="C67" s="409" t="s">
        <v>209</v>
      </c>
      <c r="D67" s="399">
        <v>12</v>
      </c>
      <c r="E67" s="399">
        <v>1</v>
      </c>
      <c r="F67" s="411">
        <v>90222</v>
      </c>
      <c r="G67" s="399">
        <f t="shared" si="7"/>
        <v>312</v>
      </c>
      <c r="H67" s="411">
        <f t="shared" si="8"/>
        <v>1082664</v>
      </c>
      <c r="I67" s="419">
        <f t="shared" si="6"/>
        <v>14551.935483870966</v>
      </c>
      <c r="J67" s="400"/>
    </row>
    <row r="68" spans="1:10" s="392" customFormat="1" ht="17.25" customHeight="1">
      <c r="A68" s="396">
        <v>13</v>
      </c>
      <c r="B68" s="735" t="s">
        <v>458</v>
      </c>
      <c r="C68" s="409" t="s">
        <v>209</v>
      </c>
      <c r="D68" s="399">
        <v>12</v>
      </c>
      <c r="E68" s="399">
        <v>1</v>
      </c>
      <c r="F68" s="411">
        <v>55000</v>
      </c>
      <c r="G68" s="399">
        <f t="shared" si="7"/>
        <v>312</v>
      </c>
      <c r="H68" s="411">
        <f t="shared" si="8"/>
        <v>660000</v>
      </c>
      <c r="I68" s="419">
        <f t="shared" si="6"/>
        <v>8870.967741935483</v>
      </c>
      <c r="J68" s="400"/>
    </row>
    <row r="69" spans="1:10" s="392" customFormat="1" ht="17.25" customHeight="1">
      <c r="A69" s="396">
        <v>14</v>
      </c>
      <c r="B69" s="735" t="s">
        <v>207</v>
      </c>
      <c r="C69" s="409" t="s">
        <v>209</v>
      </c>
      <c r="D69" s="399">
        <v>12</v>
      </c>
      <c r="E69" s="399">
        <v>1</v>
      </c>
      <c r="F69" s="411">
        <v>83111</v>
      </c>
      <c r="G69" s="399">
        <f t="shared" si="7"/>
        <v>312</v>
      </c>
      <c r="H69" s="411">
        <f t="shared" si="8"/>
        <v>997332</v>
      </c>
      <c r="I69" s="419">
        <f t="shared" si="6"/>
        <v>13404.999999999998</v>
      </c>
      <c r="J69" s="400"/>
    </row>
    <row r="70" spans="1:10" s="392" customFormat="1" ht="17.25" customHeight="1">
      <c r="A70" s="396">
        <v>15</v>
      </c>
      <c r="B70" s="735" t="s">
        <v>207</v>
      </c>
      <c r="C70" s="409" t="s">
        <v>209</v>
      </c>
      <c r="D70" s="399">
        <v>12</v>
      </c>
      <c r="E70" s="399">
        <v>1</v>
      </c>
      <c r="F70" s="411">
        <v>90222</v>
      </c>
      <c r="G70" s="399">
        <f t="shared" si="7"/>
        <v>312</v>
      </c>
      <c r="H70" s="411">
        <f t="shared" si="8"/>
        <v>1082664</v>
      </c>
      <c r="I70" s="419">
        <f t="shared" si="6"/>
        <v>14551.935483870966</v>
      </c>
      <c r="J70" s="400"/>
    </row>
    <row r="71" spans="1:10" s="392" customFormat="1" ht="17.25" customHeight="1">
      <c r="A71" s="396">
        <v>16</v>
      </c>
      <c r="B71" s="735" t="s">
        <v>200</v>
      </c>
      <c r="C71" s="409" t="s">
        <v>209</v>
      </c>
      <c r="D71" s="399">
        <v>12</v>
      </c>
      <c r="E71" s="413">
        <v>2</v>
      </c>
      <c r="F71" s="411">
        <v>12444</v>
      </c>
      <c r="G71" s="399">
        <f>E71*D71*26</f>
        <v>624</v>
      </c>
      <c r="H71" s="411">
        <f t="shared" si="8"/>
        <v>298656</v>
      </c>
      <c r="I71" s="419">
        <f t="shared" si="6"/>
        <v>4014.1935483870966</v>
      </c>
      <c r="J71" s="400"/>
    </row>
    <row r="72" spans="1:10" s="401" customFormat="1" ht="27.75" customHeight="1">
      <c r="A72" s="801" t="s">
        <v>415</v>
      </c>
      <c r="B72" s="801"/>
      <c r="C72" s="427"/>
      <c r="D72" s="428"/>
      <c r="E72" s="428">
        <f>SUM(E56:E71)</f>
        <v>36</v>
      </c>
      <c r="F72" s="428"/>
      <c r="G72" s="428">
        <f>SUM(G56:G71)</f>
        <v>11232</v>
      </c>
      <c r="H72" s="428">
        <f>SUM(H56:H71)</f>
        <v>17622564</v>
      </c>
      <c r="I72" s="428">
        <f>SUM(I56:I71)</f>
        <v>236862.41935483873</v>
      </c>
      <c r="J72" s="643">
        <f>H72/H92</f>
        <v>7.4967561122269294E-2</v>
      </c>
    </row>
    <row r="73" spans="1:10" s="401" customFormat="1" ht="24.75" customHeight="1">
      <c r="A73" s="802" t="s">
        <v>203</v>
      </c>
      <c r="B73" s="803"/>
      <c r="C73" s="639"/>
      <c r="D73" s="639"/>
      <c r="E73" s="639"/>
      <c r="F73" s="639"/>
      <c r="G73" s="639"/>
      <c r="H73" s="639"/>
      <c r="I73" s="639"/>
      <c r="J73" s="639"/>
    </row>
    <row r="74" spans="1:10" s="426" customFormat="1" ht="33.75" customHeight="1">
      <c r="A74" s="394" t="s">
        <v>0</v>
      </c>
      <c r="B74" s="394" t="s">
        <v>41</v>
      </c>
      <c r="C74" s="424" t="s">
        <v>2</v>
      </c>
      <c r="D74" s="395" t="s">
        <v>3</v>
      </c>
      <c r="E74" s="395" t="s">
        <v>193</v>
      </c>
      <c r="F74" s="395" t="s">
        <v>155</v>
      </c>
      <c r="G74" s="395" t="s">
        <v>15</v>
      </c>
      <c r="H74" s="395" t="s">
        <v>194</v>
      </c>
      <c r="I74" s="395" t="s">
        <v>157</v>
      </c>
      <c r="J74" s="425" t="s">
        <v>8</v>
      </c>
    </row>
    <row r="75" spans="1:10" s="392" customFormat="1" ht="21.75" customHeight="1">
      <c r="A75" s="397">
        <v>1</v>
      </c>
      <c r="B75" s="483" t="s">
        <v>211</v>
      </c>
      <c r="C75" s="484" t="s">
        <v>216</v>
      </c>
      <c r="D75" s="399">
        <v>100</v>
      </c>
      <c r="E75" s="412"/>
      <c r="F75" s="412">
        <v>20000</v>
      </c>
      <c r="G75" s="160">
        <f>H75/100*10/400</f>
        <v>500</v>
      </c>
      <c r="H75" s="160">
        <f t="shared" ref="H75:H80" si="9">F75*D75</f>
        <v>2000000</v>
      </c>
      <c r="I75" s="485">
        <f>H75/74.4</f>
        <v>26881.720430107525</v>
      </c>
      <c r="J75" s="400"/>
    </row>
    <row r="76" spans="1:10" s="392" customFormat="1" ht="21.75" customHeight="1">
      <c r="A76" s="397">
        <v>3</v>
      </c>
      <c r="B76" s="489" t="s">
        <v>217</v>
      </c>
      <c r="C76" s="409" t="s">
        <v>220</v>
      </c>
      <c r="D76" s="413">
        <v>8000</v>
      </c>
      <c r="E76" s="411"/>
      <c r="F76" s="411">
        <v>50</v>
      </c>
      <c r="G76" s="499">
        <f t="shared" ref="G76:G90" si="10">H76/100*10/400</f>
        <v>100</v>
      </c>
      <c r="H76" s="499">
        <f t="shared" si="9"/>
        <v>400000</v>
      </c>
      <c r="I76" s="500">
        <f t="shared" ref="I76:I90" si="11">H76/74.4</f>
        <v>5376.3440860215051</v>
      </c>
      <c r="J76" s="501"/>
    </row>
    <row r="77" spans="1:10" s="392" customFormat="1" ht="21.75" customHeight="1">
      <c r="A77" s="397">
        <v>4</v>
      </c>
      <c r="B77" s="489" t="s">
        <v>218</v>
      </c>
      <c r="C77" s="409" t="s">
        <v>220</v>
      </c>
      <c r="D77" s="413">
        <v>15000</v>
      </c>
      <c r="E77" s="411"/>
      <c r="F77" s="411">
        <v>50</v>
      </c>
      <c r="G77" s="499">
        <f t="shared" si="10"/>
        <v>187.5</v>
      </c>
      <c r="H77" s="499">
        <f t="shared" si="9"/>
        <v>750000</v>
      </c>
      <c r="I77" s="500">
        <f t="shared" si="11"/>
        <v>10080.645161290322</v>
      </c>
      <c r="J77" s="501"/>
    </row>
    <row r="78" spans="1:10" s="392" customFormat="1" ht="21.75" customHeight="1">
      <c r="A78" s="397">
        <v>5</v>
      </c>
      <c r="B78" s="409" t="s">
        <v>213</v>
      </c>
      <c r="C78" s="409" t="s">
        <v>221</v>
      </c>
      <c r="D78" s="413">
        <v>300</v>
      </c>
      <c r="E78" s="411"/>
      <c r="F78" s="411">
        <v>2000</v>
      </c>
      <c r="G78" s="499">
        <f t="shared" si="10"/>
        <v>150</v>
      </c>
      <c r="H78" s="499">
        <f t="shared" si="9"/>
        <v>600000</v>
      </c>
      <c r="I78" s="500">
        <f t="shared" si="11"/>
        <v>8064.5161290322576</v>
      </c>
      <c r="J78" s="501"/>
    </row>
    <row r="79" spans="1:10" s="392" customFormat="1" ht="21.75" customHeight="1">
      <c r="A79" s="397">
        <v>6</v>
      </c>
      <c r="B79" s="490" t="s">
        <v>214</v>
      </c>
      <c r="C79" s="409" t="s">
        <v>222</v>
      </c>
      <c r="D79" s="413">
        <v>10</v>
      </c>
      <c r="E79" s="411"/>
      <c r="F79" s="411">
        <v>12000</v>
      </c>
      <c r="G79" s="499">
        <f t="shared" si="10"/>
        <v>30</v>
      </c>
      <c r="H79" s="499">
        <f>F79*D79</f>
        <v>120000</v>
      </c>
      <c r="I79" s="500">
        <f t="shared" si="11"/>
        <v>1612.9032258064515</v>
      </c>
      <c r="J79" s="501"/>
    </row>
    <row r="80" spans="1:10" s="392" customFormat="1" ht="21.75" customHeight="1">
      <c r="A80" s="397">
        <v>8</v>
      </c>
      <c r="B80" s="490" t="s">
        <v>219</v>
      </c>
      <c r="C80" s="409" t="s">
        <v>104</v>
      </c>
      <c r="D80" s="413">
        <v>3000</v>
      </c>
      <c r="E80" s="411"/>
      <c r="F80" s="411">
        <v>250</v>
      </c>
      <c r="G80" s="499">
        <f t="shared" si="10"/>
        <v>187.5</v>
      </c>
      <c r="H80" s="499">
        <f t="shared" si="9"/>
        <v>750000</v>
      </c>
      <c r="I80" s="500">
        <f t="shared" si="11"/>
        <v>10080.645161290322</v>
      </c>
      <c r="J80" s="501"/>
    </row>
    <row r="81" spans="1:13" s="392" customFormat="1" ht="21.75" customHeight="1">
      <c r="A81" s="397">
        <v>9</v>
      </c>
      <c r="B81" s="489" t="s">
        <v>459</v>
      </c>
      <c r="C81" s="409" t="s">
        <v>377</v>
      </c>
      <c r="D81" s="413">
        <v>8</v>
      </c>
      <c r="E81" s="411"/>
      <c r="F81" s="411">
        <v>500000</v>
      </c>
      <c r="G81" s="499">
        <f t="shared" si="10"/>
        <v>1000</v>
      </c>
      <c r="H81" s="499">
        <f t="shared" ref="H81:H90" si="12">F81*D81</f>
        <v>4000000</v>
      </c>
      <c r="I81" s="500">
        <f t="shared" si="11"/>
        <v>53763.440860215051</v>
      </c>
      <c r="J81" s="501"/>
    </row>
    <row r="82" spans="1:13" s="392" customFormat="1" ht="21.75" customHeight="1">
      <c r="A82" s="397">
        <v>10</v>
      </c>
      <c r="B82" s="489" t="s">
        <v>271</v>
      </c>
      <c r="C82" s="409" t="s">
        <v>272</v>
      </c>
      <c r="D82" s="413">
        <v>1</v>
      </c>
      <c r="E82" s="411"/>
      <c r="F82" s="411">
        <v>500000</v>
      </c>
      <c r="G82" s="499">
        <f t="shared" si="10"/>
        <v>125</v>
      </c>
      <c r="H82" s="499">
        <f t="shared" si="12"/>
        <v>500000</v>
      </c>
      <c r="I82" s="500">
        <f t="shared" si="11"/>
        <v>6720.4301075268813</v>
      </c>
      <c r="J82" s="501"/>
    </row>
    <row r="83" spans="1:13" s="392" customFormat="1" ht="21.75" customHeight="1">
      <c r="A83" s="397">
        <v>11</v>
      </c>
      <c r="B83" s="490" t="s">
        <v>376</v>
      </c>
      <c r="C83" s="409" t="s">
        <v>220</v>
      </c>
      <c r="D83" s="413">
        <v>200</v>
      </c>
      <c r="E83" s="411"/>
      <c r="F83" s="411">
        <v>2500</v>
      </c>
      <c r="G83" s="499">
        <f t="shared" si="10"/>
        <v>125</v>
      </c>
      <c r="H83" s="499">
        <f t="shared" si="12"/>
        <v>500000</v>
      </c>
      <c r="I83" s="500">
        <f t="shared" si="11"/>
        <v>6720.4301075268813</v>
      </c>
      <c r="J83" s="501"/>
    </row>
    <row r="84" spans="1:13" s="392" customFormat="1" ht="21.75" customHeight="1">
      <c r="A84" s="397">
        <v>12</v>
      </c>
      <c r="B84" s="490" t="s">
        <v>387</v>
      </c>
      <c r="C84" s="409" t="s">
        <v>386</v>
      </c>
      <c r="D84" s="413">
        <v>4</v>
      </c>
      <c r="E84" s="411"/>
      <c r="F84" s="411">
        <v>50000</v>
      </c>
      <c r="G84" s="499">
        <f t="shared" si="10"/>
        <v>50</v>
      </c>
      <c r="H84" s="499">
        <f t="shared" si="12"/>
        <v>200000</v>
      </c>
      <c r="I84" s="500">
        <f t="shared" si="11"/>
        <v>2688.1720430107525</v>
      </c>
      <c r="J84" s="501"/>
    </row>
    <row r="85" spans="1:13" s="392" customFormat="1" ht="21.75" customHeight="1">
      <c r="A85" s="397">
        <v>13</v>
      </c>
      <c r="B85" s="490" t="s">
        <v>642</v>
      </c>
      <c r="C85" s="409" t="s">
        <v>9</v>
      </c>
      <c r="D85" s="413">
        <v>3000</v>
      </c>
      <c r="E85" s="411"/>
      <c r="F85" s="411">
        <v>200</v>
      </c>
      <c r="G85" s="499">
        <f t="shared" si="10"/>
        <v>150</v>
      </c>
      <c r="H85" s="499">
        <f t="shared" si="12"/>
        <v>600000</v>
      </c>
      <c r="I85" s="500">
        <f t="shared" si="11"/>
        <v>8064.5161290322576</v>
      </c>
      <c r="J85" s="501"/>
    </row>
    <row r="86" spans="1:13" s="392" customFormat="1" ht="21.75" customHeight="1">
      <c r="A86" s="397">
        <v>14</v>
      </c>
      <c r="B86" s="490" t="s">
        <v>460</v>
      </c>
      <c r="C86" s="409" t="s">
        <v>212</v>
      </c>
      <c r="D86" s="413">
        <v>200</v>
      </c>
      <c r="E86" s="411"/>
      <c r="F86" s="411">
        <v>1400</v>
      </c>
      <c r="G86" s="499">
        <f t="shared" si="10"/>
        <v>70</v>
      </c>
      <c r="H86" s="499">
        <f t="shared" si="12"/>
        <v>280000</v>
      </c>
      <c r="I86" s="500">
        <f t="shared" si="11"/>
        <v>3763.4408602150534</v>
      </c>
      <c r="J86" s="501"/>
    </row>
    <row r="87" spans="1:13" s="392" customFormat="1" ht="21.75" customHeight="1">
      <c r="A87" s="397">
        <v>16</v>
      </c>
      <c r="B87" s="490" t="s">
        <v>457</v>
      </c>
      <c r="C87" s="409" t="s">
        <v>104</v>
      </c>
      <c r="D87" s="413">
        <v>200</v>
      </c>
      <c r="E87" s="411"/>
      <c r="F87" s="411">
        <v>100</v>
      </c>
      <c r="G87" s="499">
        <f t="shared" si="10"/>
        <v>5</v>
      </c>
      <c r="H87" s="499">
        <f t="shared" si="12"/>
        <v>20000</v>
      </c>
      <c r="I87" s="500">
        <f t="shared" si="11"/>
        <v>268.81720430107526</v>
      </c>
      <c r="J87" s="501"/>
    </row>
    <row r="88" spans="1:13" s="392" customFormat="1" ht="21.75" customHeight="1">
      <c r="A88" s="397">
        <v>17</v>
      </c>
      <c r="B88" s="490" t="s">
        <v>467</v>
      </c>
      <c r="C88" s="409" t="s">
        <v>468</v>
      </c>
      <c r="D88" s="413">
        <v>1000</v>
      </c>
      <c r="E88" s="411"/>
      <c r="F88" s="411">
        <v>900</v>
      </c>
      <c r="G88" s="499">
        <f t="shared" si="10"/>
        <v>225</v>
      </c>
      <c r="H88" s="499">
        <f t="shared" si="12"/>
        <v>900000</v>
      </c>
      <c r="I88" s="500">
        <f t="shared" si="11"/>
        <v>12096.774193548386</v>
      </c>
      <c r="J88" s="501"/>
    </row>
    <row r="89" spans="1:13" s="392" customFormat="1" ht="21.75" customHeight="1">
      <c r="A89" s="397">
        <v>18</v>
      </c>
      <c r="B89" s="490" t="s">
        <v>461</v>
      </c>
      <c r="C89" s="409" t="s">
        <v>104</v>
      </c>
      <c r="D89" s="413">
        <v>1000</v>
      </c>
      <c r="E89" s="411"/>
      <c r="F89" s="411">
        <v>150</v>
      </c>
      <c r="G89" s="499">
        <f t="shared" si="10"/>
        <v>37.5</v>
      </c>
      <c r="H89" s="499">
        <f t="shared" si="12"/>
        <v>150000</v>
      </c>
      <c r="I89" s="500">
        <f t="shared" si="11"/>
        <v>2016.1290322580644</v>
      </c>
      <c r="J89" s="501"/>
    </row>
    <row r="90" spans="1:13" s="392" customFormat="1" ht="21.75" customHeight="1">
      <c r="A90" s="397">
        <v>19</v>
      </c>
      <c r="B90" s="490" t="s">
        <v>388</v>
      </c>
      <c r="C90" s="409" t="s">
        <v>275</v>
      </c>
      <c r="D90" s="413">
        <v>1</v>
      </c>
      <c r="E90" s="411"/>
      <c r="F90" s="411">
        <v>1399964.0073259771</v>
      </c>
      <c r="G90" s="499">
        <f t="shared" si="10"/>
        <v>349.99100183149426</v>
      </c>
      <c r="H90" s="499">
        <f t="shared" si="12"/>
        <v>1399964.0073259771</v>
      </c>
      <c r="I90" s="500">
        <f t="shared" si="11"/>
        <v>18816.720528574959</v>
      </c>
      <c r="J90" s="763">
        <f>F90/H92</f>
        <v>5.9555401409344998E-3</v>
      </c>
    </row>
    <row r="91" spans="1:13" s="401" customFormat="1" ht="27.75" customHeight="1">
      <c r="A91" s="801" t="s">
        <v>415</v>
      </c>
      <c r="B91" s="801"/>
      <c r="C91" s="427"/>
      <c r="D91" s="428"/>
      <c r="E91" s="428"/>
      <c r="F91" s="428"/>
      <c r="G91" s="428">
        <f>SUM(G75:G90)</f>
        <v>3292.491001831494</v>
      </c>
      <c r="H91" s="428">
        <f>SUM(H75:H90)</f>
        <v>13169964.007325977</v>
      </c>
      <c r="I91" s="428">
        <f>SUM(I75:I90)</f>
        <v>177015.64525975773</v>
      </c>
      <c r="J91" s="643">
        <f>H91/H92</f>
        <v>5.6025904158855472E-2</v>
      </c>
    </row>
    <row r="92" spans="1:13" s="392" customFormat="1" ht="22.5" customHeight="1">
      <c r="A92" s="808" t="s">
        <v>224</v>
      </c>
      <c r="B92" s="808"/>
      <c r="C92" s="348"/>
      <c r="D92" s="415"/>
      <c r="E92" s="347"/>
      <c r="F92" s="416"/>
      <c r="G92" s="492">
        <f>G91+G53+G43+G27+G72+G13</f>
        <v>349445.3170091575</v>
      </c>
      <c r="H92" s="492">
        <f>H91+H53+H43+H27+H72+H13</f>
        <v>235069191.7435897</v>
      </c>
      <c r="I92" s="492">
        <f>I91+I53+I43+I27+I72+I13</f>
        <v>2910127.1291701123</v>
      </c>
      <c r="J92" s="778">
        <f>J91+J53+J43+J27+J72+J13</f>
        <v>1</v>
      </c>
    </row>
    <row r="93" spans="1:13" ht="29.25" customHeight="1">
      <c r="A93" s="809" t="s">
        <v>225</v>
      </c>
      <c r="B93" s="809"/>
      <c r="C93" s="601"/>
      <c r="D93" s="601"/>
      <c r="E93" s="601"/>
      <c r="F93" s="601"/>
      <c r="G93" s="602"/>
      <c r="H93" s="603">
        <f>H92/74.4</f>
        <v>3159532.1470912592</v>
      </c>
      <c r="I93" s="604"/>
      <c r="J93" s="600"/>
      <c r="K93" s="730">
        <f>H91+H72+H53+H27</f>
        <v>74277432.769230738</v>
      </c>
    </row>
    <row r="94" spans="1:13" ht="33" customHeight="1">
      <c r="A94" s="752" t="s">
        <v>425</v>
      </c>
      <c r="B94" s="298"/>
      <c r="C94" s="16" t="s">
        <v>422</v>
      </c>
      <c r="D94" s="16"/>
      <c r="E94" s="16"/>
      <c r="F94" s="16"/>
      <c r="G94" s="16"/>
      <c r="H94" s="764">
        <f>250000000-H92</f>
        <v>14930808.256410301</v>
      </c>
      <c r="I94" s="450"/>
      <c r="J94" s="450"/>
      <c r="K94" s="362"/>
      <c r="L94" s="339"/>
      <c r="M94" s="339"/>
    </row>
    <row r="95" spans="1:13" s="543" customFormat="1" ht="31.5" customHeight="1">
      <c r="A95" s="378" t="s">
        <v>426</v>
      </c>
      <c r="B95" s="745"/>
      <c r="C95" s="902" t="s">
        <v>223</v>
      </c>
      <c r="D95" s="902"/>
      <c r="E95" s="902"/>
      <c r="F95" s="902"/>
      <c r="G95" s="896" t="s">
        <v>601</v>
      </c>
      <c r="H95" s="896"/>
      <c r="I95" s="896"/>
      <c r="J95" s="896"/>
      <c r="K95" s="745"/>
      <c r="L95" s="745"/>
      <c r="M95" s="753"/>
    </row>
    <row r="96" spans="1:13" s="543" customFormat="1" ht="24" customHeight="1">
      <c r="A96" s="378" t="s">
        <v>385</v>
      </c>
      <c r="B96" s="548"/>
      <c r="C96" s="378" t="s">
        <v>390</v>
      </c>
      <c r="E96" s="1049" t="s">
        <v>21</v>
      </c>
      <c r="F96" s="1049"/>
      <c r="G96" s="340"/>
      <c r="H96" s="542" t="s">
        <v>607</v>
      </c>
      <c r="I96" s="542"/>
      <c r="J96" s="742" t="s">
        <v>604</v>
      </c>
      <c r="K96" s="340"/>
      <c r="L96" s="542" t="s">
        <v>604</v>
      </c>
      <c r="M96" s="364"/>
    </row>
    <row r="97" spans="1:13" ht="47.25" customHeight="1">
      <c r="A97" s="365" t="s">
        <v>424</v>
      </c>
      <c r="B97" s="365"/>
      <c r="C97" s="300" t="s">
        <v>279</v>
      </c>
      <c r="D97" s="365"/>
      <c r="E97" s="1048" t="s">
        <v>423</v>
      </c>
      <c r="F97" s="1048"/>
      <c r="G97" s="365"/>
      <c r="H97" s="741" t="s">
        <v>602</v>
      </c>
      <c r="I97" s="545"/>
      <c r="J97" s="741" t="s">
        <v>603</v>
      </c>
      <c r="K97" s="370"/>
      <c r="L97" s="741" t="s">
        <v>603</v>
      </c>
      <c r="M97" s="365"/>
    </row>
    <row r="99" spans="1:13" ht="23.25" customHeight="1">
      <c r="G99" s="339">
        <f>هرات1!G53+بلخ1!G53+G92</f>
        <v>456584.71444505494</v>
      </c>
    </row>
    <row r="100" spans="1:13">
      <c r="G100" s="1139">
        <f>G99/8</f>
        <v>57073.089305631867</v>
      </c>
      <c r="H100" s="417">
        <f>200000000-H92</f>
        <v>-35069191.743589699</v>
      </c>
    </row>
    <row r="101" spans="1:13">
      <c r="G101" s="339">
        <f>G100/22</f>
        <v>2594.231332074176</v>
      </c>
    </row>
    <row r="104" spans="1:13">
      <c r="J104" s="339">
        <f>H91+H72+H53</f>
        <v>67588766.102564067</v>
      </c>
    </row>
  </sheetData>
  <mergeCells count="22">
    <mergeCell ref="J38:J42"/>
    <mergeCell ref="G95:J95"/>
    <mergeCell ref="E97:F97"/>
    <mergeCell ref="E96:F96"/>
    <mergeCell ref="A73:B73"/>
    <mergeCell ref="A92:B92"/>
    <mergeCell ref="A91:B91"/>
    <mergeCell ref="A93:B93"/>
    <mergeCell ref="C95:F95"/>
    <mergeCell ref="A1:J1"/>
    <mergeCell ref="A2:J2"/>
    <mergeCell ref="A3:J3"/>
    <mergeCell ref="A5:B5"/>
    <mergeCell ref="A13:B13"/>
    <mergeCell ref="A72:B72"/>
    <mergeCell ref="A28:B28"/>
    <mergeCell ref="A53:B53"/>
    <mergeCell ref="A44:B44"/>
    <mergeCell ref="A14:B14"/>
    <mergeCell ref="A27:B27"/>
    <mergeCell ref="A43:B43"/>
    <mergeCell ref="A54:B54"/>
  </mergeCells>
  <printOptions horizontalCentered="1"/>
  <pageMargins left="0.25" right="0.17" top="0.56999999999999995" bottom="0.28000000000000003" header="0.38" footer="0.23"/>
  <pageSetup scale="56" orientation="landscape" r:id="rId1"/>
  <headerFooter>
    <oddFooter>&amp;C1</oddFooter>
  </headerFooter>
  <rowBreaks count="2" manualBreakCount="2">
    <brk id="42" max="9" man="1"/>
    <brk id="88"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rightToLeft="1" view="pageBreakPreview" topLeftCell="A6" zoomScale="90" zoomScaleNormal="115" zoomScaleSheetLayoutView="90" workbookViewId="0">
      <selection activeCell="H7" sqref="H7:I12"/>
    </sheetView>
  </sheetViews>
  <sheetFormatPr defaultRowHeight="15"/>
  <cols>
    <col min="1" max="1" width="9.140625" style="786"/>
    <col min="2" max="2" width="12.85546875" style="786" customWidth="1"/>
    <col min="3" max="3" width="11.42578125" style="786" customWidth="1"/>
    <col min="4" max="4" width="13.85546875" style="786" customWidth="1"/>
    <col min="5" max="5" width="13.85546875" style="786" bestFit="1" customWidth="1"/>
    <col min="6" max="6" width="12.28515625" style="786" customWidth="1"/>
    <col min="7" max="7" width="13" style="786" customWidth="1"/>
    <col min="8" max="8" width="25.5703125" style="786" customWidth="1"/>
    <col min="9" max="9" width="28.7109375" style="786" customWidth="1"/>
    <col min="10" max="16384" width="9.140625" style="786"/>
  </cols>
  <sheetData>
    <row r="2" spans="1:9" ht="21.75" customHeight="1">
      <c r="B2" s="1050" t="s">
        <v>651</v>
      </c>
      <c r="C2" s="1050" t="s">
        <v>652</v>
      </c>
      <c r="D2" s="1050" t="s">
        <v>653</v>
      </c>
      <c r="E2" s="1050"/>
      <c r="F2" s="1050"/>
      <c r="G2" s="1050"/>
      <c r="H2" s="1050"/>
      <c r="I2" s="1050" t="s">
        <v>654</v>
      </c>
    </row>
    <row r="3" spans="1:9" ht="30">
      <c r="B3" s="1050"/>
      <c r="C3" s="1050"/>
      <c r="D3" s="789" t="s">
        <v>655</v>
      </c>
      <c r="E3" s="789" t="s">
        <v>656</v>
      </c>
      <c r="F3" s="1050" t="s">
        <v>657</v>
      </c>
      <c r="G3" s="1050"/>
      <c r="H3" s="794" t="s">
        <v>658</v>
      </c>
      <c r="I3" s="1050"/>
    </row>
    <row r="4" spans="1:9" ht="60">
      <c r="B4" s="790" t="s">
        <v>659</v>
      </c>
      <c r="C4" s="42" t="s">
        <v>245</v>
      </c>
      <c r="D4" s="42" t="s">
        <v>292</v>
      </c>
      <c r="E4" s="44" t="s">
        <v>660</v>
      </c>
      <c r="F4" s="44">
        <v>43000000</v>
      </c>
      <c r="G4" s="791">
        <f>F4/61000000</f>
        <v>0.70491803278688525</v>
      </c>
      <c r="H4" s="791">
        <v>0.97</v>
      </c>
      <c r="I4" s="44">
        <f>G7+G8+G9+G10+G11+G12</f>
        <v>285905304.71794873</v>
      </c>
    </row>
    <row r="5" spans="1:9">
      <c r="B5" s="1155"/>
      <c r="C5" s="1155"/>
      <c r="D5" s="1155"/>
      <c r="E5" s="1155"/>
      <c r="F5" s="1155"/>
      <c r="G5" s="1155"/>
      <c r="H5" s="1155"/>
      <c r="I5" s="1155"/>
    </row>
    <row r="6" spans="1:9" s="792" customFormat="1">
      <c r="B6" s="1050" t="s">
        <v>661</v>
      </c>
      <c r="C6" s="1050"/>
      <c r="D6" s="1050"/>
      <c r="E6" s="1050"/>
      <c r="F6" s="1050"/>
      <c r="G6" s="793" t="s">
        <v>662</v>
      </c>
      <c r="H6" s="1050" t="s">
        <v>663</v>
      </c>
      <c r="I6" s="1050"/>
    </row>
    <row r="7" spans="1:9" ht="46.5" customHeight="1">
      <c r="A7" s="786">
        <v>1</v>
      </c>
      <c r="B7" s="1052" t="s">
        <v>671</v>
      </c>
      <c r="C7" s="1052"/>
      <c r="D7" s="1052"/>
      <c r="E7" s="1052"/>
      <c r="F7" s="1052"/>
      <c r="G7" s="788">
        <v>97655000</v>
      </c>
      <c r="H7" s="1156" t="s">
        <v>678</v>
      </c>
      <c r="I7" s="1156"/>
    </row>
    <row r="8" spans="1:9" ht="24" customHeight="1">
      <c r="A8" s="786">
        <v>2</v>
      </c>
      <c r="B8" s="1052" t="s">
        <v>664</v>
      </c>
      <c r="C8" s="1052"/>
      <c r="D8" s="1052"/>
      <c r="E8" s="1052"/>
      <c r="F8" s="1052"/>
      <c r="G8" s="788">
        <v>6688666.666666667</v>
      </c>
      <c r="H8" s="1156"/>
      <c r="I8" s="1156"/>
    </row>
    <row r="9" spans="1:9" ht="33.75" customHeight="1">
      <c r="A9" s="786">
        <v>3</v>
      </c>
      <c r="B9" s="1052" t="s">
        <v>668</v>
      </c>
      <c r="C9" s="1052"/>
      <c r="D9" s="1052"/>
      <c r="E9" s="1052"/>
      <c r="F9" s="1052"/>
      <c r="G9" s="788">
        <v>104251117.94871795</v>
      </c>
      <c r="H9" s="1156"/>
      <c r="I9" s="1156"/>
    </row>
    <row r="10" spans="1:9" ht="29.25" customHeight="1">
      <c r="A10" s="786">
        <v>4</v>
      </c>
      <c r="B10" s="1052" t="s">
        <v>665</v>
      </c>
      <c r="C10" s="1052"/>
      <c r="D10" s="1052"/>
      <c r="E10" s="1052"/>
      <c r="F10" s="1052"/>
      <c r="G10" s="788">
        <v>36796238.095238097</v>
      </c>
      <c r="H10" s="1156"/>
      <c r="I10" s="1156"/>
    </row>
    <row r="11" spans="1:9" ht="56.25" customHeight="1">
      <c r="A11" s="786">
        <v>5</v>
      </c>
      <c r="B11" s="1052" t="s">
        <v>670</v>
      </c>
      <c r="C11" s="1052"/>
      <c r="D11" s="1052"/>
      <c r="E11" s="1052"/>
      <c r="F11" s="1052"/>
      <c r="G11" s="788">
        <v>23034318</v>
      </c>
      <c r="H11" s="1156"/>
      <c r="I11" s="1156"/>
    </row>
    <row r="12" spans="1:9" ht="84" customHeight="1">
      <c r="A12" s="786">
        <v>6</v>
      </c>
      <c r="B12" s="1052" t="s">
        <v>669</v>
      </c>
      <c r="C12" s="1052"/>
      <c r="D12" s="1052"/>
      <c r="E12" s="1052"/>
      <c r="F12" s="1052"/>
      <c r="G12" s="788">
        <v>17479964.007325999</v>
      </c>
      <c r="H12" s="1156"/>
      <c r="I12" s="1156"/>
    </row>
    <row r="13" spans="1:9">
      <c r="B13" s="1051"/>
      <c r="C13" s="1051"/>
      <c r="D13" s="1051"/>
      <c r="E13" s="1051"/>
      <c r="F13" s="1051"/>
      <c r="G13" s="787">
        <f>SUM(G7:G12)</f>
        <v>285905304.71794873</v>
      </c>
    </row>
  </sheetData>
  <mergeCells count="15">
    <mergeCell ref="B13:F13"/>
    <mergeCell ref="B7:F7"/>
    <mergeCell ref="H7:I12"/>
    <mergeCell ref="B8:F8"/>
    <mergeCell ref="B9:F9"/>
    <mergeCell ref="B10:F10"/>
    <mergeCell ref="B11:F11"/>
    <mergeCell ref="B12:F12"/>
    <mergeCell ref="B6:F6"/>
    <mergeCell ref="H6:I6"/>
    <mergeCell ref="B2:B3"/>
    <mergeCell ref="C2:C3"/>
    <mergeCell ref="D2:H2"/>
    <mergeCell ref="I2:I3"/>
    <mergeCell ref="F3:G3"/>
  </mergeCells>
  <pageMargins left="0.52" right="0.55000000000000004" top="0.75" bottom="0.75" header="0.3" footer="0.3"/>
  <pageSetup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FD109"/>
  <sheetViews>
    <sheetView showGridLines="0" rightToLeft="1" view="pageBreakPreview" zoomScale="60" zoomScaleNormal="40" zoomScalePageLayoutView="55" workbookViewId="0">
      <pane ySplit="2" topLeftCell="A95" activePane="bottomLeft" state="frozen"/>
      <selection pane="bottomLeft" activeCell="I105" sqref="I105"/>
    </sheetView>
  </sheetViews>
  <sheetFormatPr defaultColWidth="9.140625" defaultRowHeight="15.75"/>
  <cols>
    <col min="1" max="1" width="14.42578125" style="213" customWidth="1"/>
    <col min="2" max="2" width="12.140625" style="213" customWidth="1"/>
    <col min="3" max="3" width="19.140625" style="213" customWidth="1"/>
    <col min="4" max="4" width="60.28515625" style="214" customWidth="1"/>
    <col min="5" max="5" width="13.42578125" style="22" customWidth="1"/>
    <col min="6" max="6" width="16.28515625" style="21" customWidth="1"/>
    <col min="7" max="7" width="19" style="21" customWidth="1"/>
    <col min="8" max="8" width="22.28515625" style="26" customWidth="1"/>
    <col min="9" max="9" width="14.5703125" style="27" customWidth="1"/>
    <col min="10" max="10" width="14.28515625" style="27" customWidth="1"/>
    <col min="11" max="11" width="22.42578125" style="27" customWidth="1"/>
    <col min="12" max="12" width="12.42578125" style="27" customWidth="1"/>
    <col min="13" max="13" width="14.5703125" style="27" customWidth="1"/>
    <col min="14" max="14" width="18" style="48" customWidth="1"/>
    <col min="15" max="15" width="17.28515625" style="21" customWidth="1"/>
    <col min="16" max="16384" width="9.140625" style="22"/>
  </cols>
  <sheetData>
    <row r="1" spans="1:16384" ht="45" customHeight="1">
      <c r="A1" s="1054" t="s">
        <v>419</v>
      </c>
      <c r="B1" s="1054"/>
      <c r="C1" s="1054"/>
      <c r="D1" s="1054"/>
      <c r="E1" s="1054"/>
      <c r="F1" s="1054"/>
      <c r="G1" s="1054"/>
      <c r="H1" s="1054"/>
      <c r="I1" s="1055"/>
      <c r="J1" s="1055"/>
      <c r="K1" s="1055"/>
      <c r="L1" s="1055"/>
      <c r="M1" s="1055"/>
      <c r="N1" s="1055"/>
      <c r="O1" s="1054"/>
    </row>
    <row r="2" spans="1:16384" ht="37.5" customHeight="1">
      <c r="A2" s="225" t="s">
        <v>248</v>
      </c>
      <c r="B2" s="226" t="s">
        <v>249</v>
      </c>
      <c r="C2" s="226" t="s">
        <v>250</v>
      </c>
      <c r="D2" s="227" t="s">
        <v>41</v>
      </c>
      <c r="E2" s="228" t="s">
        <v>2</v>
      </c>
      <c r="F2" s="229" t="s">
        <v>3</v>
      </c>
      <c r="G2" s="229" t="s">
        <v>155</v>
      </c>
      <c r="H2" s="229" t="s">
        <v>251</v>
      </c>
      <c r="I2" s="230" t="s">
        <v>252</v>
      </c>
      <c r="J2" s="230" t="s">
        <v>253</v>
      </c>
      <c r="K2" s="231" t="s">
        <v>254</v>
      </c>
      <c r="L2" s="1057" t="s">
        <v>256</v>
      </c>
      <c r="M2" s="1057"/>
      <c r="N2" s="232" t="s">
        <v>255</v>
      </c>
      <c r="O2" s="233" t="s">
        <v>258</v>
      </c>
    </row>
    <row r="3" spans="1:16384" ht="36" customHeight="1">
      <c r="A3" s="1056" t="str">
        <f>'Financial Plan 1397'!A5:B5</f>
        <v>الف: بخش ساختمانی</v>
      </c>
      <c r="B3" s="1056"/>
      <c r="C3" s="1056"/>
      <c r="D3" s="1056"/>
      <c r="E3" s="234"/>
      <c r="F3" s="235"/>
      <c r="G3" s="236" t="s">
        <v>259</v>
      </c>
      <c r="H3" s="235"/>
      <c r="I3" s="235"/>
      <c r="J3" s="235"/>
      <c r="K3" s="235"/>
      <c r="L3" s="235" t="s">
        <v>209</v>
      </c>
      <c r="M3" s="235" t="s">
        <v>257</v>
      </c>
      <c r="N3" s="236"/>
      <c r="O3" s="235"/>
    </row>
    <row r="4" spans="1:16384" s="23" customFormat="1" ht="33" customHeight="1">
      <c r="A4" s="224" t="s">
        <v>264</v>
      </c>
      <c r="B4" s="224" t="s">
        <v>264</v>
      </c>
      <c r="C4" s="502" t="s">
        <v>280</v>
      </c>
      <c r="D4" s="498" t="str">
        <f>'Financial Plan 1397'!B6</f>
        <v xml:space="preserve">اعمار شبکه آبیاری انجیرک همراه با سیستم سولر بخش اول </v>
      </c>
      <c r="E4" s="473" t="str">
        <f>'Financial Plan 1397'!C6</f>
        <v>هکتار</v>
      </c>
      <c r="F4" s="473">
        <f>'Financial Plan 1397'!D6</f>
        <v>230</v>
      </c>
      <c r="G4" s="474">
        <f>'Financial Plan 1397'!F6</f>
        <v>95000</v>
      </c>
      <c r="H4" s="474">
        <f>'Financial Plan 1397'!H6</f>
        <v>21850000</v>
      </c>
      <c r="I4" s="237">
        <v>43871</v>
      </c>
      <c r="J4" s="237">
        <v>44113</v>
      </c>
      <c r="K4" s="249" t="s">
        <v>260</v>
      </c>
      <c r="L4" s="238">
        <v>6</v>
      </c>
      <c r="M4" s="239">
        <f>'Financial Plan 1397'!G6</f>
        <v>27600</v>
      </c>
      <c r="N4" s="240">
        <f t="shared" ref="N4:N9" si="0">M4*7</f>
        <v>193200</v>
      </c>
      <c r="O4" s="241"/>
    </row>
    <row r="5" spans="1:16384" s="23" customFormat="1" ht="39" customHeight="1">
      <c r="A5" s="224" t="s">
        <v>264</v>
      </c>
      <c r="B5" s="224" t="s">
        <v>393</v>
      </c>
      <c r="C5" s="502" t="s">
        <v>392</v>
      </c>
      <c r="D5" s="498" t="e">
        <f>'Financial Plan 1397'!#REF!</f>
        <v>#REF!</v>
      </c>
      <c r="E5" s="473" t="e">
        <f>'Financial Plan 1397'!#REF!</f>
        <v>#REF!</v>
      </c>
      <c r="F5" s="473" t="e">
        <f>'Financial Plan 1397'!#REF!</f>
        <v>#REF!</v>
      </c>
      <c r="G5" s="474" t="e">
        <f>'Financial Plan 1397'!#REF!</f>
        <v>#REF!</v>
      </c>
      <c r="H5" s="474" t="e">
        <f>'Financial Plan 1397'!#REF!</f>
        <v>#REF!</v>
      </c>
      <c r="I5" s="237">
        <v>43871</v>
      </c>
      <c r="J5" s="237">
        <v>44113</v>
      </c>
      <c r="K5" s="249" t="s">
        <v>260</v>
      </c>
      <c r="L5" s="238">
        <v>6</v>
      </c>
      <c r="M5" s="239">
        <f>'Financial Plan 1397'!G8</f>
        <v>27360</v>
      </c>
      <c r="N5" s="240">
        <f t="shared" si="0"/>
        <v>191520</v>
      </c>
      <c r="O5" s="241"/>
    </row>
    <row r="6" spans="1:16384" s="23" customFormat="1" ht="39" customHeight="1">
      <c r="A6" s="224" t="s">
        <v>264</v>
      </c>
      <c r="B6" s="224" t="s">
        <v>264</v>
      </c>
      <c r="C6" s="502" t="s">
        <v>470</v>
      </c>
      <c r="D6" s="498" t="str">
        <f>'Financial Plan 1397'!B8</f>
        <v>اعمار شبکه آبیاری کوه های دانشمند همراه با سیستم سولر بخش اول</v>
      </c>
      <c r="E6" s="473" t="str">
        <f>'Financial Plan 1397'!C8</f>
        <v>هکتار</v>
      </c>
      <c r="F6" s="473">
        <f>'Financial Plan 1397'!D8</f>
        <v>228</v>
      </c>
      <c r="G6" s="474">
        <f>'Financial Plan 1397'!F8</f>
        <v>95000</v>
      </c>
      <c r="H6" s="474">
        <f>'Financial Plan 1397'!H8</f>
        <v>21660000</v>
      </c>
      <c r="I6" s="237">
        <v>43871</v>
      </c>
      <c r="J6" s="237">
        <v>43991</v>
      </c>
      <c r="K6" s="249" t="s">
        <v>260</v>
      </c>
      <c r="L6" s="238">
        <v>2</v>
      </c>
      <c r="M6" s="239">
        <f>'Financial Plan 1397'!G11</f>
        <v>360</v>
      </c>
      <c r="N6" s="240">
        <f t="shared" si="0"/>
        <v>2520</v>
      </c>
      <c r="O6" s="241"/>
    </row>
    <row r="7" spans="1:16384" s="23" customFormat="1" ht="39" customHeight="1">
      <c r="A7" s="224" t="s">
        <v>264</v>
      </c>
      <c r="B7" s="224" t="s">
        <v>264</v>
      </c>
      <c r="C7" s="502" t="s">
        <v>281</v>
      </c>
      <c r="D7" s="498" t="str">
        <f>'Financial Plan 1397'!B11</f>
        <v>حفر سه حلقه چاه در ساحه قرغه، بادام باغ و قصبه و تمام ضرورریات آن و تهیه واترپمپ</v>
      </c>
      <c r="E7" s="473" t="str">
        <f>'Financial Plan 1397'!C11</f>
        <v>حلقه</v>
      </c>
      <c r="F7" s="473">
        <f>'Financial Plan 1397'!D11</f>
        <v>3</v>
      </c>
      <c r="G7" s="474">
        <f>'Financial Plan 1397'!F11</f>
        <v>1400000</v>
      </c>
      <c r="H7" s="474">
        <f>'Financial Plan 1397'!H11</f>
        <v>4200000</v>
      </c>
      <c r="I7" s="237">
        <v>43871</v>
      </c>
      <c r="J7" s="237">
        <v>44019</v>
      </c>
      <c r="K7" s="249" t="s">
        <v>260</v>
      </c>
      <c r="L7" s="238">
        <v>3</v>
      </c>
      <c r="M7" s="239" t="e">
        <f>'Financial Plan 1397'!#REF!</f>
        <v>#REF!</v>
      </c>
      <c r="N7" s="240" t="e">
        <f t="shared" si="0"/>
        <v>#REF!</v>
      </c>
      <c r="O7" s="241"/>
    </row>
    <row r="8" spans="1:16384" s="23" customFormat="1" ht="39" customHeight="1">
      <c r="A8" s="224" t="s">
        <v>264</v>
      </c>
      <c r="B8" s="224" t="s">
        <v>264</v>
      </c>
      <c r="C8" s="502"/>
      <c r="D8" s="498" t="str">
        <f>'Financial Plan 1397'!B12</f>
        <v>اعمار ذخیره توسعوی در ساحه منشی میرغلام و شیر دروازه</v>
      </c>
      <c r="E8" s="473" t="str">
        <f>'Financial Plan 1397'!C12</f>
        <v>باب</v>
      </c>
      <c r="F8" s="473">
        <f>'Financial Plan 1397'!D12</f>
        <v>2</v>
      </c>
      <c r="G8" s="474">
        <f>'Financial Plan 1397'!F12</f>
        <v>1200000</v>
      </c>
      <c r="H8" s="474">
        <f>'Financial Plan 1397'!H12</f>
        <v>2400000</v>
      </c>
      <c r="I8" s="237">
        <v>43871</v>
      </c>
      <c r="J8" s="237">
        <v>44019</v>
      </c>
      <c r="K8" s="249" t="s">
        <v>260</v>
      </c>
      <c r="L8" s="238">
        <v>3</v>
      </c>
      <c r="M8" s="239">
        <f>'Financial Plan 1397'!G13</f>
        <v>115200</v>
      </c>
      <c r="N8" s="240">
        <f>M8*7</f>
        <v>806400</v>
      </c>
      <c r="O8" s="241"/>
    </row>
    <row r="9" spans="1:16384" s="23" customFormat="1" ht="39" customHeight="1">
      <c r="A9" s="224" t="s">
        <v>264</v>
      </c>
      <c r="B9" s="224" t="s">
        <v>264</v>
      </c>
      <c r="C9" s="502" t="s">
        <v>471</v>
      </c>
      <c r="D9" s="498" t="e">
        <f>'Financial Plan 1397'!#REF!</f>
        <v>#REF!</v>
      </c>
      <c r="E9" s="473" t="e">
        <f>'Financial Plan 1397'!#REF!</f>
        <v>#REF!</v>
      </c>
      <c r="F9" s="473" t="e">
        <f>'Financial Plan 1397'!#REF!</f>
        <v>#REF!</v>
      </c>
      <c r="G9" s="474" t="e">
        <f>'Financial Plan 1397'!#REF!</f>
        <v>#REF!</v>
      </c>
      <c r="H9" s="474" t="e">
        <f>'Financial Plan 1397'!#REF!</f>
        <v>#REF!</v>
      </c>
      <c r="I9" s="237">
        <v>43871</v>
      </c>
      <c r="J9" s="237">
        <v>44019</v>
      </c>
      <c r="K9" s="249" t="s">
        <v>260</v>
      </c>
      <c r="L9" s="238">
        <v>3</v>
      </c>
      <c r="M9" s="239">
        <f>'Financial Plan 1397'!G13</f>
        <v>115200</v>
      </c>
      <c r="N9" s="240">
        <f t="shared" si="0"/>
        <v>806400</v>
      </c>
      <c r="O9" s="241"/>
    </row>
    <row r="10" spans="1:16384" s="28" customFormat="1" ht="39" customHeight="1">
      <c r="A10" s="1053" t="str">
        <f>'Financial Plan 1397'!A13:B13</f>
        <v>مجموع فرعی</v>
      </c>
      <c r="B10" s="1053"/>
      <c r="C10" s="1053"/>
      <c r="D10" s="1053"/>
      <c r="E10" s="1053"/>
      <c r="F10" s="480"/>
      <c r="G10" s="480"/>
      <c r="H10" s="481" t="e">
        <f>SUM(H4:H9)</f>
        <v>#REF!</v>
      </c>
      <c r="I10" s="480"/>
      <c r="J10" s="480"/>
      <c r="K10" s="480"/>
      <c r="L10" s="481"/>
      <c r="M10" s="481" t="e">
        <f>SUM(M4:M7)</f>
        <v>#REF!</v>
      </c>
      <c r="N10" s="482" t="e">
        <f>SUM(N4:N7)</f>
        <v>#REF!</v>
      </c>
      <c r="O10" s="644" t="e">
        <f>H10/H103</f>
        <v>#REF!</v>
      </c>
      <c r="P10" s="1053"/>
      <c r="Q10" s="1053"/>
      <c r="R10" s="1053"/>
      <c r="S10" s="1053"/>
      <c r="T10" s="1053"/>
      <c r="U10" s="480"/>
      <c r="V10" s="480"/>
      <c r="W10" s="481"/>
      <c r="X10" s="480"/>
      <c r="Y10" s="480"/>
      <c r="Z10" s="480"/>
      <c r="AA10" s="481"/>
      <c r="AB10" s="481"/>
      <c r="AC10" s="482"/>
      <c r="AD10" s="481"/>
      <c r="AE10" s="1053"/>
      <c r="AF10" s="1053"/>
      <c r="AG10" s="1053"/>
      <c r="AH10" s="1053"/>
      <c r="AI10" s="1053"/>
      <c r="AJ10" s="480"/>
      <c r="AK10" s="480"/>
      <c r="AL10" s="481"/>
      <c r="AM10" s="480"/>
      <c r="AN10" s="480"/>
      <c r="AO10" s="480"/>
      <c r="AP10" s="481"/>
      <c r="AQ10" s="481"/>
      <c r="AR10" s="482"/>
      <c r="AS10" s="481"/>
      <c r="AT10" s="1053"/>
      <c r="AU10" s="1053"/>
      <c r="AV10" s="1053"/>
      <c r="AW10" s="1053"/>
      <c r="AX10" s="1053"/>
      <c r="AY10" s="480"/>
      <c r="AZ10" s="480"/>
      <c r="BA10" s="481"/>
      <c r="BB10" s="480"/>
      <c r="BC10" s="480"/>
      <c r="BD10" s="480"/>
      <c r="BE10" s="481"/>
      <c r="BF10" s="481"/>
      <c r="BG10" s="482"/>
      <c r="BH10" s="481"/>
      <c r="BI10" s="1053"/>
      <c r="BJ10" s="1053"/>
      <c r="BK10" s="1053"/>
      <c r="BL10" s="1053"/>
      <c r="BM10" s="1053"/>
      <c r="BN10" s="480"/>
      <c r="BO10" s="480"/>
      <c r="BP10" s="481"/>
      <c r="BQ10" s="480"/>
      <c r="BR10" s="480"/>
      <c r="BS10" s="480"/>
      <c r="BT10" s="481"/>
      <c r="BU10" s="481"/>
      <c r="BV10" s="482"/>
      <c r="BW10" s="481"/>
      <c r="BX10" s="1053"/>
      <c r="BY10" s="1053"/>
      <c r="BZ10" s="1053"/>
      <c r="CA10" s="1053"/>
      <c r="CB10" s="1053"/>
      <c r="CC10" s="480"/>
      <c r="CD10" s="480"/>
      <c r="CE10" s="481"/>
      <c r="CF10" s="480"/>
      <c r="CG10" s="480"/>
      <c r="CH10" s="480"/>
      <c r="CI10" s="481"/>
      <c r="CJ10" s="481"/>
      <c r="CK10" s="482"/>
      <c r="CL10" s="481"/>
      <c r="CM10" s="1053"/>
      <c r="CN10" s="1053"/>
      <c r="CO10" s="1053"/>
      <c r="CP10" s="1053"/>
      <c r="CQ10" s="1053"/>
      <c r="CR10" s="480"/>
      <c r="CS10" s="480"/>
      <c r="CT10" s="481"/>
      <c r="CU10" s="480"/>
      <c r="CV10" s="480"/>
      <c r="CW10" s="480"/>
      <c r="CX10" s="481"/>
      <c r="CY10" s="481"/>
      <c r="CZ10" s="482"/>
      <c r="DA10" s="481"/>
      <c r="DB10" s="1053"/>
      <c r="DC10" s="1053"/>
      <c r="DD10" s="1053"/>
      <c r="DE10" s="1053"/>
      <c r="DF10" s="1053"/>
      <c r="DG10" s="480"/>
      <c r="DH10" s="480"/>
      <c r="DI10" s="481"/>
      <c r="DJ10" s="480"/>
      <c r="DK10" s="480"/>
      <c r="DL10" s="480"/>
      <c r="DM10" s="481"/>
      <c r="DN10" s="481"/>
      <c r="DO10" s="482"/>
      <c r="DP10" s="481"/>
      <c r="DQ10" s="1053"/>
      <c r="DR10" s="1053"/>
      <c r="DS10" s="1053"/>
      <c r="DT10" s="1053"/>
      <c r="DU10" s="1053"/>
      <c r="DV10" s="480"/>
      <c r="DW10" s="480"/>
      <c r="DX10" s="481"/>
      <c r="DY10" s="480"/>
      <c r="DZ10" s="480"/>
      <c r="EA10" s="480"/>
      <c r="EB10" s="481"/>
      <c r="EC10" s="481"/>
      <c r="ED10" s="482"/>
      <c r="EE10" s="481"/>
      <c r="EF10" s="1053"/>
      <c r="EG10" s="1053"/>
      <c r="EH10" s="1053"/>
      <c r="EI10" s="1053"/>
      <c r="EJ10" s="1053"/>
      <c r="EK10" s="480"/>
      <c r="EL10" s="480"/>
      <c r="EM10" s="481"/>
      <c r="EN10" s="480"/>
      <c r="EO10" s="480"/>
      <c r="EP10" s="480"/>
      <c r="EQ10" s="481"/>
      <c r="ER10" s="481"/>
      <c r="ES10" s="482"/>
      <c r="ET10" s="481"/>
      <c r="EU10" s="1053"/>
      <c r="EV10" s="1053"/>
      <c r="EW10" s="1053"/>
      <c r="EX10" s="1053"/>
      <c r="EY10" s="1053"/>
      <c r="EZ10" s="480"/>
      <c r="FA10" s="480"/>
      <c r="FB10" s="481"/>
      <c r="FC10" s="480"/>
      <c r="FD10" s="480"/>
      <c r="FE10" s="480"/>
      <c r="FF10" s="481"/>
      <c r="FG10" s="481"/>
      <c r="FH10" s="482"/>
      <c r="FI10" s="481"/>
      <c r="FJ10" s="1053"/>
      <c r="FK10" s="1053"/>
      <c r="FL10" s="1053"/>
      <c r="FM10" s="1053"/>
      <c r="FN10" s="1053"/>
      <c r="FO10" s="480"/>
      <c r="FP10" s="480"/>
      <c r="FQ10" s="481"/>
      <c r="FR10" s="480"/>
      <c r="FS10" s="480"/>
      <c r="FT10" s="480"/>
      <c r="FU10" s="481"/>
      <c r="FV10" s="481"/>
      <c r="FW10" s="482"/>
      <c r="FX10" s="481"/>
      <c r="FY10" s="1053"/>
      <c r="FZ10" s="1053"/>
      <c r="GA10" s="1053"/>
      <c r="GB10" s="1053"/>
      <c r="GC10" s="1053"/>
      <c r="GD10" s="480"/>
      <c r="GE10" s="480"/>
      <c r="GF10" s="481"/>
      <c r="GG10" s="480"/>
      <c r="GH10" s="480"/>
      <c r="GI10" s="480"/>
      <c r="GJ10" s="481"/>
      <c r="GK10" s="481"/>
      <c r="GL10" s="482"/>
      <c r="GM10" s="481"/>
      <c r="GN10" s="1053"/>
      <c r="GO10" s="1053"/>
      <c r="GP10" s="1053"/>
      <c r="GQ10" s="1053"/>
      <c r="GR10" s="1053"/>
      <c r="GS10" s="480"/>
      <c r="GT10" s="480"/>
      <c r="GU10" s="481"/>
      <c r="GV10" s="480"/>
      <c r="GW10" s="480"/>
      <c r="GX10" s="480"/>
      <c r="GY10" s="481"/>
      <c r="GZ10" s="481"/>
      <c r="HA10" s="482"/>
      <c r="HB10" s="481"/>
      <c r="HC10" s="1053"/>
      <c r="HD10" s="1053"/>
      <c r="HE10" s="1053"/>
      <c r="HF10" s="1053"/>
      <c r="HG10" s="1053"/>
      <c r="HH10" s="480"/>
      <c r="HI10" s="480"/>
      <c r="HJ10" s="481"/>
      <c r="HK10" s="480"/>
      <c r="HL10" s="480"/>
      <c r="HM10" s="480"/>
      <c r="HN10" s="481"/>
      <c r="HO10" s="481"/>
      <c r="HP10" s="482"/>
      <c r="HQ10" s="481"/>
      <c r="HR10" s="1053"/>
      <c r="HS10" s="1053"/>
      <c r="HT10" s="1053"/>
      <c r="HU10" s="1053"/>
      <c r="HV10" s="1053"/>
      <c r="HW10" s="480"/>
      <c r="HX10" s="480"/>
      <c r="HY10" s="481"/>
      <c r="HZ10" s="480"/>
      <c r="IA10" s="480"/>
      <c r="IB10" s="480"/>
      <c r="IC10" s="481"/>
      <c r="ID10" s="481"/>
      <c r="IE10" s="482"/>
      <c r="IF10" s="481"/>
      <c r="IG10" s="1053"/>
      <c r="IH10" s="1053"/>
      <c r="II10" s="1053"/>
      <c r="IJ10" s="1053"/>
      <c r="IK10" s="1053"/>
      <c r="IL10" s="480"/>
      <c r="IM10" s="480"/>
      <c r="IN10" s="481"/>
      <c r="IO10" s="480"/>
      <c r="IP10" s="480"/>
      <c r="IQ10" s="480"/>
      <c r="IR10" s="481"/>
      <c r="IS10" s="481"/>
      <c r="IT10" s="482"/>
      <c r="IU10" s="481"/>
      <c r="IV10" s="1053"/>
      <c r="IW10" s="1053"/>
      <c r="IX10" s="1053"/>
      <c r="IY10" s="1053"/>
      <c r="IZ10" s="1053"/>
      <c r="JA10" s="480"/>
      <c r="JB10" s="480"/>
      <c r="JC10" s="481"/>
      <c r="JD10" s="480"/>
      <c r="JE10" s="480"/>
      <c r="JF10" s="480"/>
      <c r="JG10" s="481"/>
      <c r="JH10" s="481"/>
      <c r="JI10" s="482"/>
      <c r="JJ10" s="481"/>
      <c r="JK10" s="1053"/>
      <c r="JL10" s="1053"/>
      <c r="JM10" s="1053"/>
      <c r="JN10" s="1053"/>
      <c r="JO10" s="1053"/>
      <c r="JP10" s="480"/>
      <c r="JQ10" s="480"/>
      <c r="JR10" s="481"/>
      <c r="JS10" s="480"/>
      <c r="JT10" s="480"/>
      <c r="JU10" s="480"/>
      <c r="JV10" s="481"/>
      <c r="JW10" s="481"/>
      <c r="JX10" s="482"/>
      <c r="JY10" s="481"/>
      <c r="JZ10" s="1053"/>
      <c r="KA10" s="1053"/>
      <c r="KB10" s="1053"/>
      <c r="KC10" s="1053"/>
      <c r="KD10" s="1053"/>
      <c r="KE10" s="480"/>
      <c r="KF10" s="480"/>
      <c r="KG10" s="481"/>
      <c r="KH10" s="480"/>
      <c r="KI10" s="480"/>
      <c r="KJ10" s="480"/>
      <c r="KK10" s="481"/>
      <c r="KL10" s="481"/>
      <c r="KM10" s="482"/>
      <c r="KN10" s="481"/>
      <c r="KO10" s="1053"/>
      <c r="KP10" s="1053"/>
      <c r="KQ10" s="1053"/>
      <c r="KR10" s="1053"/>
      <c r="KS10" s="1053"/>
      <c r="KT10" s="480"/>
      <c r="KU10" s="480"/>
      <c r="KV10" s="481"/>
      <c r="KW10" s="480"/>
      <c r="KX10" s="480"/>
      <c r="KY10" s="480"/>
      <c r="KZ10" s="481"/>
      <c r="LA10" s="481"/>
      <c r="LB10" s="482"/>
      <c r="LC10" s="481"/>
      <c r="LD10" s="1053"/>
      <c r="LE10" s="1053"/>
      <c r="LF10" s="1053"/>
      <c r="LG10" s="1053"/>
      <c r="LH10" s="1053"/>
      <c r="LI10" s="480"/>
      <c r="LJ10" s="480"/>
      <c r="LK10" s="481"/>
      <c r="LL10" s="480"/>
      <c r="LM10" s="480"/>
      <c r="LN10" s="480"/>
      <c r="LO10" s="481"/>
      <c r="LP10" s="481"/>
      <c r="LQ10" s="482"/>
      <c r="LR10" s="481"/>
      <c r="LS10" s="1053"/>
      <c r="LT10" s="1053"/>
      <c r="LU10" s="1053"/>
      <c r="LV10" s="1053"/>
      <c r="LW10" s="1053"/>
      <c r="LX10" s="480"/>
      <c r="LY10" s="480"/>
      <c r="LZ10" s="481"/>
      <c r="MA10" s="480"/>
      <c r="MB10" s="480"/>
      <c r="MC10" s="480"/>
      <c r="MD10" s="481"/>
      <c r="ME10" s="481"/>
      <c r="MF10" s="482"/>
      <c r="MG10" s="481"/>
      <c r="MH10" s="1053"/>
      <c r="MI10" s="1053"/>
      <c r="MJ10" s="1053"/>
      <c r="MK10" s="1053"/>
      <c r="ML10" s="1053"/>
      <c r="MM10" s="480"/>
      <c r="MN10" s="480"/>
      <c r="MO10" s="481"/>
      <c r="MP10" s="480"/>
      <c r="MQ10" s="480"/>
      <c r="MR10" s="480"/>
      <c r="MS10" s="481"/>
      <c r="MT10" s="481"/>
      <c r="MU10" s="482"/>
      <c r="MV10" s="481"/>
      <c r="MW10" s="1053"/>
      <c r="MX10" s="1053"/>
      <c r="MY10" s="1053"/>
      <c r="MZ10" s="1053"/>
      <c r="NA10" s="1053"/>
      <c r="NB10" s="480"/>
      <c r="NC10" s="480"/>
      <c r="ND10" s="481"/>
      <c r="NE10" s="480"/>
      <c r="NF10" s="480"/>
      <c r="NG10" s="480"/>
      <c r="NH10" s="481"/>
      <c r="NI10" s="481"/>
      <c r="NJ10" s="482"/>
      <c r="NK10" s="481"/>
      <c r="NL10" s="1053"/>
      <c r="NM10" s="1053"/>
      <c r="NN10" s="1053"/>
      <c r="NO10" s="1053"/>
      <c r="NP10" s="1053"/>
      <c r="NQ10" s="480"/>
      <c r="NR10" s="480"/>
      <c r="NS10" s="481"/>
      <c r="NT10" s="480"/>
      <c r="NU10" s="480"/>
      <c r="NV10" s="480"/>
      <c r="NW10" s="481"/>
      <c r="NX10" s="481"/>
      <c r="NY10" s="482"/>
      <c r="NZ10" s="481"/>
      <c r="OA10" s="1053"/>
      <c r="OB10" s="1053"/>
      <c r="OC10" s="1053"/>
      <c r="OD10" s="1053"/>
      <c r="OE10" s="1053"/>
      <c r="OF10" s="480"/>
      <c r="OG10" s="480"/>
      <c r="OH10" s="481"/>
      <c r="OI10" s="480"/>
      <c r="OJ10" s="480"/>
      <c r="OK10" s="480"/>
      <c r="OL10" s="481"/>
      <c r="OM10" s="481"/>
      <c r="ON10" s="482"/>
      <c r="OO10" s="481"/>
      <c r="OP10" s="1053"/>
      <c r="OQ10" s="1053"/>
      <c r="OR10" s="1053"/>
      <c r="OS10" s="1053"/>
      <c r="OT10" s="1053"/>
      <c r="OU10" s="480"/>
      <c r="OV10" s="480"/>
      <c r="OW10" s="481"/>
      <c r="OX10" s="480"/>
      <c r="OY10" s="480"/>
      <c r="OZ10" s="480"/>
      <c r="PA10" s="481"/>
      <c r="PB10" s="481"/>
      <c r="PC10" s="482"/>
      <c r="PD10" s="481"/>
      <c r="PE10" s="1053"/>
      <c r="PF10" s="1053"/>
      <c r="PG10" s="1053"/>
      <c r="PH10" s="1053"/>
      <c r="PI10" s="1053"/>
      <c r="PJ10" s="480"/>
      <c r="PK10" s="480"/>
      <c r="PL10" s="481"/>
      <c r="PM10" s="480"/>
      <c r="PN10" s="480"/>
      <c r="PO10" s="480"/>
      <c r="PP10" s="481"/>
      <c r="PQ10" s="481"/>
      <c r="PR10" s="482"/>
      <c r="PS10" s="481"/>
      <c r="PT10" s="1053"/>
      <c r="PU10" s="1053"/>
      <c r="PV10" s="1053"/>
      <c r="PW10" s="1053"/>
      <c r="PX10" s="1053"/>
      <c r="PY10" s="480"/>
      <c r="PZ10" s="480"/>
      <c r="QA10" s="481"/>
      <c r="QB10" s="480"/>
      <c r="QC10" s="480"/>
      <c r="QD10" s="480"/>
      <c r="QE10" s="481"/>
      <c r="QF10" s="481"/>
      <c r="QG10" s="482"/>
      <c r="QH10" s="481"/>
      <c r="QI10" s="1053"/>
      <c r="QJ10" s="1053"/>
      <c r="QK10" s="1053"/>
      <c r="QL10" s="1053"/>
      <c r="QM10" s="1053"/>
      <c r="QN10" s="480"/>
      <c r="QO10" s="480"/>
      <c r="QP10" s="481"/>
      <c r="QQ10" s="480"/>
      <c r="QR10" s="480"/>
      <c r="QS10" s="480"/>
      <c r="QT10" s="481"/>
      <c r="QU10" s="481"/>
      <c r="QV10" s="482"/>
      <c r="QW10" s="481"/>
      <c r="QX10" s="1053"/>
      <c r="QY10" s="1053"/>
      <c r="QZ10" s="1053"/>
      <c r="RA10" s="1053"/>
      <c r="RB10" s="1053"/>
      <c r="RC10" s="480"/>
      <c r="RD10" s="480"/>
      <c r="RE10" s="481"/>
      <c r="RF10" s="480"/>
      <c r="RG10" s="480"/>
      <c r="RH10" s="480"/>
      <c r="RI10" s="481"/>
      <c r="RJ10" s="481"/>
      <c r="RK10" s="482"/>
      <c r="RL10" s="481"/>
      <c r="RM10" s="1053"/>
      <c r="RN10" s="1053"/>
      <c r="RO10" s="1053"/>
      <c r="RP10" s="1053"/>
      <c r="RQ10" s="1053"/>
      <c r="RR10" s="480"/>
      <c r="RS10" s="480"/>
      <c r="RT10" s="481"/>
      <c r="RU10" s="480"/>
      <c r="RV10" s="480"/>
      <c r="RW10" s="480"/>
      <c r="RX10" s="481"/>
      <c r="RY10" s="481"/>
      <c r="RZ10" s="482"/>
      <c r="SA10" s="481"/>
      <c r="SB10" s="1053"/>
      <c r="SC10" s="1053"/>
      <c r="SD10" s="1053"/>
      <c r="SE10" s="1053"/>
      <c r="SF10" s="1053"/>
      <c r="SG10" s="480"/>
      <c r="SH10" s="480"/>
      <c r="SI10" s="481"/>
      <c r="SJ10" s="480"/>
      <c r="SK10" s="480"/>
      <c r="SL10" s="480"/>
      <c r="SM10" s="481"/>
      <c r="SN10" s="481"/>
      <c r="SO10" s="482"/>
      <c r="SP10" s="481"/>
      <c r="SQ10" s="1053"/>
      <c r="SR10" s="1053"/>
      <c r="SS10" s="1053"/>
      <c r="ST10" s="1053"/>
      <c r="SU10" s="1053"/>
      <c r="SV10" s="480"/>
      <c r="SW10" s="480"/>
      <c r="SX10" s="481"/>
      <c r="SY10" s="480"/>
      <c r="SZ10" s="480"/>
      <c r="TA10" s="480"/>
      <c r="TB10" s="481"/>
      <c r="TC10" s="481"/>
      <c r="TD10" s="482"/>
      <c r="TE10" s="481"/>
      <c r="TF10" s="1053"/>
      <c r="TG10" s="1053"/>
      <c r="TH10" s="1053"/>
      <c r="TI10" s="1053"/>
      <c r="TJ10" s="1053"/>
      <c r="TK10" s="480"/>
      <c r="TL10" s="480"/>
      <c r="TM10" s="481"/>
      <c r="TN10" s="480"/>
      <c r="TO10" s="480"/>
      <c r="TP10" s="480"/>
      <c r="TQ10" s="481"/>
      <c r="TR10" s="481"/>
      <c r="TS10" s="482"/>
      <c r="TT10" s="481"/>
      <c r="TU10" s="1053"/>
      <c r="TV10" s="1053"/>
      <c r="TW10" s="1053"/>
      <c r="TX10" s="1053"/>
      <c r="TY10" s="1053"/>
      <c r="TZ10" s="480"/>
      <c r="UA10" s="480"/>
      <c r="UB10" s="481"/>
      <c r="UC10" s="480"/>
      <c r="UD10" s="480"/>
      <c r="UE10" s="480"/>
      <c r="UF10" s="481"/>
      <c r="UG10" s="481"/>
      <c r="UH10" s="482"/>
      <c r="UI10" s="481"/>
      <c r="UJ10" s="1053"/>
      <c r="UK10" s="1053"/>
      <c r="UL10" s="1053"/>
      <c r="UM10" s="1053"/>
      <c r="UN10" s="1053"/>
      <c r="UO10" s="480"/>
      <c r="UP10" s="480"/>
      <c r="UQ10" s="481"/>
      <c r="UR10" s="480"/>
      <c r="US10" s="480"/>
      <c r="UT10" s="480"/>
      <c r="UU10" s="481"/>
      <c r="UV10" s="481"/>
      <c r="UW10" s="482"/>
      <c r="UX10" s="481"/>
      <c r="UY10" s="1053"/>
      <c r="UZ10" s="1053"/>
      <c r="VA10" s="1053"/>
      <c r="VB10" s="1053"/>
      <c r="VC10" s="1053"/>
      <c r="VD10" s="480"/>
      <c r="VE10" s="480"/>
      <c r="VF10" s="481"/>
      <c r="VG10" s="480"/>
      <c r="VH10" s="480"/>
      <c r="VI10" s="480"/>
      <c r="VJ10" s="481"/>
      <c r="VK10" s="481"/>
      <c r="VL10" s="482"/>
      <c r="VM10" s="481"/>
      <c r="VN10" s="1053"/>
      <c r="VO10" s="1053"/>
      <c r="VP10" s="1053"/>
      <c r="VQ10" s="1053"/>
      <c r="VR10" s="1053"/>
      <c r="VS10" s="480"/>
      <c r="VT10" s="480"/>
      <c r="VU10" s="481"/>
      <c r="VV10" s="480"/>
      <c r="VW10" s="480"/>
      <c r="VX10" s="480"/>
      <c r="VY10" s="481"/>
      <c r="VZ10" s="481"/>
      <c r="WA10" s="482"/>
      <c r="WB10" s="481"/>
      <c r="WC10" s="1053"/>
      <c r="WD10" s="1053"/>
      <c r="WE10" s="1053"/>
      <c r="WF10" s="1053"/>
      <c r="WG10" s="1053"/>
      <c r="WH10" s="480"/>
      <c r="WI10" s="480"/>
      <c r="WJ10" s="481"/>
      <c r="WK10" s="480"/>
      <c r="WL10" s="480"/>
      <c r="WM10" s="480"/>
      <c r="WN10" s="481"/>
      <c r="WO10" s="481"/>
      <c r="WP10" s="482"/>
      <c r="WQ10" s="481"/>
      <c r="WR10" s="1053"/>
      <c r="WS10" s="1053"/>
      <c r="WT10" s="1053"/>
      <c r="WU10" s="1053"/>
      <c r="WV10" s="1053"/>
      <c r="WW10" s="480"/>
      <c r="WX10" s="480"/>
      <c r="WY10" s="481"/>
      <c r="WZ10" s="480"/>
      <c r="XA10" s="480"/>
      <c r="XB10" s="480"/>
      <c r="XC10" s="481"/>
      <c r="XD10" s="481"/>
      <c r="XE10" s="482"/>
      <c r="XF10" s="481"/>
      <c r="XG10" s="1053"/>
      <c r="XH10" s="1053"/>
      <c r="XI10" s="1053"/>
      <c r="XJ10" s="1053"/>
      <c r="XK10" s="1053"/>
      <c r="XL10" s="480"/>
      <c r="XM10" s="480"/>
      <c r="XN10" s="481"/>
      <c r="XO10" s="480"/>
      <c r="XP10" s="480"/>
      <c r="XQ10" s="480"/>
      <c r="XR10" s="481"/>
      <c r="XS10" s="481"/>
      <c r="XT10" s="482"/>
      <c r="XU10" s="481"/>
      <c r="XV10" s="1053"/>
      <c r="XW10" s="1053"/>
      <c r="XX10" s="1053"/>
      <c r="XY10" s="1053"/>
      <c r="XZ10" s="1053"/>
      <c r="YA10" s="480"/>
      <c r="YB10" s="480"/>
      <c r="YC10" s="481"/>
      <c r="YD10" s="480"/>
      <c r="YE10" s="480"/>
      <c r="YF10" s="480"/>
      <c r="YG10" s="481"/>
      <c r="YH10" s="481"/>
      <c r="YI10" s="482"/>
      <c r="YJ10" s="481"/>
      <c r="YK10" s="1053"/>
      <c r="YL10" s="1053"/>
      <c r="YM10" s="1053"/>
      <c r="YN10" s="1053"/>
      <c r="YO10" s="1053"/>
      <c r="YP10" s="480"/>
      <c r="YQ10" s="480"/>
      <c r="YR10" s="481"/>
      <c r="YS10" s="480"/>
      <c r="YT10" s="480"/>
      <c r="YU10" s="480"/>
      <c r="YV10" s="481"/>
      <c r="YW10" s="481"/>
      <c r="YX10" s="482"/>
      <c r="YY10" s="481"/>
      <c r="YZ10" s="1053"/>
      <c r="ZA10" s="1053"/>
      <c r="ZB10" s="1053"/>
      <c r="ZC10" s="1053"/>
      <c r="ZD10" s="1053"/>
      <c r="ZE10" s="480"/>
      <c r="ZF10" s="480"/>
      <c r="ZG10" s="481"/>
      <c r="ZH10" s="480"/>
      <c r="ZI10" s="480"/>
      <c r="ZJ10" s="480"/>
      <c r="ZK10" s="481"/>
      <c r="ZL10" s="481"/>
      <c r="ZM10" s="482"/>
      <c r="ZN10" s="481"/>
      <c r="ZO10" s="1053"/>
      <c r="ZP10" s="1053"/>
      <c r="ZQ10" s="1053"/>
      <c r="ZR10" s="1053"/>
      <c r="ZS10" s="1053"/>
      <c r="ZT10" s="480"/>
      <c r="ZU10" s="480"/>
      <c r="ZV10" s="481"/>
      <c r="ZW10" s="480"/>
      <c r="ZX10" s="480"/>
      <c r="ZY10" s="480"/>
      <c r="ZZ10" s="481"/>
      <c r="AAA10" s="481"/>
      <c r="AAB10" s="482"/>
      <c r="AAC10" s="481"/>
      <c r="AAD10" s="1053"/>
      <c r="AAE10" s="1053"/>
      <c r="AAF10" s="1053"/>
      <c r="AAG10" s="1053"/>
      <c r="AAH10" s="1053"/>
      <c r="AAI10" s="480"/>
      <c r="AAJ10" s="480"/>
      <c r="AAK10" s="481"/>
      <c r="AAL10" s="480"/>
      <c r="AAM10" s="480"/>
      <c r="AAN10" s="480"/>
      <c r="AAO10" s="481"/>
      <c r="AAP10" s="481"/>
      <c r="AAQ10" s="482"/>
      <c r="AAR10" s="481"/>
      <c r="AAS10" s="1053"/>
      <c r="AAT10" s="1053"/>
      <c r="AAU10" s="1053"/>
      <c r="AAV10" s="1053"/>
      <c r="AAW10" s="1053"/>
      <c r="AAX10" s="480"/>
      <c r="AAY10" s="480"/>
      <c r="AAZ10" s="481"/>
      <c r="ABA10" s="480"/>
      <c r="ABB10" s="480"/>
      <c r="ABC10" s="480"/>
      <c r="ABD10" s="481"/>
      <c r="ABE10" s="481"/>
      <c r="ABF10" s="482"/>
      <c r="ABG10" s="481"/>
      <c r="ABH10" s="1053"/>
      <c r="ABI10" s="1053"/>
      <c r="ABJ10" s="1053"/>
      <c r="ABK10" s="1053"/>
      <c r="ABL10" s="1053"/>
      <c r="ABM10" s="480"/>
      <c r="ABN10" s="480"/>
      <c r="ABO10" s="481"/>
      <c r="ABP10" s="480"/>
      <c r="ABQ10" s="480"/>
      <c r="ABR10" s="480"/>
      <c r="ABS10" s="481"/>
      <c r="ABT10" s="481"/>
      <c r="ABU10" s="482"/>
      <c r="ABV10" s="481"/>
      <c r="ABW10" s="1053"/>
      <c r="ABX10" s="1053"/>
      <c r="ABY10" s="1053"/>
      <c r="ABZ10" s="1053"/>
      <c r="ACA10" s="1053"/>
      <c r="ACB10" s="480"/>
      <c r="ACC10" s="480"/>
      <c r="ACD10" s="481"/>
      <c r="ACE10" s="480"/>
      <c r="ACF10" s="480"/>
      <c r="ACG10" s="480"/>
      <c r="ACH10" s="481"/>
      <c r="ACI10" s="481"/>
      <c r="ACJ10" s="482"/>
      <c r="ACK10" s="481"/>
      <c r="ACL10" s="1053"/>
      <c r="ACM10" s="1053"/>
      <c r="ACN10" s="1053"/>
      <c r="ACO10" s="1053"/>
      <c r="ACP10" s="1053"/>
      <c r="ACQ10" s="480"/>
      <c r="ACR10" s="480"/>
      <c r="ACS10" s="481"/>
      <c r="ACT10" s="480"/>
      <c r="ACU10" s="480"/>
      <c r="ACV10" s="480"/>
      <c r="ACW10" s="481"/>
      <c r="ACX10" s="481"/>
      <c r="ACY10" s="482"/>
      <c r="ACZ10" s="481"/>
      <c r="ADA10" s="1053"/>
      <c r="ADB10" s="1053"/>
      <c r="ADC10" s="1053"/>
      <c r="ADD10" s="1053"/>
      <c r="ADE10" s="1053"/>
      <c r="ADF10" s="480"/>
      <c r="ADG10" s="480"/>
      <c r="ADH10" s="481"/>
      <c r="ADI10" s="480"/>
      <c r="ADJ10" s="480"/>
      <c r="ADK10" s="480"/>
      <c r="ADL10" s="481"/>
      <c r="ADM10" s="481"/>
      <c r="ADN10" s="482"/>
      <c r="ADO10" s="481"/>
      <c r="ADP10" s="1053"/>
      <c r="ADQ10" s="1053"/>
      <c r="ADR10" s="1053"/>
      <c r="ADS10" s="1053"/>
      <c r="ADT10" s="1053"/>
      <c r="ADU10" s="480"/>
      <c r="ADV10" s="480"/>
      <c r="ADW10" s="481"/>
      <c r="ADX10" s="480"/>
      <c r="ADY10" s="480"/>
      <c r="ADZ10" s="480"/>
      <c r="AEA10" s="481"/>
      <c r="AEB10" s="481"/>
      <c r="AEC10" s="482"/>
      <c r="AED10" s="481"/>
      <c r="AEE10" s="1053"/>
      <c r="AEF10" s="1053"/>
      <c r="AEG10" s="1053"/>
      <c r="AEH10" s="1053"/>
      <c r="AEI10" s="1053"/>
      <c r="AEJ10" s="480"/>
      <c r="AEK10" s="480"/>
      <c r="AEL10" s="481"/>
      <c r="AEM10" s="480"/>
      <c r="AEN10" s="480"/>
      <c r="AEO10" s="480"/>
      <c r="AEP10" s="481"/>
      <c r="AEQ10" s="481"/>
      <c r="AER10" s="482"/>
      <c r="AES10" s="481"/>
      <c r="AET10" s="1053"/>
      <c r="AEU10" s="1053"/>
      <c r="AEV10" s="1053"/>
      <c r="AEW10" s="1053"/>
      <c r="AEX10" s="1053"/>
      <c r="AEY10" s="480"/>
      <c r="AEZ10" s="480"/>
      <c r="AFA10" s="481"/>
      <c r="AFB10" s="480"/>
      <c r="AFC10" s="480"/>
      <c r="AFD10" s="480"/>
      <c r="AFE10" s="481"/>
      <c r="AFF10" s="481"/>
      <c r="AFG10" s="482"/>
      <c r="AFH10" s="481"/>
      <c r="AFI10" s="1053"/>
      <c r="AFJ10" s="1053"/>
      <c r="AFK10" s="1053"/>
      <c r="AFL10" s="1053"/>
      <c r="AFM10" s="1053"/>
      <c r="AFN10" s="480"/>
      <c r="AFO10" s="480"/>
      <c r="AFP10" s="481"/>
      <c r="AFQ10" s="480"/>
      <c r="AFR10" s="480"/>
      <c r="AFS10" s="480"/>
      <c r="AFT10" s="481"/>
      <c r="AFU10" s="481"/>
      <c r="AFV10" s="482"/>
      <c r="AFW10" s="481"/>
      <c r="AFX10" s="1053"/>
      <c r="AFY10" s="1053"/>
      <c r="AFZ10" s="1053"/>
      <c r="AGA10" s="1053"/>
      <c r="AGB10" s="1053"/>
      <c r="AGC10" s="480"/>
      <c r="AGD10" s="480"/>
      <c r="AGE10" s="481"/>
      <c r="AGF10" s="480"/>
      <c r="AGG10" s="480"/>
      <c r="AGH10" s="480"/>
      <c r="AGI10" s="481"/>
      <c r="AGJ10" s="481"/>
      <c r="AGK10" s="482"/>
      <c r="AGL10" s="481"/>
      <c r="AGM10" s="1053"/>
      <c r="AGN10" s="1053"/>
      <c r="AGO10" s="1053"/>
      <c r="AGP10" s="1053"/>
      <c r="AGQ10" s="1053"/>
      <c r="AGR10" s="480"/>
      <c r="AGS10" s="480"/>
      <c r="AGT10" s="481"/>
      <c r="AGU10" s="480"/>
      <c r="AGV10" s="480"/>
      <c r="AGW10" s="480"/>
      <c r="AGX10" s="481"/>
      <c r="AGY10" s="481"/>
      <c r="AGZ10" s="482"/>
      <c r="AHA10" s="481"/>
      <c r="AHB10" s="1053"/>
      <c r="AHC10" s="1053"/>
      <c r="AHD10" s="1053"/>
      <c r="AHE10" s="1053"/>
      <c r="AHF10" s="1053"/>
      <c r="AHG10" s="480"/>
      <c r="AHH10" s="480"/>
      <c r="AHI10" s="481"/>
      <c r="AHJ10" s="480"/>
      <c r="AHK10" s="480"/>
      <c r="AHL10" s="480"/>
      <c r="AHM10" s="481"/>
      <c r="AHN10" s="481"/>
      <c r="AHO10" s="482"/>
      <c r="AHP10" s="481"/>
      <c r="AHQ10" s="1053"/>
      <c r="AHR10" s="1053"/>
      <c r="AHS10" s="1053"/>
      <c r="AHT10" s="1053"/>
      <c r="AHU10" s="1053"/>
      <c r="AHV10" s="480"/>
      <c r="AHW10" s="480"/>
      <c r="AHX10" s="481"/>
      <c r="AHY10" s="480"/>
      <c r="AHZ10" s="480"/>
      <c r="AIA10" s="480"/>
      <c r="AIB10" s="481"/>
      <c r="AIC10" s="481"/>
      <c r="AID10" s="482"/>
      <c r="AIE10" s="481"/>
      <c r="AIF10" s="1053"/>
      <c r="AIG10" s="1053"/>
      <c r="AIH10" s="1053"/>
      <c r="AII10" s="1053"/>
      <c r="AIJ10" s="1053"/>
      <c r="AIK10" s="480"/>
      <c r="AIL10" s="480"/>
      <c r="AIM10" s="481"/>
      <c r="AIN10" s="480"/>
      <c r="AIO10" s="480"/>
      <c r="AIP10" s="480"/>
      <c r="AIQ10" s="481"/>
      <c r="AIR10" s="481"/>
      <c r="AIS10" s="482"/>
      <c r="AIT10" s="481"/>
      <c r="AIU10" s="1053"/>
      <c r="AIV10" s="1053"/>
      <c r="AIW10" s="1053"/>
      <c r="AIX10" s="1053"/>
      <c r="AIY10" s="1053"/>
      <c r="AIZ10" s="480"/>
      <c r="AJA10" s="480"/>
      <c r="AJB10" s="481"/>
      <c r="AJC10" s="480"/>
      <c r="AJD10" s="480"/>
      <c r="AJE10" s="480"/>
      <c r="AJF10" s="481"/>
      <c r="AJG10" s="481"/>
      <c r="AJH10" s="482"/>
      <c r="AJI10" s="481"/>
      <c r="AJJ10" s="1053"/>
      <c r="AJK10" s="1053"/>
      <c r="AJL10" s="1053"/>
      <c r="AJM10" s="1053"/>
      <c r="AJN10" s="1053"/>
      <c r="AJO10" s="480"/>
      <c r="AJP10" s="480"/>
      <c r="AJQ10" s="481"/>
      <c r="AJR10" s="480"/>
      <c r="AJS10" s="480"/>
      <c r="AJT10" s="480"/>
      <c r="AJU10" s="481"/>
      <c r="AJV10" s="481"/>
      <c r="AJW10" s="482"/>
      <c r="AJX10" s="481"/>
      <c r="AJY10" s="1053"/>
      <c r="AJZ10" s="1053"/>
      <c r="AKA10" s="1053"/>
      <c r="AKB10" s="1053"/>
      <c r="AKC10" s="1053"/>
      <c r="AKD10" s="480"/>
      <c r="AKE10" s="480"/>
      <c r="AKF10" s="481"/>
      <c r="AKG10" s="480"/>
      <c r="AKH10" s="480"/>
      <c r="AKI10" s="480"/>
      <c r="AKJ10" s="481"/>
      <c r="AKK10" s="481"/>
      <c r="AKL10" s="482"/>
      <c r="AKM10" s="481"/>
      <c r="AKN10" s="1053"/>
      <c r="AKO10" s="1053"/>
      <c r="AKP10" s="1053"/>
      <c r="AKQ10" s="1053"/>
      <c r="AKR10" s="1053"/>
      <c r="AKS10" s="480"/>
      <c r="AKT10" s="480"/>
      <c r="AKU10" s="481"/>
      <c r="AKV10" s="480"/>
      <c r="AKW10" s="480"/>
      <c r="AKX10" s="480"/>
      <c r="AKY10" s="481"/>
      <c r="AKZ10" s="481"/>
      <c r="ALA10" s="482"/>
      <c r="ALB10" s="481"/>
      <c r="ALC10" s="1053"/>
      <c r="ALD10" s="1053"/>
      <c r="ALE10" s="1053"/>
      <c r="ALF10" s="1053"/>
      <c r="ALG10" s="1053"/>
      <c r="ALH10" s="480"/>
      <c r="ALI10" s="480"/>
      <c r="ALJ10" s="481"/>
      <c r="ALK10" s="480"/>
      <c r="ALL10" s="480"/>
      <c r="ALM10" s="480"/>
      <c r="ALN10" s="481"/>
      <c r="ALO10" s="481"/>
      <c r="ALP10" s="482"/>
      <c r="ALQ10" s="481"/>
      <c r="ALR10" s="1053"/>
      <c r="ALS10" s="1053"/>
      <c r="ALT10" s="1053"/>
      <c r="ALU10" s="1053"/>
      <c r="ALV10" s="1053"/>
      <c r="ALW10" s="480"/>
      <c r="ALX10" s="480"/>
      <c r="ALY10" s="481"/>
      <c r="ALZ10" s="480"/>
      <c r="AMA10" s="480"/>
      <c r="AMB10" s="480"/>
      <c r="AMC10" s="481"/>
      <c r="AMD10" s="481"/>
      <c r="AME10" s="482"/>
      <c r="AMF10" s="481"/>
      <c r="AMG10" s="1053"/>
      <c r="AMH10" s="1053"/>
      <c r="AMI10" s="1053"/>
      <c r="AMJ10" s="1053"/>
      <c r="AMK10" s="1053"/>
      <c r="AML10" s="480"/>
      <c r="AMM10" s="480"/>
      <c r="AMN10" s="481"/>
      <c r="AMO10" s="480"/>
      <c r="AMP10" s="480"/>
      <c r="AMQ10" s="480"/>
      <c r="AMR10" s="481"/>
      <c r="AMS10" s="481"/>
      <c r="AMT10" s="482"/>
      <c r="AMU10" s="481"/>
      <c r="AMV10" s="1053"/>
      <c r="AMW10" s="1053"/>
      <c r="AMX10" s="1053"/>
      <c r="AMY10" s="1053"/>
      <c r="AMZ10" s="1053"/>
      <c r="ANA10" s="480"/>
      <c r="ANB10" s="480"/>
      <c r="ANC10" s="481"/>
      <c r="AND10" s="480"/>
      <c r="ANE10" s="480"/>
      <c r="ANF10" s="480"/>
      <c r="ANG10" s="481"/>
      <c r="ANH10" s="481"/>
      <c r="ANI10" s="482"/>
      <c r="ANJ10" s="481"/>
      <c r="ANK10" s="1053"/>
      <c r="ANL10" s="1053"/>
      <c r="ANM10" s="1053"/>
      <c r="ANN10" s="1053"/>
      <c r="ANO10" s="1053"/>
      <c r="ANP10" s="480"/>
      <c r="ANQ10" s="480"/>
      <c r="ANR10" s="481"/>
      <c r="ANS10" s="480"/>
      <c r="ANT10" s="480"/>
      <c r="ANU10" s="480"/>
      <c r="ANV10" s="481"/>
      <c r="ANW10" s="481"/>
      <c r="ANX10" s="482"/>
      <c r="ANY10" s="481"/>
      <c r="ANZ10" s="1053"/>
      <c r="AOA10" s="1053"/>
      <c r="AOB10" s="1053"/>
      <c r="AOC10" s="1053"/>
      <c r="AOD10" s="1053"/>
      <c r="AOE10" s="480"/>
      <c r="AOF10" s="480"/>
      <c r="AOG10" s="481"/>
      <c r="AOH10" s="480"/>
      <c r="AOI10" s="480"/>
      <c r="AOJ10" s="480"/>
      <c r="AOK10" s="481"/>
      <c r="AOL10" s="481"/>
      <c r="AOM10" s="482"/>
      <c r="AON10" s="481"/>
      <c r="AOO10" s="1053"/>
      <c r="AOP10" s="1053"/>
      <c r="AOQ10" s="1053"/>
      <c r="AOR10" s="1053"/>
      <c r="AOS10" s="1053"/>
      <c r="AOT10" s="480"/>
      <c r="AOU10" s="480"/>
      <c r="AOV10" s="481"/>
      <c r="AOW10" s="480"/>
      <c r="AOX10" s="480"/>
      <c r="AOY10" s="480"/>
      <c r="AOZ10" s="481"/>
      <c r="APA10" s="481"/>
      <c r="APB10" s="482"/>
      <c r="APC10" s="481"/>
      <c r="APD10" s="1053"/>
      <c r="APE10" s="1053"/>
      <c r="APF10" s="1053"/>
      <c r="APG10" s="1053"/>
      <c r="APH10" s="1053"/>
      <c r="API10" s="480"/>
      <c r="APJ10" s="480"/>
      <c r="APK10" s="481"/>
      <c r="APL10" s="480"/>
      <c r="APM10" s="480"/>
      <c r="APN10" s="480"/>
      <c r="APO10" s="481"/>
      <c r="APP10" s="481"/>
      <c r="APQ10" s="482"/>
      <c r="APR10" s="481"/>
      <c r="APS10" s="1053"/>
      <c r="APT10" s="1053"/>
      <c r="APU10" s="1053"/>
      <c r="APV10" s="1053"/>
      <c r="APW10" s="1053"/>
      <c r="APX10" s="480"/>
      <c r="APY10" s="480"/>
      <c r="APZ10" s="481"/>
      <c r="AQA10" s="480"/>
      <c r="AQB10" s="480"/>
      <c r="AQC10" s="480"/>
      <c r="AQD10" s="481"/>
      <c r="AQE10" s="481"/>
      <c r="AQF10" s="482"/>
      <c r="AQG10" s="481"/>
      <c r="AQH10" s="1053"/>
      <c r="AQI10" s="1053"/>
      <c r="AQJ10" s="1053"/>
      <c r="AQK10" s="1053"/>
      <c r="AQL10" s="1053"/>
      <c r="AQM10" s="480"/>
      <c r="AQN10" s="480"/>
      <c r="AQO10" s="481"/>
      <c r="AQP10" s="480"/>
      <c r="AQQ10" s="480"/>
      <c r="AQR10" s="480"/>
      <c r="AQS10" s="481"/>
      <c r="AQT10" s="481"/>
      <c r="AQU10" s="482"/>
      <c r="AQV10" s="481"/>
      <c r="AQW10" s="1053"/>
      <c r="AQX10" s="1053"/>
      <c r="AQY10" s="1053"/>
      <c r="AQZ10" s="1053"/>
      <c r="ARA10" s="1053"/>
      <c r="ARB10" s="480"/>
      <c r="ARC10" s="480"/>
      <c r="ARD10" s="481"/>
      <c r="ARE10" s="480"/>
      <c r="ARF10" s="480"/>
      <c r="ARG10" s="480"/>
      <c r="ARH10" s="481"/>
      <c r="ARI10" s="481"/>
      <c r="ARJ10" s="482"/>
      <c r="ARK10" s="481"/>
      <c r="ARL10" s="1053"/>
      <c r="ARM10" s="1053"/>
      <c r="ARN10" s="1053"/>
      <c r="ARO10" s="1053"/>
      <c r="ARP10" s="1053"/>
      <c r="ARQ10" s="480"/>
      <c r="ARR10" s="480"/>
      <c r="ARS10" s="481"/>
      <c r="ART10" s="480"/>
      <c r="ARU10" s="480"/>
      <c r="ARV10" s="480"/>
      <c r="ARW10" s="481"/>
      <c r="ARX10" s="481"/>
      <c r="ARY10" s="482"/>
      <c r="ARZ10" s="481"/>
      <c r="ASA10" s="1053"/>
      <c r="ASB10" s="1053"/>
      <c r="ASC10" s="1053"/>
      <c r="ASD10" s="1053"/>
      <c r="ASE10" s="1053"/>
      <c r="ASF10" s="480"/>
      <c r="ASG10" s="480"/>
      <c r="ASH10" s="481"/>
      <c r="ASI10" s="480"/>
      <c r="ASJ10" s="480"/>
      <c r="ASK10" s="480"/>
      <c r="ASL10" s="481"/>
      <c r="ASM10" s="481"/>
      <c r="ASN10" s="482"/>
      <c r="ASO10" s="481"/>
      <c r="ASP10" s="1053"/>
      <c r="ASQ10" s="1053"/>
      <c r="ASR10" s="1053"/>
      <c r="ASS10" s="1053"/>
      <c r="AST10" s="1053"/>
      <c r="ASU10" s="480"/>
      <c r="ASV10" s="480"/>
      <c r="ASW10" s="481"/>
      <c r="ASX10" s="480"/>
      <c r="ASY10" s="480"/>
      <c r="ASZ10" s="480"/>
      <c r="ATA10" s="481"/>
      <c r="ATB10" s="481"/>
      <c r="ATC10" s="482"/>
      <c r="ATD10" s="481"/>
      <c r="ATE10" s="1053"/>
      <c r="ATF10" s="1053"/>
      <c r="ATG10" s="1053"/>
      <c r="ATH10" s="1053"/>
      <c r="ATI10" s="1053"/>
      <c r="ATJ10" s="480"/>
      <c r="ATK10" s="480"/>
      <c r="ATL10" s="481"/>
      <c r="ATM10" s="480"/>
      <c r="ATN10" s="480"/>
      <c r="ATO10" s="480"/>
      <c r="ATP10" s="481"/>
      <c r="ATQ10" s="481"/>
      <c r="ATR10" s="482"/>
      <c r="ATS10" s="481"/>
      <c r="ATT10" s="1053"/>
      <c r="ATU10" s="1053"/>
      <c r="ATV10" s="1053"/>
      <c r="ATW10" s="1053"/>
      <c r="ATX10" s="1053"/>
      <c r="ATY10" s="480"/>
      <c r="ATZ10" s="480"/>
      <c r="AUA10" s="481"/>
      <c r="AUB10" s="480"/>
      <c r="AUC10" s="480"/>
      <c r="AUD10" s="480"/>
      <c r="AUE10" s="481"/>
      <c r="AUF10" s="481"/>
      <c r="AUG10" s="482"/>
      <c r="AUH10" s="481"/>
      <c r="AUI10" s="1053"/>
      <c r="AUJ10" s="1053"/>
      <c r="AUK10" s="1053"/>
      <c r="AUL10" s="1053"/>
      <c r="AUM10" s="1053"/>
      <c r="AUN10" s="480"/>
      <c r="AUO10" s="480"/>
      <c r="AUP10" s="481"/>
      <c r="AUQ10" s="480"/>
      <c r="AUR10" s="480"/>
      <c r="AUS10" s="480"/>
      <c r="AUT10" s="481"/>
      <c r="AUU10" s="481"/>
      <c r="AUV10" s="482"/>
      <c r="AUW10" s="481"/>
      <c r="AUX10" s="1053"/>
      <c r="AUY10" s="1053"/>
      <c r="AUZ10" s="1053"/>
      <c r="AVA10" s="1053"/>
      <c r="AVB10" s="1053"/>
      <c r="AVC10" s="480"/>
      <c r="AVD10" s="480"/>
      <c r="AVE10" s="481"/>
      <c r="AVF10" s="480"/>
      <c r="AVG10" s="480"/>
      <c r="AVH10" s="480"/>
      <c r="AVI10" s="481"/>
      <c r="AVJ10" s="481"/>
      <c r="AVK10" s="482"/>
      <c r="AVL10" s="481"/>
      <c r="AVM10" s="1053"/>
      <c r="AVN10" s="1053"/>
      <c r="AVO10" s="1053"/>
      <c r="AVP10" s="1053"/>
      <c r="AVQ10" s="1053"/>
      <c r="AVR10" s="480"/>
      <c r="AVS10" s="480"/>
      <c r="AVT10" s="481"/>
      <c r="AVU10" s="480"/>
      <c r="AVV10" s="480"/>
      <c r="AVW10" s="480"/>
      <c r="AVX10" s="481"/>
      <c r="AVY10" s="481"/>
      <c r="AVZ10" s="482"/>
      <c r="AWA10" s="481"/>
      <c r="AWB10" s="1053"/>
      <c r="AWC10" s="1053"/>
      <c r="AWD10" s="1053"/>
      <c r="AWE10" s="1053"/>
      <c r="AWF10" s="1053"/>
      <c r="AWG10" s="480"/>
      <c r="AWH10" s="480"/>
      <c r="AWI10" s="481"/>
      <c r="AWJ10" s="480"/>
      <c r="AWK10" s="480"/>
      <c r="AWL10" s="480"/>
      <c r="AWM10" s="481"/>
      <c r="AWN10" s="481"/>
      <c r="AWO10" s="482"/>
      <c r="AWP10" s="481"/>
      <c r="AWQ10" s="1053"/>
      <c r="AWR10" s="1053"/>
      <c r="AWS10" s="1053"/>
      <c r="AWT10" s="1053"/>
      <c r="AWU10" s="1053"/>
      <c r="AWV10" s="480"/>
      <c r="AWW10" s="480"/>
      <c r="AWX10" s="481"/>
      <c r="AWY10" s="480"/>
      <c r="AWZ10" s="480"/>
      <c r="AXA10" s="480"/>
      <c r="AXB10" s="481"/>
      <c r="AXC10" s="481"/>
      <c r="AXD10" s="482"/>
      <c r="AXE10" s="481"/>
      <c r="AXF10" s="1053"/>
      <c r="AXG10" s="1053"/>
      <c r="AXH10" s="1053"/>
      <c r="AXI10" s="1053"/>
      <c r="AXJ10" s="1053"/>
      <c r="AXK10" s="480"/>
      <c r="AXL10" s="480"/>
      <c r="AXM10" s="481"/>
      <c r="AXN10" s="480"/>
      <c r="AXO10" s="480"/>
      <c r="AXP10" s="480"/>
      <c r="AXQ10" s="481"/>
      <c r="AXR10" s="481"/>
      <c r="AXS10" s="482"/>
      <c r="AXT10" s="481"/>
      <c r="AXU10" s="1053"/>
      <c r="AXV10" s="1053"/>
      <c r="AXW10" s="1053"/>
      <c r="AXX10" s="1053"/>
      <c r="AXY10" s="1053"/>
      <c r="AXZ10" s="480"/>
      <c r="AYA10" s="480"/>
      <c r="AYB10" s="481"/>
      <c r="AYC10" s="480"/>
      <c r="AYD10" s="480"/>
      <c r="AYE10" s="480"/>
      <c r="AYF10" s="481"/>
      <c r="AYG10" s="481"/>
      <c r="AYH10" s="482"/>
      <c r="AYI10" s="481"/>
      <c r="AYJ10" s="1053"/>
      <c r="AYK10" s="1053"/>
      <c r="AYL10" s="1053"/>
      <c r="AYM10" s="1053"/>
      <c r="AYN10" s="1053"/>
      <c r="AYO10" s="480"/>
      <c r="AYP10" s="480"/>
      <c r="AYQ10" s="481"/>
      <c r="AYR10" s="480"/>
      <c r="AYS10" s="480"/>
      <c r="AYT10" s="480"/>
      <c r="AYU10" s="481"/>
      <c r="AYV10" s="481"/>
      <c r="AYW10" s="482"/>
      <c r="AYX10" s="481"/>
      <c r="AYY10" s="1053"/>
      <c r="AYZ10" s="1053"/>
      <c r="AZA10" s="1053"/>
      <c r="AZB10" s="1053"/>
      <c r="AZC10" s="1053"/>
      <c r="AZD10" s="480"/>
      <c r="AZE10" s="480"/>
      <c r="AZF10" s="481"/>
      <c r="AZG10" s="480"/>
      <c r="AZH10" s="480"/>
      <c r="AZI10" s="480"/>
      <c r="AZJ10" s="481"/>
      <c r="AZK10" s="481"/>
      <c r="AZL10" s="482"/>
      <c r="AZM10" s="481"/>
      <c r="AZN10" s="1053"/>
      <c r="AZO10" s="1053"/>
      <c r="AZP10" s="1053"/>
      <c r="AZQ10" s="1053"/>
      <c r="AZR10" s="1053"/>
      <c r="AZS10" s="480"/>
      <c r="AZT10" s="480"/>
      <c r="AZU10" s="481"/>
      <c r="AZV10" s="480"/>
      <c r="AZW10" s="480"/>
      <c r="AZX10" s="480"/>
      <c r="AZY10" s="481"/>
      <c r="AZZ10" s="481"/>
      <c r="BAA10" s="482"/>
      <c r="BAB10" s="481"/>
      <c r="BAC10" s="1053"/>
      <c r="BAD10" s="1053"/>
      <c r="BAE10" s="1053"/>
      <c r="BAF10" s="1053"/>
      <c r="BAG10" s="1053"/>
      <c r="BAH10" s="480"/>
      <c r="BAI10" s="480"/>
      <c r="BAJ10" s="481"/>
      <c r="BAK10" s="480"/>
      <c r="BAL10" s="480"/>
      <c r="BAM10" s="480"/>
      <c r="BAN10" s="481"/>
      <c r="BAO10" s="481"/>
      <c r="BAP10" s="482"/>
      <c r="BAQ10" s="481"/>
      <c r="BAR10" s="1053"/>
      <c r="BAS10" s="1053"/>
      <c r="BAT10" s="1053"/>
      <c r="BAU10" s="1053"/>
      <c r="BAV10" s="1053"/>
      <c r="BAW10" s="480"/>
      <c r="BAX10" s="480"/>
      <c r="BAY10" s="481"/>
      <c r="BAZ10" s="480"/>
      <c r="BBA10" s="480"/>
      <c r="BBB10" s="480"/>
      <c r="BBC10" s="481"/>
      <c r="BBD10" s="481"/>
      <c r="BBE10" s="482"/>
      <c r="BBF10" s="481"/>
      <c r="BBG10" s="1053"/>
      <c r="BBH10" s="1053"/>
      <c r="BBI10" s="1053"/>
      <c r="BBJ10" s="1053"/>
      <c r="BBK10" s="1053"/>
      <c r="BBL10" s="480"/>
      <c r="BBM10" s="480"/>
      <c r="BBN10" s="481"/>
      <c r="BBO10" s="480"/>
      <c r="BBP10" s="480"/>
      <c r="BBQ10" s="480"/>
      <c r="BBR10" s="481"/>
      <c r="BBS10" s="481"/>
      <c r="BBT10" s="482"/>
      <c r="BBU10" s="481"/>
      <c r="BBV10" s="1053"/>
      <c r="BBW10" s="1053"/>
      <c r="BBX10" s="1053"/>
      <c r="BBY10" s="1053"/>
      <c r="BBZ10" s="1053"/>
      <c r="BCA10" s="480"/>
      <c r="BCB10" s="480"/>
      <c r="BCC10" s="481"/>
      <c r="BCD10" s="480"/>
      <c r="BCE10" s="480"/>
      <c r="BCF10" s="480"/>
      <c r="BCG10" s="481"/>
      <c r="BCH10" s="481"/>
      <c r="BCI10" s="482"/>
      <c r="BCJ10" s="481"/>
      <c r="BCK10" s="1053"/>
      <c r="BCL10" s="1053"/>
      <c r="BCM10" s="1053"/>
      <c r="BCN10" s="1053"/>
      <c r="BCO10" s="1053"/>
      <c r="BCP10" s="480"/>
      <c r="BCQ10" s="480"/>
      <c r="BCR10" s="481"/>
      <c r="BCS10" s="480"/>
      <c r="BCT10" s="480"/>
      <c r="BCU10" s="480"/>
      <c r="BCV10" s="481"/>
      <c r="BCW10" s="481"/>
      <c r="BCX10" s="482"/>
      <c r="BCY10" s="481"/>
      <c r="BCZ10" s="1053"/>
      <c r="BDA10" s="1053"/>
      <c r="BDB10" s="1053"/>
      <c r="BDC10" s="1053"/>
      <c r="BDD10" s="1053"/>
      <c r="BDE10" s="480"/>
      <c r="BDF10" s="480"/>
      <c r="BDG10" s="481"/>
      <c r="BDH10" s="480"/>
      <c r="BDI10" s="480"/>
      <c r="BDJ10" s="480"/>
      <c r="BDK10" s="481"/>
      <c r="BDL10" s="481"/>
      <c r="BDM10" s="482"/>
      <c r="BDN10" s="481"/>
      <c r="BDO10" s="1053"/>
      <c r="BDP10" s="1053"/>
      <c r="BDQ10" s="1053"/>
      <c r="BDR10" s="1053"/>
      <c r="BDS10" s="1053"/>
      <c r="BDT10" s="480"/>
      <c r="BDU10" s="480"/>
      <c r="BDV10" s="481"/>
      <c r="BDW10" s="480"/>
      <c r="BDX10" s="480"/>
      <c r="BDY10" s="480"/>
      <c r="BDZ10" s="481"/>
      <c r="BEA10" s="481"/>
      <c r="BEB10" s="482"/>
      <c r="BEC10" s="481"/>
      <c r="BED10" s="1053"/>
      <c r="BEE10" s="1053"/>
      <c r="BEF10" s="1053"/>
      <c r="BEG10" s="1053"/>
      <c r="BEH10" s="1053"/>
      <c r="BEI10" s="480"/>
      <c r="BEJ10" s="480"/>
      <c r="BEK10" s="481"/>
      <c r="BEL10" s="480"/>
      <c r="BEM10" s="480"/>
      <c r="BEN10" s="480"/>
      <c r="BEO10" s="481"/>
      <c r="BEP10" s="481"/>
      <c r="BEQ10" s="482"/>
      <c r="BER10" s="481"/>
      <c r="BES10" s="1053"/>
      <c r="BET10" s="1053"/>
      <c r="BEU10" s="1053"/>
      <c r="BEV10" s="1053"/>
      <c r="BEW10" s="1053"/>
      <c r="BEX10" s="480"/>
      <c r="BEY10" s="480"/>
      <c r="BEZ10" s="481"/>
      <c r="BFA10" s="480"/>
      <c r="BFB10" s="480"/>
      <c r="BFC10" s="480"/>
      <c r="BFD10" s="481"/>
      <c r="BFE10" s="481"/>
      <c r="BFF10" s="482"/>
      <c r="BFG10" s="481"/>
      <c r="BFH10" s="1053"/>
      <c r="BFI10" s="1053"/>
      <c r="BFJ10" s="1053"/>
      <c r="BFK10" s="1053"/>
      <c r="BFL10" s="1053"/>
      <c r="BFM10" s="480"/>
      <c r="BFN10" s="480"/>
      <c r="BFO10" s="481"/>
      <c r="BFP10" s="480"/>
      <c r="BFQ10" s="480"/>
      <c r="BFR10" s="480"/>
      <c r="BFS10" s="481"/>
      <c r="BFT10" s="481"/>
      <c r="BFU10" s="482"/>
      <c r="BFV10" s="481"/>
      <c r="BFW10" s="1053"/>
      <c r="BFX10" s="1053"/>
      <c r="BFY10" s="1053"/>
      <c r="BFZ10" s="1053"/>
      <c r="BGA10" s="1053"/>
      <c r="BGB10" s="480"/>
      <c r="BGC10" s="480"/>
      <c r="BGD10" s="481"/>
      <c r="BGE10" s="480"/>
      <c r="BGF10" s="480"/>
      <c r="BGG10" s="480"/>
      <c r="BGH10" s="481"/>
      <c r="BGI10" s="481"/>
      <c r="BGJ10" s="482"/>
      <c r="BGK10" s="481"/>
      <c r="BGL10" s="1053"/>
      <c r="BGM10" s="1053"/>
      <c r="BGN10" s="1053"/>
      <c r="BGO10" s="1053"/>
      <c r="BGP10" s="1053"/>
      <c r="BGQ10" s="480"/>
      <c r="BGR10" s="480"/>
      <c r="BGS10" s="481"/>
      <c r="BGT10" s="480"/>
      <c r="BGU10" s="480"/>
      <c r="BGV10" s="480"/>
      <c r="BGW10" s="481"/>
      <c r="BGX10" s="481"/>
      <c r="BGY10" s="482"/>
      <c r="BGZ10" s="481"/>
      <c r="BHA10" s="1053"/>
      <c r="BHB10" s="1053"/>
      <c r="BHC10" s="1053"/>
      <c r="BHD10" s="1053"/>
      <c r="BHE10" s="1053"/>
      <c r="BHF10" s="480"/>
      <c r="BHG10" s="480"/>
      <c r="BHH10" s="481"/>
      <c r="BHI10" s="480"/>
      <c r="BHJ10" s="480"/>
      <c r="BHK10" s="480"/>
      <c r="BHL10" s="481"/>
      <c r="BHM10" s="481"/>
      <c r="BHN10" s="482"/>
      <c r="BHO10" s="481"/>
      <c r="BHP10" s="1053"/>
      <c r="BHQ10" s="1053"/>
      <c r="BHR10" s="1053"/>
      <c r="BHS10" s="1053"/>
      <c r="BHT10" s="1053"/>
      <c r="BHU10" s="480"/>
      <c r="BHV10" s="480"/>
      <c r="BHW10" s="481"/>
      <c r="BHX10" s="480"/>
      <c r="BHY10" s="480"/>
      <c r="BHZ10" s="480"/>
      <c r="BIA10" s="481"/>
      <c r="BIB10" s="481"/>
      <c r="BIC10" s="482"/>
      <c r="BID10" s="481"/>
      <c r="BIE10" s="1053"/>
      <c r="BIF10" s="1053"/>
      <c r="BIG10" s="1053"/>
      <c r="BIH10" s="1053"/>
      <c r="BII10" s="1053"/>
      <c r="BIJ10" s="480"/>
      <c r="BIK10" s="480"/>
      <c r="BIL10" s="481"/>
      <c r="BIM10" s="480"/>
      <c r="BIN10" s="480"/>
      <c r="BIO10" s="480"/>
      <c r="BIP10" s="481"/>
      <c r="BIQ10" s="481"/>
      <c r="BIR10" s="482"/>
      <c r="BIS10" s="481"/>
      <c r="BIT10" s="1053"/>
      <c r="BIU10" s="1053"/>
      <c r="BIV10" s="1053"/>
      <c r="BIW10" s="1053"/>
      <c r="BIX10" s="1053"/>
      <c r="BIY10" s="480"/>
      <c r="BIZ10" s="480"/>
      <c r="BJA10" s="481"/>
      <c r="BJB10" s="480"/>
      <c r="BJC10" s="480"/>
      <c r="BJD10" s="480"/>
      <c r="BJE10" s="481"/>
      <c r="BJF10" s="481"/>
      <c r="BJG10" s="482"/>
      <c r="BJH10" s="481"/>
      <c r="BJI10" s="1053"/>
      <c r="BJJ10" s="1053"/>
      <c r="BJK10" s="1053"/>
      <c r="BJL10" s="1053"/>
      <c r="BJM10" s="1053"/>
      <c r="BJN10" s="480"/>
      <c r="BJO10" s="480"/>
      <c r="BJP10" s="481"/>
      <c r="BJQ10" s="480"/>
      <c r="BJR10" s="480"/>
      <c r="BJS10" s="480"/>
      <c r="BJT10" s="481"/>
      <c r="BJU10" s="481"/>
      <c r="BJV10" s="482"/>
      <c r="BJW10" s="481"/>
      <c r="BJX10" s="1053"/>
      <c r="BJY10" s="1053"/>
      <c r="BJZ10" s="1053"/>
      <c r="BKA10" s="1053"/>
      <c r="BKB10" s="1053"/>
      <c r="BKC10" s="480"/>
      <c r="BKD10" s="480"/>
      <c r="BKE10" s="481"/>
      <c r="BKF10" s="480"/>
      <c r="BKG10" s="480"/>
      <c r="BKH10" s="480"/>
      <c r="BKI10" s="481"/>
      <c r="BKJ10" s="481"/>
      <c r="BKK10" s="482"/>
      <c r="BKL10" s="481"/>
      <c r="BKM10" s="1053"/>
      <c r="BKN10" s="1053"/>
      <c r="BKO10" s="1053"/>
      <c r="BKP10" s="1053"/>
      <c r="BKQ10" s="1053"/>
      <c r="BKR10" s="480"/>
      <c r="BKS10" s="480"/>
      <c r="BKT10" s="481"/>
      <c r="BKU10" s="480"/>
      <c r="BKV10" s="480"/>
      <c r="BKW10" s="480"/>
      <c r="BKX10" s="481"/>
      <c r="BKY10" s="481"/>
      <c r="BKZ10" s="482"/>
      <c r="BLA10" s="481"/>
      <c r="BLB10" s="1053"/>
      <c r="BLC10" s="1053"/>
      <c r="BLD10" s="1053"/>
      <c r="BLE10" s="1053"/>
      <c r="BLF10" s="1053"/>
      <c r="BLG10" s="480"/>
      <c r="BLH10" s="480"/>
      <c r="BLI10" s="481"/>
      <c r="BLJ10" s="480"/>
      <c r="BLK10" s="480"/>
      <c r="BLL10" s="480"/>
      <c r="BLM10" s="481"/>
      <c r="BLN10" s="481"/>
      <c r="BLO10" s="482"/>
      <c r="BLP10" s="481"/>
      <c r="BLQ10" s="1053"/>
      <c r="BLR10" s="1053"/>
      <c r="BLS10" s="1053"/>
      <c r="BLT10" s="1053"/>
      <c r="BLU10" s="1053"/>
      <c r="BLV10" s="480"/>
      <c r="BLW10" s="480"/>
      <c r="BLX10" s="481"/>
      <c r="BLY10" s="480"/>
      <c r="BLZ10" s="480"/>
      <c r="BMA10" s="480"/>
      <c r="BMB10" s="481"/>
      <c r="BMC10" s="481"/>
      <c r="BMD10" s="482"/>
      <c r="BME10" s="481"/>
      <c r="BMF10" s="1053"/>
      <c r="BMG10" s="1053"/>
      <c r="BMH10" s="1053"/>
      <c r="BMI10" s="1053"/>
      <c r="BMJ10" s="1053"/>
      <c r="BMK10" s="480"/>
      <c r="BML10" s="480"/>
      <c r="BMM10" s="481"/>
      <c r="BMN10" s="480"/>
      <c r="BMO10" s="480"/>
      <c r="BMP10" s="480"/>
      <c r="BMQ10" s="481"/>
      <c r="BMR10" s="481"/>
      <c r="BMS10" s="482"/>
      <c r="BMT10" s="481"/>
      <c r="BMU10" s="1053"/>
      <c r="BMV10" s="1053"/>
      <c r="BMW10" s="1053"/>
      <c r="BMX10" s="1053"/>
      <c r="BMY10" s="1053"/>
      <c r="BMZ10" s="480"/>
      <c r="BNA10" s="480"/>
      <c r="BNB10" s="481"/>
      <c r="BNC10" s="480"/>
      <c r="BND10" s="480"/>
      <c r="BNE10" s="480"/>
      <c r="BNF10" s="481"/>
      <c r="BNG10" s="481"/>
      <c r="BNH10" s="482"/>
      <c r="BNI10" s="481"/>
      <c r="BNJ10" s="1053"/>
      <c r="BNK10" s="1053"/>
      <c r="BNL10" s="1053"/>
      <c r="BNM10" s="1053"/>
      <c r="BNN10" s="1053"/>
      <c r="BNO10" s="480"/>
      <c r="BNP10" s="480"/>
      <c r="BNQ10" s="481"/>
      <c r="BNR10" s="480"/>
      <c r="BNS10" s="480"/>
      <c r="BNT10" s="480"/>
      <c r="BNU10" s="481"/>
      <c r="BNV10" s="481"/>
      <c r="BNW10" s="482"/>
      <c r="BNX10" s="481"/>
      <c r="BNY10" s="1053"/>
      <c r="BNZ10" s="1053"/>
      <c r="BOA10" s="1053"/>
      <c r="BOB10" s="1053"/>
      <c r="BOC10" s="1053"/>
      <c r="BOD10" s="480"/>
      <c r="BOE10" s="480"/>
      <c r="BOF10" s="481"/>
      <c r="BOG10" s="480"/>
      <c r="BOH10" s="480"/>
      <c r="BOI10" s="480"/>
      <c r="BOJ10" s="481"/>
      <c r="BOK10" s="481"/>
      <c r="BOL10" s="482"/>
      <c r="BOM10" s="481"/>
      <c r="BON10" s="1053"/>
      <c r="BOO10" s="1053"/>
      <c r="BOP10" s="1053"/>
      <c r="BOQ10" s="1053"/>
      <c r="BOR10" s="1053"/>
      <c r="BOS10" s="480"/>
      <c r="BOT10" s="480"/>
      <c r="BOU10" s="481"/>
      <c r="BOV10" s="480"/>
      <c r="BOW10" s="480"/>
      <c r="BOX10" s="480"/>
      <c r="BOY10" s="481"/>
      <c r="BOZ10" s="481"/>
      <c r="BPA10" s="482"/>
      <c r="BPB10" s="481"/>
      <c r="BPC10" s="1053"/>
      <c r="BPD10" s="1053"/>
      <c r="BPE10" s="1053"/>
      <c r="BPF10" s="1053"/>
      <c r="BPG10" s="1053"/>
      <c r="BPH10" s="480"/>
      <c r="BPI10" s="480"/>
      <c r="BPJ10" s="481"/>
      <c r="BPK10" s="480"/>
      <c r="BPL10" s="480"/>
      <c r="BPM10" s="480"/>
      <c r="BPN10" s="481"/>
      <c r="BPO10" s="481"/>
      <c r="BPP10" s="482"/>
      <c r="BPQ10" s="481"/>
      <c r="BPR10" s="1053"/>
      <c r="BPS10" s="1053"/>
      <c r="BPT10" s="1053"/>
      <c r="BPU10" s="1053"/>
      <c r="BPV10" s="1053"/>
      <c r="BPW10" s="480"/>
      <c r="BPX10" s="480"/>
      <c r="BPY10" s="481"/>
      <c r="BPZ10" s="480"/>
      <c r="BQA10" s="480"/>
      <c r="BQB10" s="480"/>
      <c r="BQC10" s="481"/>
      <c r="BQD10" s="481"/>
      <c r="BQE10" s="482"/>
      <c r="BQF10" s="481"/>
      <c r="BQG10" s="1053"/>
      <c r="BQH10" s="1053"/>
      <c r="BQI10" s="1053"/>
      <c r="BQJ10" s="1053"/>
      <c r="BQK10" s="1053"/>
      <c r="BQL10" s="480"/>
      <c r="BQM10" s="480"/>
      <c r="BQN10" s="481"/>
      <c r="BQO10" s="480"/>
      <c r="BQP10" s="480"/>
      <c r="BQQ10" s="480"/>
      <c r="BQR10" s="481"/>
      <c r="BQS10" s="481"/>
      <c r="BQT10" s="482"/>
      <c r="BQU10" s="481"/>
      <c r="BQV10" s="1053"/>
      <c r="BQW10" s="1053"/>
      <c r="BQX10" s="1053"/>
      <c r="BQY10" s="1053"/>
      <c r="BQZ10" s="1053"/>
      <c r="BRA10" s="480"/>
      <c r="BRB10" s="480"/>
      <c r="BRC10" s="481"/>
      <c r="BRD10" s="480"/>
      <c r="BRE10" s="480"/>
      <c r="BRF10" s="480"/>
      <c r="BRG10" s="481"/>
      <c r="BRH10" s="481"/>
      <c r="BRI10" s="482"/>
      <c r="BRJ10" s="481"/>
      <c r="BRK10" s="1053"/>
      <c r="BRL10" s="1053"/>
      <c r="BRM10" s="1053"/>
      <c r="BRN10" s="1053"/>
      <c r="BRO10" s="1053"/>
      <c r="BRP10" s="480"/>
      <c r="BRQ10" s="480"/>
      <c r="BRR10" s="481"/>
      <c r="BRS10" s="480"/>
      <c r="BRT10" s="480"/>
      <c r="BRU10" s="480"/>
      <c r="BRV10" s="481"/>
      <c r="BRW10" s="481"/>
      <c r="BRX10" s="482"/>
      <c r="BRY10" s="481"/>
      <c r="BRZ10" s="1053"/>
      <c r="BSA10" s="1053"/>
      <c r="BSB10" s="1053"/>
      <c r="BSC10" s="1053"/>
      <c r="BSD10" s="1053"/>
      <c r="BSE10" s="480"/>
      <c r="BSF10" s="480"/>
      <c r="BSG10" s="481"/>
      <c r="BSH10" s="480"/>
      <c r="BSI10" s="480"/>
      <c r="BSJ10" s="480"/>
      <c r="BSK10" s="481"/>
      <c r="BSL10" s="481"/>
      <c r="BSM10" s="482"/>
      <c r="BSN10" s="481"/>
      <c r="BSO10" s="1053"/>
      <c r="BSP10" s="1053"/>
      <c r="BSQ10" s="1053"/>
      <c r="BSR10" s="1053"/>
      <c r="BSS10" s="1053"/>
      <c r="BST10" s="480"/>
      <c r="BSU10" s="480"/>
      <c r="BSV10" s="481"/>
      <c r="BSW10" s="480"/>
      <c r="BSX10" s="480"/>
      <c r="BSY10" s="480"/>
      <c r="BSZ10" s="481"/>
      <c r="BTA10" s="481"/>
      <c r="BTB10" s="482"/>
      <c r="BTC10" s="481"/>
      <c r="BTD10" s="1053"/>
      <c r="BTE10" s="1053"/>
      <c r="BTF10" s="1053"/>
      <c r="BTG10" s="1053"/>
      <c r="BTH10" s="1053"/>
      <c r="BTI10" s="480"/>
      <c r="BTJ10" s="480"/>
      <c r="BTK10" s="481"/>
      <c r="BTL10" s="480"/>
      <c r="BTM10" s="480"/>
      <c r="BTN10" s="480"/>
      <c r="BTO10" s="481"/>
      <c r="BTP10" s="481"/>
      <c r="BTQ10" s="482"/>
      <c r="BTR10" s="481"/>
      <c r="BTS10" s="1053"/>
      <c r="BTT10" s="1053"/>
      <c r="BTU10" s="1053"/>
      <c r="BTV10" s="1053"/>
      <c r="BTW10" s="1053"/>
      <c r="BTX10" s="480"/>
      <c r="BTY10" s="480"/>
      <c r="BTZ10" s="481"/>
      <c r="BUA10" s="480"/>
      <c r="BUB10" s="480"/>
      <c r="BUC10" s="480"/>
      <c r="BUD10" s="481"/>
      <c r="BUE10" s="481"/>
      <c r="BUF10" s="482"/>
      <c r="BUG10" s="481"/>
      <c r="BUH10" s="1053"/>
      <c r="BUI10" s="1053"/>
      <c r="BUJ10" s="1053"/>
      <c r="BUK10" s="1053"/>
      <c r="BUL10" s="1053"/>
      <c r="BUM10" s="480"/>
      <c r="BUN10" s="480"/>
      <c r="BUO10" s="481"/>
      <c r="BUP10" s="480"/>
      <c r="BUQ10" s="480"/>
      <c r="BUR10" s="480"/>
      <c r="BUS10" s="481"/>
      <c r="BUT10" s="481"/>
      <c r="BUU10" s="482"/>
      <c r="BUV10" s="481"/>
      <c r="BUW10" s="1053"/>
      <c r="BUX10" s="1053"/>
      <c r="BUY10" s="1053"/>
      <c r="BUZ10" s="1053"/>
      <c r="BVA10" s="1053"/>
      <c r="BVB10" s="480"/>
      <c r="BVC10" s="480"/>
      <c r="BVD10" s="481"/>
      <c r="BVE10" s="480"/>
      <c r="BVF10" s="480"/>
      <c r="BVG10" s="480"/>
      <c r="BVH10" s="481"/>
      <c r="BVI10" s="481"/>
      <c r="BVJ10" s="482"/>
      <c r="BVK10" s="481"/>
      <c r="BVL10" s="1053"/>
      <c r="BVM10" s="1053"/>
      <c r="BVN10" s="1053"/>
      <c r="BVO10" s="1053"/>
      <c r="BVP10" s="1053"/>
      <c r="BVQ10" s="480"/>
      <c r="BVR10" s="480"/>
      <c r="BVS10" s="481"/>
      <c r="BVT10" s="480"/>
      <c r="BVU10" s="480"/>
      <c r="BVV10" s="480"/>
      <c r="BVW10" s="481"/>
      <c r="BVX10" s="481"/>
      <c r="BVY10" s="482"/>
      <c r="BVZ10" s="481"/>
      <c r="BWA10" s="1053"/>
      <c r="BWB10" s="1053"/>
      <c r="BWC10" s="1053"/>
      <c r="BWD10" s="1053"/>
      <c r="BWE10" s="1053"/>
      <c r="BWF10" s="480"/>
      <c r="BWG10" s="480"/>
      <c r="BWH10" s="481"/>
      <c r="BWI10" s="480"/>
      <c r="BWJ10" s="480"/>
      <c r="BWK10" s="480"/>
      <c r="BWL10" s="481"/>
      <c r="BWM10" s="481"/>
      <c r="BWN10" s="482"/>
      <c r="BWO10" s="481"/>
      <c r="BWP10" s="1053"/>
      <c r="BWQ10" s="1053"/>
      <c r="BWR10" s="1053"/>
      <c r="BWS10" s="1053"/>
      <c r="BWT10" s="1053"/>
      <c r="BWU10" s="480"/>
      <c r="BWV10" s="480"/>
      <c r="BWW10" s="481"/>
      <c r="BWX10" s="480"/>
      <c r="BWY10" s="480"/>
      <c r="BWZ10" s="480"/>
      <c r="BXA10" s="481"/>
      <c r="BXB10" s="481"/>
      <c r="BXC10" s="482"/>
      <c r="BXD10" s="481"/>
      <c r="BXE10" s="1053"/>
      <c r="BXF10" s="1053"/>
      <c r="BXG10" s="1053"/>
      <c r="BXH10" s="1053"/>
      <c r="BXI10" s="1053"/>
      <c r="BXJ10" s="480"/>
      <c r="BXK10" s="480"/>
      <c r="BXL10" s="481"/>
      <c r="BXM10" s="480"/>
      <c r="BXN10" s="480"/>
      <c r="BXO10" s="480"/>
      <c r="BXP10" s="481"/>
      <c r="BXQ10" s="481"/>
      <c r="BXR10" s="482"/>
      <c r="BXS10" s="481"/>
      <c r="BXT10" s="1053"/>
      <c r="BXU10" s="1053"/>
      <c r="BXV10" s="1053"/>
      <c r="BXW10" s="1053"/>
      <c r="BXX10" s="1053"/>
      <c r="BXY10" s="480"/>
      <c r="BXZ10" s="480"/>
      <c r="BYA10" s="481"/>
      <c r="BYB10" s="480"/>
      <c r="BYC10" s="480"/>
      <c r="BYD10" s="480"/>
      <c r="BYE10" s="481"/>
      <c r="BYF10" s="481"/>
      <c r="BYG10" s="482"/>
      <c r="BYH10" s="481"/>
      <c r="BYI10" s="1053"/>
      <c r="BYJ10" s="1053"/>
      <c r="BYK10" s="1053"/>
      <c r="BYL10" s="1053"/>
      <c r="BYM10" s="1053"/>
      <c r="BYN10" s="480"/>
      <c r="BYO10" s="480"/>
      <c r="BYP10" s="481"/>
      <c r="BYQ10" s="480"/>
      <c r="BYR10" s="480"/>
      <c r="BYS10" s="480"/>
      <c r="BYT10" s="481"/>
      <c r="BYU10" s="481"/>
      <c r="BYV10" s="482"/>
      <c r="BYW10" s="481"/>
      <c r="BYX10" s="1053"/>
      <c r="BYY10" s="1053"/>
      <c r="BYZ10" s="1053"/>
      <c r="BZA10" s="1053"/>
      <c r="BZB10" s="1053"/>
      <c r="BZC10" s="480"/>
      <c r="BZD10" s="480"/>
      <c r="BZE10" s="481"/>
      <c r="BZF10" s="480"/>
      <c r="BZG10" s="480"/>
      <c r="BZH10" s="480"/>
      <c r="BZI10" s="481"/>
      <c r="BZJ10" s="481"/>
      <c r="BZK10" s="482"/>
      <c r="BZL10" s="481"/>
      <c r="BZM10" s="1053"/>
      <c r="BZN10" s="1053"/>
      <c r="BZO10" s="1053"/>
      <c r="BZP10" s="1053"/>
      <c r="BZQ10" s="1053"/>
      <c r="BZR10" s="480"/>
      <c r="BZS10" s="480"/>
      <c r="BZT10" s="481"/>
      <c r="BZU10" s="480"/>
      <c r="BZV10" s="480"/>
      <c r="BZW10" s="480"/>
      <c r="BZX10" s="481"/>
      <c r="BZY10" s="481"/>
      <c r="BZZ10" s="482"/>
      <c r="CAA10" s="481"/>
      <c r="CAB10" s="1053"/>
      <c r="CAC10" s="1053"/>
      <c r="CAD10" s="1053"/>
      <c r="CAE10" s="1053"/>
      <c r="CAF10" s="1053"/>
      <c r="CAG10" s="480"/>
      <c r="CAH10" s="480"/>
      <c r="CAI10" s="481"/>
      <c r="CAJ10" s="480"/>
      <c r="CAK10" s="480"/>
      <c r="CAL10" s="480"/>
      <c r="CAM10" s="481"/>
      <c r="CAN10" s="481"/>
      <c r="CAO10" s="482"/>
      <c r="CAP10" s="481"/>
      <c r="CAQ10" s="1053"/>
      <c r="CAR10" s="1053"/>
      <c r="CAS10" s="1053"/>
      <c r="CAT10" s="1053"/>
      <c r="CAU10" s="1053"/>
      <c r="CAV10" s="480"/>
      <c r="CAW10" s="480"/>
      <c r="CAX10" s="481"/>
      <c r="CAY10" s="480"/>
      <c r="CAZ10" s="480"/>
      <c r="CBA10" s="480"/>
      <c r="CBB10" s="481"/>
      <c r="CBC10" s="481"/>
      <c r="CBD10" s="482"/>
      <c r="CBE10" s="481"/>
      <c r="CBF10" s="1053"/>
      <c r="CBG10" s="1053"/>
      <c r="CBH10" s="1053"/>
      <c r="CBI10" s="1053"/>
      <c r="CBJ10" s="1053"/>
      <c r="CBK10" s="480"/>
      <c r="CBL10" s="480"/>
      <c r="CBM10" s="481"/>
      <c r="CBN10" s="480"/>
      <c r="CBO10" s="480"/>
      <c r="CBP10" s="480"/>
      <c r="CBQ10" s="481"/>
      <c r="CBR10" s="481"/>
      <c r="CBS10" s="482"/>
      <c r="CBT10" s="481"/>
      <c r="CBU10" s="1053"/>
      <c r="CBV10" s="1053"/>
      <c r="CBW10" s="1053"/>
      <c r="CBX10" s="1053"/>
      <c r="CBY10" s="1053"/>
      <c r="CBZ10" s="480"/>
      <c r="CCA10" s="480"/>
      <c r="CCB10" s="481"/>
      <c r="CCC10" s="480"/>
      <c r="CCD10" s="480"/>
      <c r="CCE10" s="480"/>
      <c r="CCF10" s="481"/>
      <c r="CCG10" s="481"/>
      <c r="CCH10" s="482"/>
      <c r="CCI10" s="481"/>
      <c r="CCJ10" s="1053"/>
      <c r="CCK10" s="1053"/>
      <c r="CCL10" s="1053"/>
      <c r="CCM10" s="1053"/>
      <c r="CCN10" s="1053"/>
      <c r="CCO10" s="480"/>
      <c r="CCP10" s="480"/>
      <c r="CCQ10" s="481"/>
      <c r="CCR10" s="480"/>
      <c r="CCS10" s="480"/>
      <c r="CCT10" s="480"/>
      <c r="CCU10" s="481"/>
      <c r="CCV10" s="481"/>
      <c r="CCW10" s="482"/>
      <c r="CCX10" s="481"/>
      <c r="CCY10" s="1053"/>
      <c r="CCZ10" s="1053"/>
      <c r="CDA10" s="1053"/>
      <c r="CDB10" s="1053"/>
      <c r="CDC10" s="1053"/>
      <c r="CDD10" s="480"/>
      <c r="CDE10" s="480"/>
      <c r="CDF10" s="481"/>
      <c r="CDG10" s="480"/>
      <c r="CDH10" s="480"/>
      <c r="CDI10" s="480"/>
      <c r="CDJ10" s="481"/>
      <c r="CDK10" s="481"/>
      <c r="CDL10" s="482"/>
      <c r="CDM10" s="481"/>
      <c r="CDN10" s="1053"/>
      <c r="CDO10" s="1053"/>
      <c r="CDP10" s="1053"/>
      <c r="CDQ10" s="1053"/>
      <c r="CDR10" s="1053"/>
      <c r="CDS10" s="480"/>
      <c r="CDT10" s="480"/>
      <c r="CDU10" s="481"/>
      <c r="CDV10" s="480"/>
      <c r="CDW10" s="480"/>
      <c r="CDX10" s="480"/>
      <c r="CDY10" s="481"/>
      <c r="CDZ10" s="481"/>
      <c r="CEA10" s="482"/>
      <c r="CEB10" s="481"/>
      <c r="CEC10" s="1053"/>
      <c r="CED10" s="1053"/>
      <c r="CEE10" s="1053"/>
      <c r="CEF10" s="1053"/>
      <c r="CEG10" s="1053"/>
      <c r="CEH10" s="480"/>
      <c r="CEI10" s="480"/>
      <c r="CEJ10" s="481"/>
      <c r="CEK10" s="480"/>
      <c r="CEL10" s="480"/>
      <c r="CEM10" s="480"/>
      <c r="CEN10" s="481"/>
      <c r="CEO10" s="481"/>
      <c r="CEP10" s="482"/>
      <c r="CEQ10" s="481"/>
      <c r="CER10" s="1053"/>
      <c r="CES10" s="1053"/>
      <c r="CET10" s="1053"/>
      <c r="CEU10" s="1053"/>
      <c r="CEV10" s="1053"/>
      <c r="CEW10" s="480"/>
      <c r="CEX10" s="480"/>
      <c r="CEY10" s="481"/>
      <c r="CEZ10" s="480"/>
      <c r="CFA10" s="480"/>
      <c r="CFB10" s="480"/>
      <c r="CFC10" s="481"/>
      <c r="CFD10" s="481"/>
      <c r="CFE10" s="482"/>
      <c r="CFF10" s="481"/>
      <c r="CFG10" s="1053"/>
      <c r="CFH10" s="1053"/>
      <c r="CFI10" s="1053"/>
      <c r="CFJ10" s="1053"/>
      <c r="CFK10" s="1053"/>
      <c r="CFL10" s="480"/>
      <c r="CFM10" s="480"/>
      <c r="CFN10" s="481"/>
      <c r="CFO10" s="480"/>
      <c r="CFP10" s="480"/>
      <c r="CFQ10" s="480"/>
      <c r="CFR10" s="481"/>
      <c r="CFS10" s="481"/>
      <c r="CFT10" s="482"/>
      <c r="CFU10" s="481"/>
      <c r="CFV10" s="1053"/>
      <c r="CFW10" s="1053"/>
      <c r="CFX10" s="1053"/>
      <c r="CFY10" s="1053"/>
      <c r="CFZ10" s="1053"/>
      <c r="CGA10" s="480"/>
      <c r="CGB10" s="480"/>
      <c r="CGC10" s="481"/>
      <c r="CGD10" s="480"/>
      <c r="CGE10" s="480"/>
      <c r="CGF10" s="480"/>
      <c r="CGG10" s="481"/>
      <c r="CGH10" s="481"/>
      <c r="CGI10" s="482"/>
      <c r="CGJ10" s="481"/>
      <c r="CGK10" s="1053"/>
      <c r="CGL10" s="1053"/>
      <c r="CGM10" s="1053"/>
      <c r="CGN10" s="1053"/>
      <c r="CGO10" s="1053"/>
      <c r="CGP10" s="480"/>
      <c r="CGQ10" s="480"/>
      <c r="CGR10" s="481"/>
      <c r="CGS10" s="480"/>
      <c r="CGT10" s="480"/>
      <c r="CGU10" s="480"/>
      <c r="CGV10" s="481"/>
      <c r="CGW10" s="481"/>
      <c r="CGX10" s="482"/>
      <c r="CGY10" s="481"/>
      <c r="CGZ10" s="1053"/>
      <c r="CHA10" s="1053"/>
      <c r="CHB10" s="1053"/>
      <c r="CHC10" s="1053"/>
      <c r="CHD10" s="1053"/>
      <c r="CHE10" s="480"/>
      <c r="CHF10" s="480"/>
      <c r="CHG10" s="481"/>
      <c r="CHH10" s="480"/>
      <c r="CHI10" s="480"/>
      <c r="CHJ10" s="480"/>
      <c r="CHK10" s="481"/>
      <c r="CHL10" s="481"/>
      <c r="CHM10" s="482"/>
      <c r="CHN10" s="481"/>
      <c r="CHO10" s="1053"/>
      <c r="CHP10" s="1053"/>
      <c r="CHQ10" s="1053"/>
      <c r="CHR10" s="1053"/>
      <c r="CHS10" s="1053"/>
      <c r="CHT10" s="480"/>
      <c r="CHU10" s="480"/>
      <c r="CHV10" s="481"/>
      <c r="CHW10" s="480"/>
      <c r="CHX10" s="480"/>
      <c r="CHY10" s="480"/>
      <c r="CHZ10" s="481"/>
      <c r="CIA10" s="481"/>
      <c r="CIB10" s="482"/>
      <c r="CIC10" s="481"/>
      <c r="CID10" s="1053"/>
      <c r="CIE10" s="1053"/>
      <c r="CIF10" s="1053"/>
      <c r="CIG10" s="1053"/>
      <c r="CIH10" s="1053"/>
      <c r="CII10" s="480"/>
      <c r="CIJ10" s="480"/>
      <c r="CIK10" s="481"/>
      <c r="CIL10" s="480"/>
      <c r="CIM10" s="480"/>
      <c r="CIN10" s="480"/>
      <c r="CIO10" s="481"/>
      <c r="CIP10" s="481"/>
      <c r="CIQ10" s="482"/>
      <c r="CIR10" s="481"/>
      <c r="CIS10" s="1053"/>
      <c r="CIT10" s="1053"/>
      <c r="CIU10" s="1053"/>
      <c r="CIV10" s="1053"/>
      <c r="CIW10" s="1053"/>
      <c r="CIX10" s="480"/>
      <c r="CIY10" s="480"/>
      <c r="CIZ10" s="481"/>
      <c r="CJA10" s="480"/>
      <c r="CJB10" s="480"/>
      <c r="CJC10" s="480"/>
      <c r="CJD10" s="481"/>
      <c r="CJE10" s="481"/>
      <c r="CJF10" s="482"/>
      <c r="CJG10" s="481"/>
      <c r="CJH10" s="1053"/>
      <c r="CJI10" s="1053"/>
      <c r="CJJ10" s="1053"/>
      <c r="CJK10" s="1053"/>
      <c r="CJL10" s="1053"/>
      <c r="CJM10" s="480"/>
      <c r="CJN10" s="480"/>
      <c r="CJO10" s="481"/>
      <c r="CJP10" s="480"/>
      <c r="CJQ10" s="480"/>
      <c r="CJR10" s="480"/>
      <c r="CJS10" s="481"/>
      <c r="CJT10" s="481"/>
      <c r="CJU10" s="482"/>
      <c r="CJV10" s="481"/>
      <c r="CJW10" s="1053"/>
      <c r="CJX10" s="1053"/>
      <c r="CJY10" s="1053"/>
      <c r="CJZ10" s="1053"/>
      <c r="CKA10" s="1053"/>
      <c r="CKB10" s="480"/>
      <c r="CKC10" s="480"/>
      <c r="CKD10" s="481"/>
      <c r="CKE10" s="480"/>
      <c r="CKF10" s="480"/>
      <c r="CKG10" s="480"/>
      <c r="CKH10" s="481"/>
      <c r="CKI10" s="481"/>
      <c r="CKJ10" s="482"/>
      <c r="CKK10" s="481"/>
      <c r="CKL10" s="1053"/>
      <c r="CKM10" s="1053"/>
      <c r="CKN10" s="1053"/>
      <c r="CKO10" s="1053"/>
      <c r="CKP10" s="1053"/>
      <c r="CKQ10" s="480"/>
      <c r="CKR10" s="480"/>
      <c r="CKS10" s="481"/>
      <c r="CKT10" s="480"/>
      <c r="CKU10" s="480"/>
      <c r="CKV10" s="480"/>
      <c r="CKW10" s="481"/>
      <c r="CKX10" s="481"/>
      <c r="CKY10" s="482"/>
      <c r="CKZ10" s="481"/>
      <c r="CLA10" s="1053"/>
      <c r="CLB10" s="1053"/>
      <c r="CLC10" s="1053"/>
      <c r="CLD10" s="1053"/>
      <c r="CLE10" s="1053"/>
      <c r="CLF10" s="480"/>
      <c r="CLG10" s="480"/>
      <c r="CLH10" s="481"/>
      <c r="CLI10" s="480"/>
      <c r="CLJ10" s="480"/>
      <c r="CLK10" s="480"/>
      <c r="CLL10" s="481"/>
      <c r="CLM10" s="481"/>
      <c r="CLN10" s="482"/>
      <c r="CLO10" s="481"/>
      <c r="CLP10" s="1053"/>
      <c r="CLQ10" s="1053"/>
      <c r="CLR10" s="1053"/>
      <c r="CLS10" s="1053"/>
      <c r="CLT10" s="1053"/>
      <c r="CLU10" s="480"/>
      <c r="CLV10" s="480"/>
      <c r="CLW10" s="481"/>
      <c r="CLX10" s="480"/>
      <c r="CLY10" s="480"/>
      <c r="CLZ10" s="480"/>
      <c r="CMA10" s="481"/>
      <c r="CMB10" s="481"/>
      <c r="CMC10" s="482"/>
      <c r="CMD10" s="481"/>
      <c r="CME10" s="1053"/>
      <c r="CMF10" s="1053"/>
      <c r="CMG10" s="1053"/>
      <c r="CMH10" s="1053"/>
      <c r="CMI10" s="1053"/>
      <c r="CMJ10" s="480"/>
      <c r="CMK10" s="480"/>
      <c r="CML10" s="481"/>
      <c r="CMM10" s="480"/>
      <c r="CMN10" s="480"/>
      <c r="CMO10" s="480"/>
      <c r="CMP10" s="481"/>
      <c r="CMQ10" s="481"/>
      <c r="CMR10" s="482"/>
      <c r="CMS10" s="481"/>
      <c r="CMT10" s="1053"/>
      <c r="CMU10" s="1053"/>
      <c r="CMV10" s="1053"/>
      <c r="CMW10" s="1053"/>
      <c r="CMX10" s="1053"/>
      <c r="CMY10" s="480"/>
      <c r="CMZ10" s="480"/>
      <c r="CNA10" s="481"/>
      <c r="CNB10" s="480"/>
      <c r="CNC10" s="480"/>
      <c r="CND10" s="480"/>
      <c r="CNE10" s="481"/>
      <c r="CNF10" s="481"/>
      <c r="CNG10" s="482"/>
      <c r="CNH10" s="481"/>
      <c r="CNI10" s="1053"/>
      <c r="CNJ10" s="1053"/>
      <c r="CNK10" s="1053"/>
      <c r="CNL10" s="1053"/>
      <c r="CNM10" s="1053"/>
      <c r="CNN10" s="480"/>
      <c r="CNO10" s="480"/>
      <c r="CNP10" s="481"/>
      <c r="CNQ10" s="480"/>
      <c r="CNR10" s="480"/>
      <c r="CNS10" s="480"/>
      <c r="CNT10" s="481"/>
      <c r="CNU10" s="481"/>
      <c r="CNV10" s="482"/>
      <c r="CNW10" s="481"/>
      <c r="CNX10" s="1053"/>
      <c r="CNY10" s="1053"/>
      <c r="CNZ10" s="1053"/>
      <c r="COA10" s="1053"/>
      <c r="COB10" s="1053"/>
      <c r="COC10" s="480"/>
      <c r="COD10" s="480"/>
      <c r="COE10" s="481"/>
      <c r="COF10" s="480"/>
      <c r="COG10" s="480"/>
      <c r="COH10" s="480"/>
      <c r="COI10" s="481"/>
      <c r="COJ10" s="481"/>
      <c r="COK10" s="482"/>
      <c r="COL10" s="481"/>
      <c r="COM10" s="1053"/>
      <c r="CON10" s="1053"/>
      <c r="COO10" s="1053"/>
      <c r="COP10" s="1053"/>
      <c r="COQ10" s="1053"/>
      <c r="COR10" s="480"/>
      <c r="COS10" s="480"/>
      <c r="COT10" s="481"/>
      <c r="COU10" s="480"/>
      <c r="COV10" s="480"/>
      <c r="COW10" s="480"/>
      <c r="COX10" s="481"/>
      <c r="COY10" s="481"/>
      <c r="COZ10" s="482"/>
      <c r="CPA10" s="481"/>
      <c r="CPB10" s="1053"/>
      <c r="CPC10" s="1053"/>
      <c r="CPD10" s="1053"/>
      <c r="CPE10" s="1053"/>
      <c r="CPF10" s="1053"/>
      <c r="CPG10" s="480"/>
      <c r="CPH10" s="480"/>
      <c r="CPI10" s="481"/>
      <c r="CPJ10" s="480"/>
      <c r="CPK10" s="480"/>
      <c r="CPL10" s="480"/>
      <c r="CPM10" s="481"/>
      <c r="CPN10" s="481"/>
      <c r="CPO10" s="482"/>
      <c r="CPP10" s="481"/>
      <c r="CPQ10" s="1053"/>
      <c r="CPR10" s="1053"/>
      <c r="CPS10" s="1053"/>
      <c r="CPT10" s="1053"/>
      <c r="CPU10" s="1053"/>
      <c r="CPV10" s="480"/>
      <c r="CPW10" s="480"/>
      <c r="CPX10" s="481"/>
      <c r="CPY10" s="480"/>
      <c r="CPZ10" s="480"/>
      <c r="CQA10" s="480"/>
      <c r="CQB10" s="481"/>
      <c r="CQC10" s="481"/>
      <c r="CQD10" s="482"/>
      <c r="CQE10" s="481"/>
      <c r="CQF10" s="1053"/>
      <c r="CQG10" s="1053"/>
      <c r="CQH10" s="1053"/>
      <c r="CQI10" s="1053"/>
      <c r="CQJ10" s="1053"/>
      <c r="CQK10" s="480"/>
      <c r="CQL10" s="480"/>
      <c r="CQM10" s="481"/>
      <c r="CQN10" s="480"/>
      <c r="CQO10" s="480"/>
      <c r="CQP10" s="480"/>
      <c r="CQQ10" s="481"/>
      <c r="CQR10" s="481"/>
      <c r="CQS10" s="482"/>
      <c r="CQT10" s="481"/>
      <c r="CQU10" s="1053"/>
      <c r="CQV10" s="1053"/>
      <c r="CQW10" s="1053"/>
      <c r="CQX10" s="1053"/>
      <c r="CQY10" s="1053"/>
      <c r="CQZ10" s="480"/>
      <c r="CRA10" s="480"/>
      <c r="CRB10" s="481"/>
      <c r="CRC10" s="480"/>
      <c r="CRD10" s="480"/>
      <c r="CRE10" s="480"/>
      <c r="CRF10" s="481"/>
      <c r="CRG10" s="481"/>
      <c r="CRH10" s="482"/>
      <c r="CRI10" s="481"/>
      <c r="CRJ10" s="1053"/>
      <c r="CRK10" s="1053"/>
      <c r="CRL10" s="1053"/>
      <c r="CRM10" s="1053"/>
      <c r="CRN10" s="1053"/>
      <c r="CRO10" s="480"/>
      <c r="CRP10" s="480"/>
      <c r="CRQ10" s="481"/>
      <c r="CRR10" s="480"/>
      <c r="CRS10" s="480"/>
      <c r="CRT10" s="480"/>
      <c r="CRU10" s="481"/>
      <c r="CRV10" s="481"/>
      <c r="CRW10" s="482"/>
      <c r="CRX10" s="481"/>
      <c r="CRY10" s="1053"/>
      <c r="CRZ10" s="1053"/>
      <c r="CSA10" s="1053"/>
      <c r="CSB10" s="1053"/>
      <c r="CSC10" s="1053"/>
      <c r="CSD10" s="480"/>
      <c r="CSE10" s="480"/>
      <c r="CSF10" s="481"/>
      <c r="CSG10" s="480"/>
      <c r="CSH10" s="480"/>
      <c r="CSI10" s="480"/>
      <c r="CSJ10" s="481"/>
      <c r="CSK10" s="481"/>
      <c r="CSL10" s="482"/>
      <c r="CSM10" s="481"/>
      <c r="CSN10" s="1053"/>
      <c r="CSO10" s="1053"/>
      <c r="CSP10" s="1053"/>
      <c r="CSQ10" s="1053"/>
      <c r="CSR10" s="1053"/>
      <c r="CSS10" s="480"/>
      <c r="CST10" s="480"/>
      <c r="CSU10" s="481"/>
      <c r="CSV10" s="480"/>
      <c r="CSW10" s="480"/>
      <c r="CSX10" s="480"/>
      <c r="CSY10" s="481"/>
      <c r="CSZ10" s="481"/>
      <c r="CTA10" s="482"/>
      <c r="CTB10" s="481"/>
      <c r="CTC10" s="1053"/>
      <c r="CTD10" s="1053"/>
      <c r="CTE10" s="1053"/>
      <c r="CTF10" s="1053"/>
      <c r="CTG10" s="1053"/>
      <c r="CTH10" s="480"/>
      <c r="CTI10" s="480"/>
      <c r="CTJ10" s="481"/>
      <c r="CTK10" s="480"/>
      <c r="CTL10" s="480"/>
      <c r="CTM10" s="480"/>
      <c r="CTN10" s="481"/>
      <c r="CTO10" s="481"/>
      <c r="CTP10" s="482"/>
      <c r="CTQ10" s="481"/>
      <c r="CTR10" s="1053"/>
      <c r="CTS10" s="1053"/>
      <c r="CTT10" s="1053"/>
      <c r="CTU10" s="1053"/>
      <c r="CTV10" s="1053"/>
      <c r="CTW10" s="480"/>
      <c r="CTX10" s="480"/>
      <c r="CTY10" s="481"/>
      <c r="CTZ10" s="480"/>
      <c r="CUA10" s="480"/>
      <c r="CUB10" s="480"/>
      <c r="CUC10" s="481"/>
      <c r="CUD10" s="481"/>
      <c r="CUE10" s="482"/>
      <c r="CUF10" s="481"/>
      <c r="CUG10" s="1053"/>
      <c r="CUH10" s="1053"/>
      <c r="CUI10" s="1053"/>
      <c r="CUJ10" s="1053"/>
      <c r="CUK10" s="1053"/>
      <c r="CUL10" s="480"/>
      <c r="CUM10" s="480"/>
      <c r="CUN10" s="481"/>
      <c r="CUO10" s="480"/>
      <c r="CUP10" s="480"/>
      <c r="CUQ10" s="480"/>
      <c r="CUR10" s="481"/>
      <c r="CUS10" s="481"/>
      <c r="CUT10" s="482"/>
      <c r="CUU10" s="481"/>
      <c r="CUV10" s="1053"/>
      <c r="CUW10" s="1053"/>
      <c r="CUX10" s="1053"/>
      <c r="CUY10" s="1053"/>
      <c r="CUZ10" s="1053"/>
      <c r="CVA10" s="480"/>
      <c r="CVB10" s="480"/>
      <c r="CVC10" s="481"/>
      <c r="CVD10" s="480"/>
      <c r="CVE10" s="480"/>
      <c r="CVF10" s="480"/>
      <c r="CVG10" s="481"/>
      <c r="CVH10" s="481"/>
      <c r="CVI10" s="482"/>
      <c r="CVJ10" s="481"/>
      <c r="CVK10" s="1053"/>
      <c r="CVL10" s="1053"/>
      <c r="CVM10" s="1053"/>
      <c r="CVN10" s="1053"/>
      <c r="CVO10" s="1053"/>
      <c r="CVP10" s="480"/>
      <c r="CVQ10" s="480"/>
      <c r="CVR10" s="481"/>
      <c r="CVS10" s="480"/>
      <c r="CVT10" s="480"/>
      <c r="CVU10" s="480"/>
      <c r="CVV10" s="481"/>
      <c r="CVW10" s="481"/>
      <c r="CVX10" s="482"/>
      <c r="CVY10" s="481"/>
      <c r="CVZ10" s="1053"/>
      <c r="CWA10" s="1053"/>
      <c r="CWB10" s="1053"/>
      <c r="CWC10" s="1053"/>
      <c r="CWD10" s="1053"/>
      <c r="CWE10" s="480"/>
      <c r="CWF10" s="480"/>
      <c r="CWG10" s="481"/>
      <c r="CWH10" s="480"/>
      <c r="CWI10" s="480"/>
      <c r="CWJ10" s="480"/>
      <c r="CWK10" s="481"/>
      <c r="CWL10" s="481"/>
      <c r="CWM10" s="482"/>
      <c r="CWN10" s="481"/>
      <c r="CWO10" s="1053"/>
      <c r="CWP10" s="1053"/>
      <c r="CWQ10" s="1053"/>
      <c r="CWR10" s="1053"/>
      <c r="CWS10" s="1053"/>
      <c r="CWT10" s="480"/>
      <c r="CWU10" s="480"/>
      <c r="CWV10" s="481"/>
      <c r="CWW10" s="480"/>
      <c r="CWX10" s="480"/>
      <c r="CWY10" s="480"/>
      <c r="CWZ10" s="481"/>
      <c r="CXA10" s="481"/>
      <c r="CXB10" s="482"/>
      <c r="CXC10" s="481"/>
      <c r="CXD10" s="1053"/>
      <c r="CXE10" s="1053"/>
      <c r="CXF10" s="1053"/>
      <c r="CXG10" s="1053"/>
      <c r="CXH10" s="1053"/>
      <c r="CXI10" s="480"/>
      <c r="CXJ10" s="480"/>
      <c r="CXK10" s="481"/>
      <c r="CXL10" s="480"/>
      <c r="CXM10" s="480"/>
      <c r="CXN10" s="480"/>
      <c r="CXO10" s="481"/>
      <c r="CXP10" s="481"/>
      <c r="CXQ10" s="482"/>
      <c r="CXR10" s="481"/>
      <c r="CXS10" s="1053"/>
      <c r="CXT10" s="1053"/>
      <c r="CXU10" s="1053"/>
      <c r="CXV10" s="1053"/>
      <c r="CXW10" s="1053"/>
      <c r="CXX10" s="480"/>
      <c r="CXY10" s="480"/>
      <c r="CXZ10" s="481"/>
      <c r="CYA10" s="480"/>
      <c r="CYB10" s="480"/>
      <c r="CYC10" s="480"/>
      <c r="CYD10" s="481"/>
      <c r="CYE10" s="481"/>
      <c r="CYF10" s="482"/>
      <c r="CYG10" s="481"/>
      <c r="CYH10" s="1053"/>
      <c r="CYI10" s="1053"/>
      <c r="CYJ10" s="1053"/>
      <c r="CYK10" s="1053"/>
      <c r="CYL10" s="1053"/>
      <c r="CYM10" s="480"/>
      <c r="CYN10" s="480"/>
      <c r="CYO10" s="481"/>
      <c r="CYP10" s="480"/>
      <c r="CYQ10" s="480"/>
      <c r="CYR10" s="480"/>
      <c r="CYS10" s="481"/>
      <c r="CYT10" s="481"/>
      <c r="CYU10" s="482"/>
      <c r="CYV10" s="481"/>
      <c r="CYW10" s="1053"/>
      <c r="CYX10" s="1053"/>
      <c r="CYY10" s="1053"/>
      <c r="CYZ10" s="1053"/>
      <c r="CZA10" s="1053"/>
      <c r="CZB10" s="480"/>
      <c r="CZC10" s="480"/>
      <c r="CZD10" s="481"/>
      <c r="CZE10" s="480"/>
      <c r="CZF10" s="480"/>
      <c r="CZG10" s="480"/>
      <c r="CZH10" s="481"/>
      <c r="CZI10" s="481"/>
      <c r="CZJ10" s="482"/>
      <c r="CZK10" s="481"/>
      <c r="CZL10" s="1053"/>
      <c r="CZM10" s="1053"/>
      <c r="CZN10" s="1053"/>
      <c r="CZO10" s="1053"/>
      <c r="CZP10" s="1053"/>
      <c r="CZQ10" s="480"/>
      <c r="CZR10" s="480"/>
      <c r="CZS10" s="481"/>
      <c r="CZT10" s="480"/>
      <c r="CZU10" s="480"/>
      <c r="CZV10" s="480"/>
      <c r="CZW10" s="481"/>
      <c r="CZX10" s="481"/>
      <c r="CZY10" s="482"/>
      <c r="CZZ10" s="481"/>
      <c r="DAA10" s="1053"/>
      <c r="DAB10" s="1053"/>
      <c r="DAC10" s="1053"/>
      <c r="DAD10" s="1053"/>
      <c r="DAE10" s="1053"/>
      <c r="DAF10" s="480"/>
      <c r="DAG10" s="480"/>
      <c r="DAH10" s="481"/>
      <c r="DAI10" s="480"/>
      <c r="DAJ10" s="480"/>
      <c r="DAK10" s="480"/>
      <c r="DAL10" s="481"/>
      <c r="DAM10" s="481"/>
      <c r="DAN10" s="482"/>
      <c r="DAO10" s="481"/>
      <c r="DAP10" s="1053"/>
      <c r="DAQ10" s="1053"/>
      <c r="DAR10" s="1053"/>
      <c r="DAS10" s="1053"/>
      <c r="DAT10" s="1053"/>
      <c r="DAU10" s="480"/>
      <c r="DAV10" s="480"/>
      <c r="DAW10" s="481"/>
      <c r="DAX10" s="480"/>
      <c r="DAY10" s="480"/>
      <c r="DAZ10" s="480"/>
      <c r="DBA10" s="481"/>
      <c r="DBB10" s="481"/>
      <c r="DBC10" s="482"/>
      <c r="DBD10" s="481"/>
      <c r="DBE10" s="1053"/>
      <c r="DBF10" s="1053"/>
      <c r="DBG10" s="1053"/>
      <c r="DBH10" s="1053"/>
      <c r="DBI10" s="1053"/>
      <c r="DBJ10" s="480"/>
      <c r="DBK10" s="480"/>
      <c r="DBL10" s="481"/>
      <c r="DBM10" s="480"/>
      <c r="DBN10" s="480"/>
      <c r="DBO10" s="480"/>
      <c r="DBP10" s="481"/>
      <c r="DBQ10" s="481"/>
      <c r="DBR10" s="482"/>
      <c r="DBS10" s="481"/>
      <c r="DBT10" s="1053"/>
      <c r="DBU10" s="1053"/>
      <c r="DBV10" s="1053"/>
      <c r="DBW10" s="1053"/>
      <c r="DBX10" s="1053"/>
      <c r="DBY10" s="480"/>
      <c r="DBZ10" s="480"/>
      <c r="DCA10" s="481"/>
      <c r="DCB10" s="480"/>
      <c r="DCC10" s="480"/>
      <c r="DCD10" s="480"/>
      <c r="DCE10" s="481"/>
      <c r="DCF10" s="481"/>
      <c r="DCG10" s="482"/>
      <c r="DCH10" s="481"/>
      <c r="DCI10" s="1053"/>
      <c r="DCJ10" s="1053"/>
      <c r="DCK10" s="1053"/>
      <c r="DCL10" s="1053"/>
      <c r="DCM10" s="1053"/>
      <c r="DCN10" s="480"/>
      <c r="DCO10" s="480"/>
      <c r="DCP10" s="481"/>
      <c r="DCQ10" s="480"/>
      <c r="DCR10" s="480"/>
      <c r="DCS10" s="480"/>
      <c r="DCT10" s="481"/>
      <c r="DCU10" s="481"/>
      <c r="DCV10" s="482"/>
      <c r="DCW10" s="481"/>
      <c r="DCX10" s="1053"/>
      <c r="DCY10" s="1053"/>
      <c r="DCZ10" s="1053"/>
      <c r="DDA10" s="1053"/>
      <c r="DDB10" s="1053"/>
      <c r="DDC10" s="480"/>
      <c r="DDD10" s="480"/>
      <c r="DDE10" s="481"/>
      <c r="DDF10" s="480"/>
      <c r="DDG10" s="480"/>
      <c r="DDH10" s="480"/>
      <c r="DDI10" s="481"/>
      <c r="DDJ10" s="481"/>
      <c r="DDK10" s="482"/>
      <c r="DDL10" s="481"/>
      <c r="DDM10" s="1053"/>
      <c r="DDN10" s="1053"/>
      <c r="DDO10" s="1053"/>
      <c r="DDP10" s="1053"/>
      <c r="DDQ10" s="1053"/>
      <c r="DDR10" s="480"/>
      <c r="DDS10" s="480"/>
      <c r="DDT10" s="481"/>
      <c r="DDU10" s="480"/>
      <c r="DDV10" s="480"/>
      <c r="DDW10" s="480"/>
      <c r="DDX10" s="481"/>
      <c r="DDY10" s="481"/>
      <c r="DDZ10" s="482"/>
      <c r="DEA10" s="481"/>
      <c r="DEB10" s="1053"/>
      <c r="DEC10" s="1053"/>
      <c r="DED10" s="1053"/>
      <c r="DEE10" s="1053"/>
      <c r="DEF10" s="1053"/>
      <c r="DEG10" s="480"/>
      <c r="DEH10" s="480"/>
      <c r="DEI10" s="481"/>
      <c r="DEJ10" s="480"/>
      <c r="DEK10" s="480"/>
      <c r="DEL10" s="480"/>
      <c r="DEM10" s="481"/>
      <c r="DEN10" s="481"/>
      <c r="DEO10" s="482"/>
      <c r="DEP10" s="481"/>
      <c r="DEQ10" s="1053"/>
      <c r="DER10" s="1053"/>
      <c r="DES10" s="1053"/>
      <c r="DET10" s="1053"/>
      <c r="DEU10" s="1053"/>
      <c r="DEV10" s="480"/>
      <c r="DEW10" s="480"/>
      <c r="DEX10" s="481"/>
      <c r="DEY10" s="480"/>
      <c r="DEZ10" s="480"/>
      <c r="DFA10" s="480"/>
      <c r="DFB10" s="481"/>
      <c r="DFC10" s="481"/>
      <c r="DFD10" s="482"/>
      <c r="DFE10" s="481"/>
      <c r="DFF10" s="1053"/>
      <c r="DFG10" s="1053"/>
      <c r="DFH10" s="1053"/>
      <c r="DFI10" s="1053"/>
      <c r="DFJ10" s="1053"/>
      <c r="DFK10" s="480"/>
      <c r="DFL10" s="480"/>
      <c r="DFM10" s="481"/>
      <c r="DFN10" s="480"/>
      <c r="DFO10" s="480"/>
      <c r="DFP10" s="480"/>
      <c r="DFQ10" s="481"/>
      <c r="DFR10" s="481"/>
      <c r="DFS10" s="482"/>
      <c r="DFT10" s="481"/>
      <c r="DFU10" s="1053"/>
      <c r="DFV10" s="1053"/>
      <c r="DFW10" s="1053"/>
      <c r="DFX10" s="1053"/>
      <c r="DFY10" s="1053"/>
      <c r="DFZ10" s="480"/>
      <c r="DGA10" s="480"/>
      <c r="DGB10" s="481"/>
      <c r="DGC10" s="480"/>
      <c r="DGD10" s="480"/>
      <c r="DGE10" s="480"/>
      <c r="DGF10" s="481"/>
      <c r="DGG10" s="481"/>
      <c r="DGH10" s="482"/>
      <c r="DGI10" s="481"/>
      <c r="DGJ10" s="1053"/>
      <c r="DGK10" s="1053"/>
      <c r="DGL10" s="1053"/>
      <c r="DGM10" s="1053"/>
      <c r="DGN10" s="1053"/>
      <c r="DGO10" s="480"/>
      <c r="DGP10" s="480"/>
      <c r="DGQ10" s="481"/>
      <c r="DGR10" s="480"/>
      <c r="DGS10" s="480"/>
      <c r="DGT10" s="480"/>
      <c r="DGU10" s="481"/>
      <c r="DGV10" s="481"/>
      <c r="DGW10" s="482"/>
      <c r="DGX10" s="481"/>
      <c r="DGY10" s="1053"/>
      <c r="DGZ10" s="1053"/>
      <c r="DHA10" s="1053"/>
      <c r="DHB10" s="1053"/>
      <c r="DHC10" s="1053"/>
      <c r="DHD10" s="480"/>
      <c r="DHE10" s="480"/>
      <c r="DHF10" s="481"/>
      <c r="DHG10" s="480"/>
      <c r="DHH10" s="480"/>
      <c r="DHI10" s="480"/>
      <c r="DHJ10" s="481"/>
      <c r="DHK10" s="481"/>
      <c r="DHL10" s="482"/>
      <c r="DHM10" s="481"/>
      <c r="DHN10" s="1053"/>
      <c r="DHO10" s="1053"/>
      <c r="DHP10" s="1053"/>
      <c r="DHQ10" s="1053"/>
      <c r="DHR10" s="1053"/>
      <c r="DHS10" s="480"/>
      <c r="DHT10" s="480"/>
      <c r="DHU10" s="481"/>
      <c r="DHV10" s="480"/>
      <c r="DHW10" s="480"/>
      <c r="DHX10" s="480"/>
      <c r="DHY10" s="481"/>
      <c r="DHZ10" s="481"/>
      <c r="DIA10" s="482"/>
      <c r="DIB10" s="481"/>
      <c r="DIC10" s="1053"/>
      <c r="DID10" s="1053"/>
      <c r="DIE10" s="1053"/>
      <c r="DIF10" s="1053"/>
      <c r="DIG10" s="1053"/>
      <c r="DIH10" s="480"/>
      <c r="DII10" s="480"/>
      <c r="DIJ10" s="481"/>
      <c r="DIK10" s="480"/>
      <c r="DIL10" s="480"/>
      <c r="DIM10" s="480"/>
      <c r="DIN10" s="481"/>
      <c r="DIO10" s="481"/>
      <c r="DIP10" s="482"/>
      <c r="DIQ10" s="481"/>
      <c r="DIR10" s="1053"/>
      <c r="DIS10" s="1053"/>
      <c r="DIT10" s="1053"/>
      <c r="DIU10" s="1053"/>
      <c r="DIV10" s="1053"/>
      <c r="DIW10" s="480"/>
      <c r="DIX10" s="480"/>
      <c r="DIY10" s="481"/>
      <c r="DIZ10" s="480"/>
      <c r="DJA10" s="480"/>
      <c r="DJB10" s="480"/>
      <c r="DJC10" s="481"/>
      <c r="DJD10" s="481"/>
      <c r="DJE10" s="482"/>
      <c r="DJF10" s="481"/>
      <c r="DJG10" s="1053"/>
      <c r="DJH10" s="1053"/>
      <c r="DJI10" s="1053"/>
      <c r="DJJ10" s="1053"/>
      <c r="DJK10" s="1053"/>
      <c r="DJL10" s="480"/>
      <c r="DJM10" s="480"/>
      <c r="DJN10" s="481"/>
      <c r="DJO10" s="480"/>
      <c r="DJP10" s="480"/>
      <c r="DJQ10" s="480"/>
      <c r="DJR10" s="481"/>
      <c r="DJS10" s="481"/>
      <c r="DJT10" s="482"/>
      <c r="DJU10" s="481"/>
      <c r="DJV10" s="1053"/>
      <c r="DJW10" s="1053"/>
      <c r="DJX10" s="1053"/>
      <c r="DJY10" s="1053"/>
      <c r="DJZ10" s="1053"/>
      <c r="DKA10" s="480"/>
      <c r="DKB10" s="480"/>
      <c r="DKC10" s="481"/>
      <c r="DKD10" s="480"/>
      <c r="DKE10" s="480"/>
      <c r="DKF10" s="480"/>
      <c r="DKG10" s="481"/>
      <c r="DKH10" s="481"/>
      <c r="DKI10" s="482"/>
      <c r="DKJ10" s="481"/>
      <c r="DKK10" s="1053"/>
      <c r="DKL10" s="1053"/>
      <c r="DKM10" s="1053"/>
      <c r="DKN10" s="1053"/>
      <c r="DKO10" s="1053"/>
      <c r="DKP10" s="480"/>
      <c r="DKQ10" s="480"/>
      <c r="DKR10" s="481"/>
      <c r="DKS10" s="480"/>
      <c r="DKT10" s="480"/>
      <c r="DKU10" s="480"/>
      <c r="DKV10" s="481"/>
      <c r="DKW10" s="481"/>
      <c r="DKX10" s="482"/>
      <c r="DKY10" s="481"/>
      <c r="DKZ10" s="1053"/>
      <c r="DLA10" s="1053"/>
      <c r="DLB10" s="1053"/>
      <c r="DLC10" s="1053"/>
      <c r="DLD10" s="1053"/>
      <c r="DLE10" s="480"/>
      <c r="DLF10" s="480"/>
      <c r="DLG10" s="481"/>
      <c r="DLH10" s="480"/>
      <c r="DLI10" s="480"/>
      <c r="DLJ10" s="480"/>
      <c r="DLK10" s="481"/>
      <c r="DLL10" s="481"/>
      <c r="DLM10" s="482"/>
      <c r="DLN10" s="481"/>
      <c r="DLO10" s="1053"/>
      <c r="DLP10" s="1053"/>
      <c r="DLQ10" s="1053"/>
      <c r="DLR10" s="1053"/>
      <c r="DLS10" s="1053"/>
      <c r="DLT10" s="480"/>
      <c r="DLU10" s="480"/>
      <c r="DLV10" s="481"/>
      <c r="DLW10" s="480"/>
      <c r="DLX10" s="480"/>
      <c r="DLY10" s="480"/>
      <c r="DLZ10" s="481"/>
      <c r="DMA10" s="481"/>
      <c r="DMB10" s="482"/>
      <c r="DMC10" s="481"/>
      <c r="DMD10" s="1053"/>
      <c r="DME10" s="1053"/>
      <c r="DMF10" s="1053"/>
      <c r="DMG10" s="1053"/>
      <c r="DMH10" s="1053"/>
      <c r="DMI10" s="480"/>
      <c r="DMJ10" s="480"/>
      <c r="DMK10" s="481"/>
      <c r="DML10" s="480"/>
      <c r="DMM10" s="480"/>
      <c r="DMN10" s="480"/>
      <c r="DMO10" s="481"/>
      <c r="DMP10" s="481"/>
      <c r="DMQ10" s="482"/>
      <c r="DMR10" s="481"/>
      <c r="DMS10" s="1053"/>
      <c r="DMT10" s="1053"/>
      <c r="DMU10" s="1053"/>
      <c r="DMV10" s="1053"/>
      <c r="DMW10" s="1053"/>
      <c r="DMX10" s="480"/>
      <c r="DMY10" s="480"/>
      <c r="DMZ10" s="481"/>
      <c r="DNA10" s="480"/>
      <c r="DNB10" s="480"/>
      <c r="DNC10" s="480"/>
      <c r="DND10" s="481"/>
      <c r="DNE10" s="481"/>
      <c r="DNF10" s="482"/>
      <c r="DNG10" s="481"/>
      <c r="DNH10" s="1053"/>
      <c r="DNI10" s="1053"/>
      <c r="DNJ10" s="1053"/>
      <c r="DNK10" s="1053"/>
      <c r="DNL10" s="1053"/>
      <c r="DNM10" s="480"/>
      <c r="DNN10" s="480"/>
      <c r="DNO10" s="481"/>
      <c r="DNP10" s="480"/>
      <c r="DNQ10" s="480"/>
      <c r="DNR10" s="480"/>
      <c r="DNS10" s="481"/>
      <c r="DNT10" s="481"/>
      <c r="DNU10" s="482"/>
      <c r="DNV10" s="481"/>
      <c r="DNW10" s="1053"/>
      <c r="DNX10" s="1053"/>
      <c r="DNY10" s="1053"/>
      <c r="DNZ10" s="1053"/>
      <c r="DOA10" s="1053"/>
      <c r="DOB10" s="480"/>
      <c r="DOC10" s="480"/>
      <c r="DOD10" s="481"/>
      <c r="DOE10" s="480"/>
      <c r="DOF10" s="480"/>
      <c r="DOG10" s="480"/>
      <c r="DOH10" s="481"/>
      <c r="DOI10" s="481"/>
      <c r="DOJ10" s="482"/>
      <c r="DOK10" s="481"/>
      <c r="DOL10" s="1053"/>
      <c r="DOM10" s="1053"/>
      <c r="DON10" s="1053"/>
      <c r="DOO10" s="1053"/>
      <c r="DOP10" s="1053"/>
      <c r="DOQ10" s="480"/>
      <c r="DOR10" s="480"/>
      <c r="DOS10" s="481"/>
      <c r="DOT10" s="480"/>
      <c r="DOU10" s="480"/>
      <c r="DOV10" s="480"/>
      <c r="DOW10" s="481"/>
      <c r="DOX10" s="481"/>
      <c r="DOY10" s="482"/>
      <c r="DOZ10" s="481"/>
      <c r="DPA10" s="1053"/>
      <c r="DPB10" s="1053"/>
      <c r="DPC10" s="1053"/>
      <c r="DPD10" s="1053"/>
      <c r="DPE10" s="1053"/>
      <c r="DPF10" s="480"/>
      <c r="DPG10" s="480"/>
      <c r="DPH10" s="481"/>
      <c r="DPI10" s="480"/>
      <c r="DPJ10" s="480"/>
      <c r="DPK10" s="480"/>
      <c r="DPL10" s="481"/>
      <c r="DPM10" s="481"/>
      <c r="DPN10" s="482"/>
      <c r="DPO10" s="481"/>
      <c r="DPP10" s="1053"/>
      <c r="DPQ10" s="1053"/>
      <c r="DPR10" s="1053"/>
      <c r="DPS10" s="1053"/>
      <c r="DPT10" s="1053"/>
      <c r="DPU10" s="480"/>
      <c r="DPV10" s="480"/>
      <c r="DPW10" s="481"/>
      <c r="DPX10" s="480"/>
      <c r="DPY10" s="480"/>
      <c r="DPZ10" s="480"/>
      <c r="DQA10" s="481"/>
      <c r="DQB10" s="481"/>
      <c r="DQC10" s="482"/>
      <c r="DQD10" s="481"/>
      <c r="DQE10" s="1053"/>
      <c r="DQF10" s="1053"/>
      <c r="DQG10" s="1053"/>
      <c r="DQH10" s="1053"/>
      <c r="DQI10" s="1053"/>
      <c r="DQJ10" s="480"/>
      <c r="DQK10" s="480"/>
      <c r="DQL10" s="481"/>
      <c r="DQM10" s="480"/>
      <c r="DQN10" s="480"/>
      <c r="DQO10" s="480"/>
      <c r="DQP10" s="481"/>
      <c r="DQQ10" s="481"/>
      <c r="DQR10" s="482"/>
      <c r="DQS10" s="481"/>
      <c r="DQT10" s="1053"/>
      <c r="DQU10" s="1053"/>
      <c r="DQV10" s="1053"/>
      <c r="DQW10" s="1053"/>
      <c r="DQX10" s="1053"/>
      <c r="DQY10" s="480"/>
      <c r="DQZ10" s="480"/>
      <c r="DRA10" s="481"/>
      <c r="DRB10" s="480"/>
      <c r="DRC10" s="480"/>
      <c r="DRD10" s="480"/>
      <c r="DRE10" s="481"/>
      <c r="DRF10" s="481"/>
      <c r="DRG10" s="482"/>
      <c r="DRH10" s="481"/>
      <c r="DRI10" s="1053"/>
      <c r="DRJ10" s="1053"/>
      <c r="DRK10" s="1053"/>
      <c r="DRL10" s="1053"/>
      <c r="DRM10" s="1053"/>
      <c r="DRN10" s="480"/>
      <c r="DRO10" s="480"/>
      <c r="DRP10" s="481"/>
      <c r="DRQ10" s="480"/>
      <c r="DRR10" s="480"/>
      <c r="DRS10" s="480"/>
      <c r="DRT10" s="481"/>
      <c r="DRU10" s="481"/>
      <c r="DRV10" s="482"/>
      <c r="DRW10" s="481"/>
      <c r="DRX10" s="1053"/>
      <c r="DRY10" s="1053"/>
      <c r="DRZ10" s="1053"/>
      <c r="DSA10" s="1053"/>
      <c r="DSB10" s="1053"/>
      <c r="DSC10" s="480"/>
      <c r="DSD10" s="480"/>
      <c r="DSE10" s="481"/>
      <c r="DSF10" s="480"/>
      <c r="DSG10" s="480"/>
      <c r="DSH10" s="480"/>
      <c r="DSI10" s="481"/>
      <c r="DSJ10" s="481"/>
      <c r="DSK10" s="482"/>
      <c r="DSL10" s="481"/>
      <c r="DSM10" s="1053"/>
      <c r="DSN10" s="1053"/>
      <c r="DSO10" s="1053"/>
      <c r="DSP10" s="1053"/>
      <c r="DSQ10" s="1053"/>
      <c r="DSR10" s="480"/>
      <c r="DSS10" s="480"/>
      <c r="DST10" s="481"/>
      <c r="DSU10" s="480"/>
      <c r="DSV10" s="480"/>
      <c r="DSW10" s="480"/>
      <c r="DSX10" s="481"/>
      <c r="DSY10" s="481"/>
      <c r="DSZ10" s="482"/>
      <c r="DTA10" s="481"/>
      <c r="DTB10" s="1053"/>
      <c r="DTC10" s="1053"/>
      <c r="DTD10" s="1053"/>
      <c r="DTE10" s="1053"/>
      <c r="DTF10" s="1053"/>
      <c r="DTG10" s="480"/>
      <c r="DTH10" s="480"/>
      <c r="DTI10" s="481"/>
      <c r="DTJ10" s="480"/>
      <c r="DTK10" s="480"/>
      <c r="DTL10" s="480"/>
      <c r="DTM10" s="481"/>
      <c r="DTN10" s="481"/>
      <c r="DTO10" s="482"/>
      <c r="DTP10" s="481"/>
      <c r="DTQ10" s="1053"/>
      <c r="DTR10" s="1053"/>
      <c r="DTS10" s="1053"/>
      <c r="DTT10" s="1053"/>
      <c r="DTU10" s="1053"/>
      <c r="DTV10" s="480"/>
      <c r="DTW10" s="480"/>
      <c r="DTX10" s="481"/>
      <c r="DTY10" s="480"/>
      <c r="DTZ10" s="480"/>
      <c r="DUA10" s="480"/>
      <c r="DUB10" s="481"/>
      <c r="DUC10" s="481"/>
      <c r="DUD10" s="482"/>
      <c r="DUE10" s="481"/>
      <c r="DUF10" s="1053"/>
      <c r="DUG10" s="1053"/>
      <c r="DUH10" s="1053"/>
      <c r="DUI10" s="1053"/>
      <c r="DUJ10" s="1053"/>
      <c r="DUK10" s="480"/>
      <c r="DUL10" s="480"/>
      <c r="DUM10" s="481"/>
      <c r="DUN10" s="480"/>
      <c r="DUO10" s="480"/>
      <c r="DUP10" s="480"/>
      <c r="DUQ10" s="481"/>
      <c r="DUR10" s="481"/>
      <c r="DUS10" s="482"/>
      <c r="DUT10" s="481"/>
      <c r="DUU10" s="1053"/>
      <c r="DUV10" s="1053"/>
      <c r="DUW10" s="1053"/>
      <c r="DUX10" s="1053"/>
      <c r="DUY10" s="1053"/>
      <c r="DUZ10" s="480"/>
      <c r="DVA10" s="480"/>
      <c r="DVB10" s="481"/>
      <c r="DVC10" s="480"/>
      <c r="DVD10" s="480"/>
      <c r="DVE10" s="480"/>
      <c r="DVF10" s="481"/>
      <c r="DVG10" s="481"/>
      <c r="DVH10" s="482"/>
      <c r="DVI10" s="481"/>
      <c r="DVJ10" s="1053"/>
      <c r="DVK10" s="1053"/>
      <c r="DVL10" s="1053"/>
      <c r="DVM10" s="1053"/>
      <c r="DVN10" s="1053"/>
      <c r="DVO10" s="480"/>
      <c r="DVP10" s="480"/>
      <c r="DVQ10" s="481"/>
      <c r="DVR10" s="480"/>
      <c r="DVS10" s="480"/>
      <c r="DVT10" s="480"/>
      <c r="DVU10" s="481"/>
      <c r="DVV10" s="481"/>
      <c r="DVW10" s="482"/>
      <c r="DVX10" s="481"/>
      <c r="DVY10" s="1053"/>
      <c r="DVZ10" s="1053"/>
      <c r="DWA10" s="1053"/>
      <c r="DWB10" s="1053"/>
      <c r="DWC10" s="1053"/>
      <c r="DWD10" s="480"/>
      <c r="DWE10" s="480"/>
      <c r="DWF10" s="481"/>
      <c r="DWG10" s="480"/>
      <c r="DWH10" s="480"/>
      <c r="DWI10" s="480"/>
      <c r="DWJ10" s="481"/>
      <c r="DWK10" s="481"/>
      <c r="DWL10" s="482"/>
      <c r="DWM10" s="481"/>
      <c r="DWN10" s="1053"/>
      <c r="DWO10" s="1053"/>
      <c r="DWP10" s="1053"/>
      <c r="DWQ10" s="1053"/>
      <c r="DWR10" s="1053"/>
      <c r="DWS10" s="480"/>
      <c r="DWT10" s="480"/>
      <c r="DWU10" s="481"/>
      <c r="DWV10" s="480"/>
      <c r="DWW10" s="480"/>
      <c r="DWX10" s="480"/>
      <c r="DWY10" s="481"/>
      <c r="DWZ10" s="481"/>
      <c r="DXA10" s="482"/>
      <c r="DXB10" s="481"/>
      <c r="DXC10" s="1053"/>
      <c r="DXD10" s="1053"/>
      <c r="DXE10" s="1053"/>
      <c r="DXF10" s="1053"/>
      <c r="DXG10" s="1053"/>
      <c r="DXH10" s="480"/>
      <c r="DXI10" s="480"/>
      <c r="DXJ10" s="481"/>
      <c r="DXK10" s="480"/>
      <c r="DXL10" s="480"/>
      <c r="DXM10" s="480"/>
      <c r="DXN10" s="481"/>
      <c r="DXO10" s="481"/>
      <c r="DXP10" s="482"/>
      <c r="DXQ10" s="481"/>
      <c r="DXR10" s="1053"/>
      <c r="DXS10" s="1053"/>
      <c r="DXT10" s="1053"/>
      <c r="DXU10" s="1053"/>
      <c r="DXV10" s="1053"/>
      <c r="DXW10" s="480"/>
      <c r="DXX10" s="480"/>
      <c r="DXY10" s="481"/>
      <c r="DXZ10" s="480"/>
      <c r="DYA10" s="480"/>
      <c r="DYB10" s="480"/>
      <c r="DYC10" s="481"/>
      <c r="DYD10" s="481"/>
      <c r="DYE10" s="482"/>
      <c r="DYF10" s="481"/>
      <c r="DYG10" s="1053"/>
      <c r="DYH10" s="1053"/>
      <c r="DYI10" s="1053"/>
      <c r="DYJ10" s="1053"/>
      <c r="DYK10" s="1053"/>
      <c r="DYL10" s="480"/>
      <c r="DYM10" s="480"/>
      <c r="DYN10" s="481"/>
      <c r="DYO10" s="480"/>
      <c r="DYP10" s="480"/>
      <c r="DYQ10" s="480"/>
      <c r="DYR10" s="481"/>
      <c r="DYS10" s="481"/>
      <c r="DYT10" s="482"/>
      <c r="DYU10" s="481"/>
      <c r="DYV10" s="1053"/>
      <c r="DYW10" s="1053"/>
      <c r="DYX10" s="1053"/>
      <c r="DYY10" s="1053"/>
      <c r="DYZ10" s="1053"/>
      <c r="DZA10" s="480"/>
      <c r="DZB10" s="480"/>
      <c r="DZC10" s="481"/>
      <c r="DZD10" s="480"/>
      <c r="DZE10" s="480"/>
      <c r="DZF10" s="480"/>
      <c r="DZG10" s="481"/>
      <c r="DZH10" s="481"/>
      <c r="DZI10" s="482"/>
      <c r="DZJ10" s="481"/>
      <c r="DZK10" s="1053"/>
      <c r="DZL10" s="1053"/>
      <c r="DZM10" s="1053"/>
      <c r="DZN10" s="1053"/>
      <c r="DZO10" s="1053"/>
      <c r="DZP10" s="480"/>
      <c r="DZQ10" s="480"/>
      <c r="DZR10" s="481"/>
      <c r="DZS10" s="480"/>
      <c r="DZT10" s="480"/>
      <c r="DZU10" s="480"/>
      <c r="DZV10" s="481"/>
      <c r="DZW10" s="481"/>
      <c r="DZX10" s="482"/>
      <c r="DZY10" s="481"/>
      <c r="DZZ10" s="1053"/>
      <c r="EAA10" s="1053"/>
      <c r="EAB10" s="1053"/>
      <c r="EAC10" s="1053"/>
      <c r="EAD10" s="1053"/>
      <c r="EAE10" s="480"/>
      <c r="EAF10" s="480"/>
      <c r="EAG10" s="481"/>
      <c r="EAH10" s="480"/>
      <c r="EAI10" s="480"/>
      <c r="EAJ10" s="480"/>
      <c r="EAK10" s="481"/>
      <c r="EAL10" s="481"/>
      <c r="EAM10" s="482"/>
      <c r="EAN10" s="481"/>
      <c r="EAO10" s="1053"/>
      <c r="EAP10" s="1053"/>
      <c r="EAQ10" s="1053"/>
      <c r="EAR10" s="1053"/>
      <c r="EAS10" s="1053"/>
      <c r="EAT10" s="480"/>
      <c r="EAU10" s="480"/>
      <c r="EAV10" s="481"/>
      <c r="EAW10" s="480"/>
      <c r="EAX10" s="480"/>
      <c r="EAY10" s="480"/>
      <c r="EAZ10" s="481"/>
      <c r="EBA10" s="481"/>
      <c r="EBB10" s="482"/>
      <c r="EBC10" s="481"/>
      <c r="EBD10" s="1053"/>
      <c r="EBE10" s="1053"/>
      <c r="EBF10" s="1053"/>
      <c r="EBG10" s="1053"/>
      <c r="EBH10" s="1053"/>
      <c r="EBI10" s="480"/>
      <c r="EBJ10" s="480"/>
      <c r="EBK10" s="481"/>
      <c r="EBL10" s="480"/>
      <c r="EBM10" s="480"/>
      <c r="EBN10" s="480"/>
      <c r="EBO10" s="481"/>
      <c r="EBP10" s="481"/>
      <c r="EBQ10" s="482"/>
      <c r="EBR10" s="481"/>
      <c r="EBS10" s="1053"/>
      <c r="EBT10" s="1053"/>
      <c r="EBU10" s="1053"/>
      <c r="EBV10" s="1053"/>
      <c r="EBW10" s="1053"/>
      <c r="EBX10" s="480"/>
      <c r="EBY10" s="480"/>
      <c r="EBZ10" s="481"/>
      <c r="ECA10" s="480"/>
      <c r="ECB10" s="480"/>
      <c r="ECC10" s="480"/>
      <c r="ECD10" s="481"/>
      <c r="ECE10" s="481"/>
      <c r="ECF10" s="482"/>
      <c r="ECG10" s="481"/>
      <c r="ECH10" s="1053"/>
      <c r="ECI10" s="1053"/>
      <c r="ECJ10" s="1053"/>
      <c r="ECK10" s="1053"/>
      <c r="ECL10" s="1053"/>
      <c r="ECM10" s="480"/>
      <c r="ECN10" s="480"/>
      <c r="ECO10" s="481"/>
      <c r="ECP10" s="480"/>
      <c r="ECQ10" s="480"/>
      <c r="ECR10" s="480"/>
      <c r="ECS10" s="481"/>
      <c r="ECT10" s="481"/>
      <c r="ECU10" s="482"/>
      <c r="ECV10" s="481"/>
      <c r="ECW10" s="1053"/>
      <c r="ECX10" s="1053"/>
      <c r="ECY10" s="1053"/>
      <c r="ECZ10" s="1053"/>
      <c r="EDA10" s="1053"/>
      <c r="EDB10" s="480"/>
      <c r="EDC10" s="480"/>
      <c r="EDD10" s="481"/>
      <c r="EDE10" s="480"/>
      <c r="EDF10" s="480"/>
      <c r="EDG10" s="480"/>
      <c r="EDH10" s="481"/>
      <c r="EDI10" s="481"/>
      <c r="EDJ10" s="482"/>
      <c r="EDK10" s="481"/>
      <c r="EDL10" s="1053"/>
      <c r="EDM10" s="1053"/>
      <c r="EDN10" s="1053"/>
      <c r="EDO10" s="1053"/>
      <c r="EDP10" s="1053"/>
      <c r="EDQ10" s="480"/>
      <c r="EDR10" s="480"/>
      <c r="EDS10" s="481"/>
      <c r="EDT10" s="480"/>
      <c r="EDU10" s="480"/>
      <c r="EDV10" s="480"/>
      <c r="EDW10" s="481"/>
      <c r="EDX10" s="481"/>
      <c r="EDY10" s="482"/>
      <c r="EDZ10" s="481"/>
      <c r="EEA10" s="1053"/>
      <c r="EEB10" s="1053"/>
      <c r="EEC10" s="1053"/>
      <c r="EED10" s="1053"/>
      <c r="EEE10" s="1053"/>
      <c r="EEF10" s="480"/>
      <c r="EEG10" s="480"/>
      <c r="EEH10" s="481"/>
      <c r="EEI10" s="480"/>
      <c r="EEJ10" s="480"/>
      <c r="EEK10" s="480"/>
      <c r="EEL10" s="481"/>
      <c r="EEM10" s="481"/>
      <c r="EEN10" s="482"/>
      <c r="EEO10" s="481"/>
      <c r="EEP10" s="1053"/>
      <c r="EEQ10" s="1053"/>
      <c r="EER10" s="1053"/>
      <c r="EES10" s="1053"/>
      <c r="EET10" s="1053"/>
      <c r="EEU10" s="480"/>
      <c r="EEV10" s="480"/>
      <c r="EEW10" s="481"/>
      <c r="EEX10" s="480"/>
      <c r="EEY10" s="480"/>
      <c r="EEZ10" s="480"/>
      <c r="EFA10" s="481"/>
      <c r="EFB10" s="481"/>
      <c r="EFC10" s="482"/>
      <c r="EFD10" s="481"/>
      <c r="EFE10" s="1053"/>
      <c r="EFF10" s="1053"/>
      <c r="EFG10" s="1053"/>
      <c r="EFH10" s="1053"/>
      <c r="EFI10" s="1053"/>
      <c r="EFJ10" s="480"/>
      <c r="EFK10" s="480"/>
      <c r="EFL10" s="481"/>
      <c r="EFM10" s="480"/>
      <c r="EFN10" s="480"/>
      <c r="EFO10" s="480"/>
      <c r="EFP10" s="481"/>
      <c r="EFQ10" s="481"/>
      <c r="EFR10" s="482"/>
      <c r="EFS10" s="481"/>
      <c r="EFT10" s="1053"/>
      <c r="EFU10" s="1053"/>
      <c r="EFV10" s="1053"/>
      <c r="EFW10" s="1053"/>
      <c r="EFX10" s="1053"/>
      <c r="EFY10" s="480"/>
      <c r="EFZ10" s="480"/>
      <c r="EGA10" s="481"/>
      <c r="EGB10" s="480"/>
      <c r="EGC10" s="480"/>
      <c r="EGD10" s="480"/>
      <c r="EGE10" s="481"/>
      <c r="EGF10" s="481"/>
      <c r="EGG10" s="482"/>
      <c r="EGH10" s="481"/>
      <c r="EGI10" s="1053"/>
      <c r="EGJ10" s="1053"/>
      <c r="EGK10" s="1053"/>
      <c r="EGL10" s="1053"/>
      <c r="EGM10" s="1053"/>
      <c r="EGN10" s="480"/>
      <c r="EGO10" s="480"/>
      <c r="EGP10" s="481"/>
      <c r="EGQ10" s="480"/>
      <c r="EGR10" s="480"/>
      <c r="EGS10" s="480"/>
      <c r="EGT10" s="481"/>
      <c r="EGU10" s="481"/>
      <c r="EGV10" s="482"/>
      <c r="EGW10" s="481"/>
      <c r="EGX10" s="1053"/>
      <c r="EGY10" s="1053"/>
      <c r="EGZ10" s="1053"/>
      <c r="EHA10" s="1053"/>
      <c r="EHB10" s="1053"/>
      <c r="EHC10" s="480"/>
      <c r="EHD10" s="480"/>
      <c r="EHE10" s="481"/>
      <c r="EHF10" s="480"/>
      <c r="EHG10" s="480"/>
      <c r="EHH10" s="480"/>
      <c r="EHI10" s="481"/>
      <c r="EHJ10" s="481"/>
      <c r="EHK10" s="482"/>
      <c r="EHL10" s="481"/>
      <c r="EHM10" s="1053"/>
      <c r="EHN10" s="1053"/>
      <c r="EHO10" s="1053"/>
      <c r="EHP10" s="1053"/>
      <c r="EHQ10" s="1053"/>
      <c r="EHR10" s="480"/>
      <c r="EHS10" s="480"/>
      <c r="EHT10" s="481"/>
      <c r="EHU10" s="480"/>
      <c r="EHV10" s="480"/>
      <c r="EHW10" s="480"/>
      <c r="EHX10" s="481"/>
      <c r="EHY10" s="481"/>
      <c r="EHZ10" s="482"/>
      <c r="EIA10" s="481"/>
      <c r="EIB10" s="1053"/>
      <c r="EIC10" s="1053"/>
      <c r="EID10" s="1053"/>
      <c r="EIE10" s="1053"/>
      <c r="EIF10" s="1053"/>
      <c r="EIG10" s="480"/>
      <c r="EIH10" s="480"/>
      <c r="EII10" s="481"/>
      <c r="EIJ10" s="480"/>
      <c r="EIK10" s="480"/>
      <c r="EIL10" s="480"/>
      <c r="EIM10" s="481"/>
      <c r="EIN10" s="481"/>
      <c r="EIO10" s="482"/>
      <c r="EIP10" s="481"/>
      <c r="EIQ10" s="1053"/>
      <c r="EIR10" s="1053"/>
      <c r="EIS10" s="1053"/>
      <c r="EIT10" s="1053"/>
      <c r="EIU10" s="1053"/>
      <c r="EIV10" s="480"/>
      <c r="EIW10" s="480"/>
      <c r="EIX10" s="481"/>
      <c r="EIY10" s="480"/>
      <c r="EIZ10" s="480"/>
      <c r="EJA10" s="480"/>
      <c r="EJB10" s="481"/>
      <c r="EJC10" s="481"/>
      <c r="EJD10" s="482"/>
      <c r="EJE10" s="481"/>
      <c r="EJF10" s="1053"/>
      <c r="EJG10" s="1053"/>
      <c r="EJH10" s="1053"/>
      <c r="EJI10" s="1053"/>
      <c r="EJJ10" s="1053"/>
      <c r="EJK10" s="480"/>
      <c r="EJL10" s="480"/>
      <c r="EJM10" s="481"/>
      <c r="EJN10" s="480"/>
      <c r="EJO10" s="480"/>
      <c r="EJP10" s="480"/>
      <c r="EJQ10" s="481"/>
      <c r="EJR10" s="481"/>
      <c r="EJS10" s="482"/>
      <c r="EJT10" s="481"/>
      <c r="EJU10" s="1053"/>
      <c r="EJV10" s="1053"/>
      <c r="EJW10" s="1053"/>
      <c r="EJX10" s="1053"/>
      <c r="EJY10" s="1053"/>
      <c r="EJZ10" s="480"/>
      <c r="EKA10" s="480"/>
      <c r="EKB10" s="481"/>
      <c r="EKC10" s="480"/>
      <c r="EKD10" s="480"/>
      <c r="EKE10" s="480"/>
      <c r="EKF10" s="481"/>
      <c r="EKG10" s="481"/>
      <c r="EKH10" s="482"/>
      <c r="EKI10" s="481"/>
      <c r="EKJ10" s="1053"/>
      <c r="EKK10" s="1053"/>
      <c r="EKL10" s="1053"/>
      <c r="EKM10" s="1053"/>
      <c r="EKN10" s="1053"/>
      <c r="EKO10" s="480"/>
      <c r="EKP10" s="480"/>
      <c r="EKQ10" s="481"/>
      <c r="EKR10" s="480"/>
      <c r="EKS10" s="480"/>
      <c r="EKT10" s="480"/>
      <c r="EKU10" s="481"/>
      <c r="EKV10" s="481"/>
      <c r="EKW10" s="482"/>
      <c r="EKX10" s="481"/>
      <c r="EKY10" s="1053"/>
      <c r="EKZ10" s="1053"/>
      <c r="ELA10" s="1053"/>
      <c r="ELB10" s="1053"/>
      <c r="ELC10" s="1053"/>
      <c r="ELD10" s="480"/>
      <c r="ELE10" s="480"/>
      <c r="ELF10" s="481"/>
      <c r="ELG10" s="480"/>
      <c r="ELH10" s="480"/>
      <c r="ELI10" s="480"/>
      <c r="ELJ10" s="481"/>
      <c r="ELK10" s="481"/>
      <c r="ELL10" s="482"/>
      <c r="ELM10" s="481"/>
      <c r="ELN10" s="1053"/>
      <c r="ELO10" s="1053"/>
      <c r="ELP10" s="1053"/>
      <c r="ELQ10" s="1053"/>
      <c r="ELR10" s="1053"/>
      <c r="ELS10" s="480"/>
      <c r="ELT10" s="480"/>
      <c r="ELU10" s="481"/>
      <c r="ELV10" s="480"/>
      <c r="ELW10" s="480"/>
      <c r="ELX10" s="480"/>
      <c r="ELY10" s="481"/>
      <c r="ELZ10" s="481"/>
      <c r="EMA10" s="482"/>
      <c r="EMB10" s="481"/>
      <c r="EMC10" s="1053"/>
      <c r="EMD10" s="1053"/>
      <c r="EME10" s="1053"/>
      <c r="EMF10" s="1053"/>
      <c r="EMG10" s="1053"/>
      <c r="EMH10" s="480"/>
      <c r="EMI10" s="480"/>
      <c r="EMJ10" s="481"/>
      <c r="EMK10" s="480"/>
      <c r="EML10" s="480"/>
      <c r="EMM10" s="480"/>
      <c r="EMN10" s="481"/>
      <c r="EMO10" s="481"/>
      <c r="EMP10" s="482"/>
      <c r="EMQ10" s="481"/>
      <c r="EMR10" s="1053"/>
      <c r="EMS10" s="1053"/>
      <c r="EMT10" s="1053"/>
      <c r="EMU10" s="1053"/>
      <c r="EMV10" s="1053"/>
      <c r="EMW10" s="480"/>
      <c r="EMX10" s="480"/>
      <c r="EMY10" s="481"/>
      <c r="EMZ10" s="480"/>
      <c r="ENA10" s="480"/>
      <c r="ENB10" s="480"/>
      <c r="ENC10" s="481"/>
      <c r="END10" s="481"/>
      <c r="ENE10" s="482"/>
      <c r="ENF10" s="481"/>
      <c r="ENG10" s="1053"/>
      <c r="ENH10" s="1053"/>
      <c r="ENI10" s="1053"/>
      <c r="ENJ10" s="1053"/>
      <c r="ENK10" s="1053"/>
      <c r="ENL10" s="480"/>
      <c r="ENM10" s="480"/>
      <c r="ENN10" s="481"/>
      <c r="ENO10" s="480"/>
      <c r="ENP10" s="480"/>
      <c r="ENQ10" s="480"/>
      <c r="ENR10" s="481"/>
      <c r="ENS10" s="481"/>
      <c r="ENT10" s="482"/>
      <c r="ENU10" s="481"/>
      <c r="ENV10" s="1053"/>
      <c r="ENW10" s="1053"/>
      <c r="ENX10" s="1053"/>
      <c r="ENY10" s="1053"/>
      <c r="ENZ10" s="1053"/>
      <c r="EOA10" s="480"/>
      <c r="EOB10" s="480"/>
      <c r="EOC10" s="481"/>
      <c r="EOD10" s="480"/>
      <c r="EOE10" s="480"/>
      <c r="EOF10" s="480"/>
      <c r="EOG10" s="481"/>
      <c r="EOH10" s="481"/>
      <c r="EOI10" s="482"/>
      <c r="EOJ10" s="481"/>
      <c r="EOK10" s="1053"/>
      <c r="EOL10" s="1053"/>
      <c r="EOM10" s="1053"/>
      <c r="EON10" s="1053"/>
      <c r="EOO10" s="1053"/>
      <c r="EOP10" s="480"/>
      <c r="EOQ10" s="480"/>
      <c r="EOR10" s="481"/>
      <c r="EOS10" s="480"/>
      <c r="EOT10" s="480"/>
      <c r="EOU10" s="480"/>
      <c r="EOV10" s="481"/>
      <c r="EOW10" s="481"/>
      <c r="EOX10" s="482"/>
      <c r="EOY10" s="481"/>
      <c r="EOZ10" s="1053"/>
      <c r="EPA10" s="1053"/>
      <c r="EPB10" s="1053"/>
      <c r="EPC10" s="1053"/>
      <c r="EPD10" s="1053"/>
      <c r="EPE10" s="480"/>
      <c r="EPF10" s="480"/>
      <c r="EPG10" s="481"/>
      <c r="EPH10" s="480"/>
      <c r="EPI10" s="480"/>
      <c r="EPJ10" s="480"/>
      <c r="EPK10" s="481"/>
      <c r="EPL10" s="481"/>
      <c r="EPM10" s="482"/>
      <c r="EPN10" s="481"/>
      <c r="EPO10" s="1053"/>
      <c r="EPP10" s="1053"/>
      <c r="EPQ10" s="1053"/>
      <c r="EPR10" s="1053"/>
      <c r="EPS10" s="1053"/>
      <c r="EPT10" s="480"/>
      <c r="EPU10" s="480"/>
      <c r="EPV10" s="481"/>
      <c r="EPW10" s="480"/>
      <c r="EPX10" s="480"/>
      <c r="EPY10" s="480"/>
      <c r="EPZ10" s="481"/>
      <c r="EQA10" s="481"/>
      <c r="EQB10" s="482"/>
      <c r="EQC10" s="481"/>
      <c r="EQD10" s="1053"/>
      <c r="EQE10" s="1053"/>
      <c r="EQF10" s="1053"/>
      <c r="EQG10" s="1053"/>
      <c r="EQH10" s="1053"/>
      <c r="EQI10" s="480"/>
      <c r="EQJ10" s="480"/>
      <c r="EQK10" s="481"/>
      <c r="EQL10" s="480"/>
      <c r="EQM10" s="480"/>
      <c r="EQN10" s="480"/>
      <c r="EQO10" s="481"/>
      <c r="EQP10" s="481"/>
      <c r="EQQ10" s="482"/>
      <c r="EQR10" s="481"/>
      <c r="EQS10" s="1053"/>
      <c r="EQT10" s="1053"/>
      <c r="EQU10" s="1053"/>
      <c r="EQV10" s="1053"/>
      <c r="EQW10" s="1053"/>
      <c r="EQX10" s="480"/>
      <c r="EQY10" s="480"/>
      <c r="EQZ10" s="481"/>
      <c r="ERA10" s="480"/>
      <c r="ERB10" s="480"/>
      <c r="ERC10" s="480"/>
      <c r="ERD10" s="481"/>
      <c r="ERE10" s="481"/>
      <c r="ERF10" s="482"/>
      <c r="ERG10" s="481"/>
      <c r="ERH10" s="1053"/>
      <c r="ERI10" s="1053"/>
      <c r="ERJ10" s="1053"/>
      <c r="ERK10" s="1053"/>
      <c r="ERL10" s="1053"/>
      <c r="ERM10" s="480"/>
      <c r="ERN10" s="480"/>
      <c r="ERO10" s="481"/>
      <c r="ERP10" s="480"/>
      <c r="ERQ10" s="480"/>
      <c r="ERR10" s="480"/>
      <c r="ERS10" s="481"/>
      <c r="ERT10" s="481"/>
      <c r="ERU10" s="482"/>
      <c r="ERV10" s="481"/>
      <c r="ERW10" s="1053"/>
      <c r="ERX10" s="1053"/>
      <c r="ERY10" s="1053"/>
      <c r="ERZ10" s="1053"/>
      <c r="ESA10" s="1053"/>
      <c r="ESB10" s="480"/>
      <c r="ESC10" s="480"/>
      <c r="ESD10" s="481"/>
      <c r="ESE10" s="480"/>
      <c r="ESF10" s="480"/>
      <c r="ESG10" s="480"/>
      <c r="ESH10" s="481"/>
      <c r="ESI10" s="481"/>
      <c r="ESJ10" s="482"/>
      <c r="ESK10" s="481"/>
      <c r="ESL10" s="1053"/>
      <c r="ESM10" s="1053"/>
      <c r="ESN10" s="1053"/>
      <c r="ESO10" s="1053"/>
      <c r="ESP10" s="1053"/>
      <c r="ESQ10" s="480"/>
      <c r="ESR10" s="480"/>
      <c r="ESS10" s="481"/>
      <c r="EST10" s="480"/>
      <c r="ESU10" s="480"/>
      <c r="ESV10" s="480"/>
      <c r="ESW10" s="481"/>
      <c r="ESX10" s="481"/>
      <c r="ESY10" s="482"/>
      <c r="ESZ10" s="481"/>
      <c r="ETA10" s="1053"/>
      <c r="ETB10" s="1053"/>
      <c r="ETC10" s="1053"/>
      <c r="ETD10" s="1053"/>
      <c r="ETE10" s="1053"/>
      <c r="ETF10" s="480"/>
      <c r="ETG10" s="480"/>
      <c r="ETH10" s="481"/>
      <c r="ETI10" s="480"/>
      <c r="ETJ10" s="480"/>
      <c r="ETK10" s="480"/>
      <c r="ETL10" s="481"/>
      <c r="ETM10" s="481"/>
      <c r="ETN10" s="482"/>
      <c r="ETO10" s="481"/>
      <c r="ETP10" s="1053"/>
      <c r="ETQ10" s="1053"/>
      <c r="ETR10" s="1053"/>
      <c r="ETS10" s="1053"/>
      <c r="ETT10" s="1053"/>
      <c r="ETU10" s="480"/>
      <c r="ETV10" s="480"/>
      <c r="ETW10" s="481"/>
      <c r="ETX10" s="480"/>
      <c r="ETY10" s="480"/>
      <c r="ETZ10" s="480"/>
      <c r="EUA10" s="481"/>
      <c r="EUB10" s="481"/>
      <c r="EUC10" s="482"/>
      <c r="EUD10" s="481"/>
      <c r="EUE10" s="1053"/>
      <c r="EUF10" s="1053"/>
      <c r="EUG10" s="1053"/>
      <c r="EUH10" s="1053"/>
      <c r="EUI10" s="1053"/>
      <c r="EUJ10" s="480"/>
      <c r="EUK10" s="480"/>
      <c r="EUL10" s="481"/>
      <c r="EUM10" s="480"/>
      <c r="EUN10" s="480"/>
      <c r="EUO10" s="480"/>
      <c r="EUP10" s="481"/>
      <c r="EUQ10" s="481"/>
      <c r="EUR10" s="482"/>
      <c r="EUS10" s="481"/>
      <c r="EUT10" s="1053"/>
      <c r="EUU10" s="1053"/>
      <c r="EUV10" s="1053"/>
      <c r="EUW10" s="1053"/>
      <c r="EUX10" s="1053"/>
      <c r="EUY10" s="480"/>
      <c r="EUZ10" s="480"/>
      <c r="EVA10" s="481"/>
      <c r="EVB10" s="480"/>
      <c r="EVC10" s="480"/>
      <c r="EVD10" s="480"/>
      <c r="EVE10" s="481"/>
      <c r="EVF10" s="481"/>
      <c r="EVG10" s="482"/>
      <c r="EVH10" s="481"/>
      <c r="EVI10" s="1053"/>
      <c r="EVJ10" s="1053"/>
      <c r="EVK10" s="1053"/>
      <c r="EVL10" s="1053"/>
      <c r="EVM10" s="1053"/>
      <c r="EVN10" s="480"/>
      <c r="EVO10" s="480"/>
      <c r="EVP10" s="481"/>
      <c r="EVQ10" s="480"/>
      <c r="EVR10" s="480"/>
      <c r="EVS10" s="480"/>
      <c r="EVT10" s="481"/>
      <c r="EVU10" s="481"/>
      <c r="EVV10" s="482"/>
      <c r="EVW10" s="481"/>
      <c r="EVX10" s="1053"/>
      <c r="EVY10" s="1053"/>
      <c r="EVZ10" s="1053"/>
      <c r="EWA10" s="1053"/>
      <c r="EWB10" s="1053"/>
      <c r="EWC10" s="480"/>
      <c r="EWD10" s="480"/>
      <c r="EWE10" s="481"/>
      <c r="EWF10" s="480"/>
      <c r="EWG10" s="480"/>
      <c r="EWH10" s="480"/>
      <c r="EWI10" s="481"/>
      <c r="EWJ10" s="481"/>
      <c r="EWK10" s="482"/>
      <c r="EWL10" s="481"/>
      <c r="EWM10" s="1053"/>
      <c r="EWN10" s="1053"/>
      <c r="EWO10" s="1053"/>
      <c r="EWP10" s="1053"/>
      <c r="EWQ10" s="1053"/>
      <c r="EWR10" s="480"/>
      <c r="EWS10" s="480"/>
      <c r="EWT10" s="481"/>
      <c r="EWU10" s="480"/>
      <c r="EWV10" s="480"/>
      <c r="EWW10" s="480"/>
      <c r="EWX10" s="481"/>
      <c r="EWY10" s="481"/>
      <c r="EWZ10" s="482"/>
      <c r="EXA10" s="481"/>
      <c r="EXB10" s="1053"/>
      <c r="EXC10" s="1053"/>
      <c r="EXD10" s="1053"/>
      <c r="EXE10" s="1053"/>
      <c r="EXF10" s="1053"/>
      <c r="EXG10" s="480"/>
      <c r="EXH10" s="480"/>
      <c r="EXI10" s="481"/>
      <c r="EXJ10" s="480"/>
      <c r="EXK10" s="480"/>
      <c r="EXL10" s="480"/>
      <c r="EXM10" s="481"/>
      <c r="EXN10" s="481"/>
      <c r="EXO10" s="482"/>
      <c r="EXP10" s="481"/>
      <c r="EXQ10" s="1053"/>
      <c r="EXR10" s="1053"/>
      <c r="EXS10" s="1053"/>
      <c r="EXT10" s="1053"/>
      <c r="EXU10" s="1053"/>
      <c r="EXV10" s="480"/>
      <c r="EXW10" s="480"/>
      <c r="EXX10" s="481"/>
      <c r="EXY10" s="480"/>
      <c r="EXZ10" s="480"/>
      <c r="EYA10" s="480"/>
      <c r="EYB10" s="481"/>
      <c r="EYC10" s="481"/>
      <c r="EYD10" s="482"/>
      <c r="EYE10" s="481"/>
      <c r="EYF10" s="1053"/>
      <c r="EYG10" s="1053"/>
      <c r="EYH10" s="1053"/>
      <c r="EYI10" s="1053"/>
      <c r="EYJ10" s="1053"/>
      <c r="EYK10" s="480"/>
      <c r="EYL10" s="480"/>
      <c r="EYM10" s="481"/>
      <c r="EYN10" s="480"/>
      <c r="EYO10" s="480"/>
      <c r="EYP10" s="480"/>
      <c r="EYQ10" s="481"/>
      <c r="EYR10" s="481"/>
      <c r="EYS10" s="482"/>
      <c r="EYT10" s="481"/>
      <c r="EYU10" s="1053"/>
      <c r="EYV10" s="1053"/>
      <c r="EYW10" s="1053"/>
      <c r="EYX10" s="1053"/>
      <c r="EYY10" s="1053"/>
      <c r="EYZ10" s="480"/>
      <c r="EZA10" s="480"/>
      <c r="EZB10" s="481"/>
      <c r="EZC10" s="480"/>
      <c r="EZD10" s="480"/>
      <c r="EZE10" s="480"/>
      <c r="EZF10" s="481"/>
      <c r="EZG10" s="481"/>
      <c r="EZH10" s="482"/>
      <c r="EZI10" s="481"/>
      <c r="EZJ10" s="1053"/>
      <c r="EZK10" s="1053"/>
      <c r="EZL10" s="1053"/>
      <c r="EZM10" s="1053"/>
      <c r="EZN10" s="1053"/>
      <c r="EZO10" s="480"/>
      <c r="EZP10" s="480"/>
      <c r="EZQ10" s="481"/>
      <c r="EZR10" s="480"/>
      <c r="EZS10" s="480"/>
      <c r="EZT10" s="480"/>
      <c r="EZU10" s="481"/>
      <c r="EZV10" s="481"/>
      <c r="EZW10" s="482"/>
      <c r="EZX10" s="481"/>
      <c r="EZY10" s="1053"/>
      <c r="EZZ10" s="1053"/>
      <c r="FAA10" s="1053"/>
      <c r="FAB10" s="1053"/>
      <c r="FAC10" s="1053"/>
      <c r="FAD10" s="480"/>
      <c r="FAE10" s="480"/>
      <c r="FAF10" s="481"/>
      <c r="FAG10" s="480"/>
      <c r="FAH10" s="480"/>
      <c r="FAI10" s="480"/>
      <c r="FAJ10" s="481"/>
      <c r="FAK10" s="481"/>
      <c r="FAL10" s="482"/>
      <c r="FAM10" s="481"/>
      <c r="FAN10" s="1053"/>
      <c r="FAO10" s="1053"/>
      <c r="FAP10" s="1053"/>
      <c r="FAQ10" s="1053"/>
      <c r="FAR10" s="1053"/>
      <c r="FAS10" s="480"/>
      <c r="FAT10" s="480"/>
      <c r="FAU10" s="481"/>
      <c r="FAV10" s="480"/>
      <c r="FAW10" s="480"/>
      <c r="FAX10" s="480"/>
      <c r="FAY10" s="481"/>
      <c r="FAZ10" s="481"/>
      <c r="FBA10" s="482"/>
      <c r="FBB10" s="481"/>
      <c r="FBC10" s="1053"/>
      <c r="FBD10" s="1053"/>
      <c r="FBE10" s="1053"/>
      <c r="FBF10" s="1053"/>
      <c r="FBG10" s="1053"/>
      <c r="FBH10" s="480"/>
      <c r="FBI10" s="480"/>
      <c r="FBJ10" s="481"/>
      <c r="FBK10" s="480"/>
      <c r="FBL10" s="480"/>
      <c r="FBM10" s="480"/>
      <c r="FBN10" s="481"/>
      <c r="FBO10" s="481"/>
      <c r="FBP10" s="482"/>
      <c r="FBQ10" s="481"/>
      <c r="FBR10" s="1053"/>
      <c r="FBS10" s="1053"/>
      <c r="FBT10" s="1053"/>
      <c r="FBU10" s="1053"/>
      <c r="FBV10" s="1053"/>
      <c r="FBW10" s="480"/>
      <c r="FBX10" s="480"/>
      <c r="FBY10" s="481"/>
      <c r="FBZ10" s="480"/>
      <c r="FCA10" s="480"/>
      <c r="FCB10" s="480"/>
      <c r="FCC10" s="481"/>
      <c r="FCD10" s="481"/>
      <c r="FCE10" s="482"/>
      <c r="FCF10" s="481"/>
      <c r="FCG10" s="1053"/>
      <c r="FCH10" s="1053"/>
      <c r="FCI10" s="1053"/>
      <c r="FCJ10" s="1053"/>
      <c r="FCK10" s="1053"/>
      <c r="FCL10" s="480"/>
      <c r="FCM10" s="480"/>
      <c r="FCN10" s="481"/>
      <c r="FCO10" s="480"/>
      <c r="FCP10" s="480"/>
      <c r="FCQ10" s="480"/>
      <c r="FCR10" s="481"/>
      <c r="FCS10" s="481"/>
      <c r="FCT10" s="482"/>
      <c r="FCU10" s="481"/>
      <c r="FCV10" s="1053"/>
      <c r="FCW10" s="1053"/>
      <c r="FCX10" s="1053"/>
      <c r="FCY10" s="1053"/>
      <c r="FCZ10" s="1053"/>
      <c r="FDA10" s="480"/>
      <c r="FDB10" s="480"/>
      <c r="FDC10" s="481"/>
      <c r="FDD10" s="480"/>
      <c r="FDE10" s="480"/>
      <c r="FDF10" s="480"/>
      <c r="FDG10" s="481"/>
      <c r="FDH10" s="481"/>
      <c r="FDI10" s="482"/>
      <c r="FDJ10" s="481"/>
      <c r="FDK10" s="1053"/>
      <c r="FDL10" s="1053"/>
      <c r="FDM10" s="1053"/>
      <c r="FDN10" s="1053"/>
      <c r="FDO10" s="1053"/>
      <c r="FDP10" s="480"/>
      <c r="FDQ10" s="480"/>
      <c r="FDR10" s="481"/>
      <c r="FDS10" s="480"/>
      <c r="FDT10" s="480"/>
      <c r="FDU10" s="480"/>
      <c r="FDV10" s="481"/>
      <c r="FDW10" s="481"/>
      <c r="FDX10" s="482"/>
      <c r="FDY10" s="481"/>
      <c r="FDZ10" s="1053"/>
      <c r="FEA10" s="1053"/>
      <c r="FEB10" s="1053"/>
      <c r="FEC10" s="1053"/>
      <c r="FED10" s="1053"/>
      <c r="FEE10" s="480"/>
      <c r="FEF10" s="480"/>
      <c r="FEG10" s="481"/>
      <c r="FEH10" s="480"/>
      <c r="FEI10" s="480"/>
      <c r="FEJ10" s="480"/>
      <c r="FEK10" s="481"/>
      <c r="FEL10" s="481"/>
      <c r="FEM10" s="482"/>
      <c r="FEN10" s="481"/>
      <c r="FEO10" s="1053"/>
      <c r="FEP10" s="1053"/>
      <c r="FEQ10" s="1053"/>
      <c r="FER10" s="1053"/>
      <c r="FES10" s="1053"/>
      <c r="FET10" s="480"/>
      <c r="FEU10" s="480"/>
      <c r="FEV10" s="481"/>
      <c r="FEW10" s="480"/>
      <c r="FEX10" s="480"/>
      <c r="FEY10" s="480"/>
      <c r="FEZ10" s="481"/>
      <c r="FFA10" s="481"/>
      <c r="FFB10" s="482"/>
      <c r="FFC10" s="481"/>
      <c r="FFD10" s="1053"/>
      <c r="FFE10" s="1053"/>
      <c r="FFF10" s="1053"/>
      <c r="FFG10" s="1053"/>
      <c r="FFH10" s="1053"/>
      <c r="FFI10" s="480"/>
      <c r="FFJ10" s="480"/>
      <c r="FFK10" s="481"/>
      <c r="FFL10" s="480"/>
      <c r="FFM10" s="480"/>
      <c r="FFN10" s="480"/>
      <c r="FFO10" s="481"/>
      <c r="FFP10" s="481"/>
      <c r="FFQ10" s="482"/>
      <c r="FFR10" s="481"/>
      <c r="FFS10" s="1053"/>
      <c r="FFT10" s="1053"/>
      <c r="FFU10" s="1053"/>
      <c r="FFV10" s="1053"/>
      <c r="FFW10" s="1053"/>
      <c r="FFX10" s="480"/>
      <c r="FFY10" s="480"/>
      <c r="FFZ10" s="481"/>
      <c r="FGA10" s="480"/>
      <c r="FGB10" s="480"/>
      <c r="FGC10" s="480"/>
      <c r="FGD10" s="481"/>
      <c r="FGE10" s="481"/>
      <c r="FGF10" s="482"/>
      <c r="FGG10" s="481"/>
      <c r="FGH10" s="1053"/>
      <c r="FGI10" s="1053"/>
      <c r="FGJ10" s="1053"/>
      <c r="FGK10" s="1053"/>
      <c r="FGL10" s="1053"/>
      <c r="FGM10" s="480"/>
      <c r="FGN10" s="480"/>
      <c r="FGO10" s="481"/>
      <c r="FGP10" s="480"/>
      <c r="FGQ10" s="480"/>
      <c r="FGR10" s="480"/>
      <c r="FGS10" s="481"/>
      <c r="FGT10" s="481"/>
      <c r="FGU10" s="482"/>
      <c r="FGV10" s="481"/>
      <c r="FGW10" s="1053"/>
      <c r="FGX10" s="1053"/>
      <c r="FGY10" s="1053"/>
      <c r="FGZ10" s="1053"/>
      <c r="FHA10" s="1053"/>
      <c r="FHB10" s="480"/>
      <c r="FHC10" s="480"/>
      <c r="FHD10" s="481"/>
      <c r="FHE10" s="480"/>
      <c r="FHF10" s="480"/>
      <c r="FHG10" s="480"/>
      <c r="FHH10" s="481"/>
      <c r="FHI10" s="481"/>
      <c r="FHJ10" s="482"/>
      <c r="FHK10" s="481"/>
      <c r="FHL10" s="1053"/>
      <c r="FHM10" s="1053"/>
      <c r="FHN10" s="1053"/>
      <c r="FHO10" s="1053"/>
      <c r="FHP10" s="1053"/>
      <c r="FHQ10" s="480"/>
      <c r="FHR10" s="480"/>
      <c r="FHS10" s="481"/>
      <c r="FHT10" s="480"/>
      <c r="FHU10" s="480"/>
      <c r="FHV10" s="480"/>
      <c r="FHW10" s="481"/>
      <c r="FHX10" s="481"/>
      <c r="FHY10" s="482"/>
      <c r="FHZ10" s="481"/>
      <c r="FIA10" s="1053"/>
      <c r="FIB10" s="1053"/>
      <c r="FIC10" s="1053"/>
      <c r="FID10" s="1053"/>
      <c r="FIE10" s="1053"/>
      <c r="FIF10" s="480"/>
      <c r="FIG10" s="480"/>
      <c r="FIH10" s="481"/>
      <c r="FII10" s="480"/>
      <c r="FIJ10" s="480"/>
      <c r="FIK10" s="480"/>
      <c r="FIL10" s="481"/>
      <c r="FIM10" s="481"/>
      <c r="FIN10" s="482"/>
      <c r="FIO10" s="481"/>
      <c r="FIP10" s="1053"/>
      <c r="FIQ10" s="1053"/>
      <c r="FIR10" s="1053"/>
      <c r="FIS10" s="1053"/>
      <c r="FIT10" s="1053"/>
      <c r="FIU10" s="480"/>
      <c r="FIV10" s="480"/>
      <c r="FIW10" s="481"/>
      <c r="FIX10" s="480"/>
      <c r="FIY10" s="480"/>
      <c r="FIZ10" s="480"/>
      <c r="FJA10" s="481"/>
      <c r="FJB10" s="481"/>
      <c r="FJC10" s="482"/>
      <c r="FJD10" s="481"/>
      <c r="FJE10" s="1053"/>
      <c r="FJF10" s="1053"/>
      <c r="FJG10" s="1053"/>
      <c r="FJH10" s="1053"/>
      <c r="FJI10" s="1053"/>
      <c r="FJJ10" s="480"/>
      <c r="FJK10" s="480"/>
      <c r="FJL10" s="481"/>
      <c r="FJM10" s="480"/>
      <c r="FJN10" s="480"/>
      <c r="FJO10" s="480"/>
      <c r="FJP10" s="481"/>
      <c r="FJQ10" s="481"/>
      <c r="FJR10" s="482"/>
      <c r="FJS10" s="481"/>
      <c r="FJT10" s="1053"/>
      <c r="FJU10" s="1053"/>
      <c r="FJV10" s="1053"/>
      <c r="FJW10" s="1053"/>
      <c r="FJX10" s="1053"/>
      <c r="FJY10" s="480"/>
      <c r="FJZ10" s="480"/>
      <c r="FKA10" s="481"/>
      <c r="FKB10" s="480"/>
      <c r="FKC10" s="480"/>
      <c r="FKD10" s="480"/>
      <c r="FKE10" s="481"/>
      <c r="FKF10" s="481"/>
      <c r="FKG10" s="482"/>
      <c r="FKH10" s="481"/>
      <c r="FKI10" s="1053"/>
      <c r="FKJ10" s="1053"/>
      <c r="FKK10" s="1053"/>
      <c r="FKL10" s="1053"/>
      <c r="FKM10" s="1053"/>
      <c r="FKN10" s="480"/>
      <c r="FKO10" s="480"/>
      <c r="FKP10" s="481"/>
      <c r="FKQ10" s="480"/>
      <c r="FKR10" s="480"/>
      <c r="FKS10" s="480"/>
      <c r="FKT10" s="481"/>
      <c r="FKU10" s="481"/>
      <c r="FKV10" s="482"/>
      <c r="FKW10" s="481"/>
      <c r="FKX10" s="1053"/>
      <c r="FKY10" s="1053"/>
      <c r="FKZ10" s="1053"/>
      <c r="FLA10" s="1053"/>
      <c r="FLB10" s="1053"/>
      <c r="FLC10" s="480"/>
      <c r="FLD10" s="480"/>
      <c r="FLE10" s="481"/>
      <c r="FLF10" s="480"/>
      <c r="FLG10" s="480"/>
      <c r="FLH10" s="480"/>
      <c r="FLI10" s="481"/>
      <c r="FLJ10" s="481"/>
      <c r="FLK10" s="482"/>
      <c r="FLL10" s="481"/>
      <c r="FLM10" s="1053"/>
      <c r="FLN10" s="1053"/>
      <c r="FLO10" s="1053"/>
      <c r="FLP10" s="1053"/>
      <c r="FLQ10" s="1053"/>
      <c r="FLR10" s="480"/>
      <c r="FLS10" s="480"/>
      <c r="FLT10" s="481"/>
      <c r="FLU10" s="480"/>
      <c r="FLV10" s="480"/>
      <c r="FLW10" s="480"/>
      <c r="FLX10" s="481"/>
      <c r="FLY10" s="481"/>
      <c r="FLZ10" s="482"/>
      <c r="FMA10" s="481"/>
      <c r="FMB10" s="1053"/>
      <c r="FMC10" s="1053"/>
      <c r="FMD10" s="1053"/>
      <c r="FME10" s="1053"/>
      <c r="FMF10" s="1053"/>
      <c r="FMG10" s="480"/>
      <c r="FMH10" s="480"/>
      <c r="FMI10" s="481"/>
      <c r="FMJ10" s="480"/>
      <c r="FMK10" s="480"/>
      <c r="FML10" s="480"/>
      <c r="FMM10" s="481"/>
      <c r="FMN10" s="481"/>
      <c r="FMO10" s="482"/>
      <c r="FMP10" s="481"/>
      <c r="FMQ10" s="1053"/>
      <c r="FMR10" s="1053"/>
      <c r="FMS10" s="1053"/>
      <c r="FMT10" s="1053"/>
      <c r="FMU10" s="1053"/>
      <c r="FMV10" s="480"/>
      <c r="FMW10" s="480"/>
      <c r="FMX10" s="481"/>
      <c r="FMY10" s="480"/>
      <c r="FMZ10" s="480"/>
      <c r="FNA10" s="480"/>
      <c r="FNB10" s="481"/>
      <c r="FNC10" s="481"/>
      <c r="FND10" s="482"/>
      <c r="FNE10" s="481"/>
      <c r="FNF10" s="1053"/>
      <c r="FNG10" s="1053"/>
      <c r="FNH10" s="1053"/>
      <c r="FNI10" s="1053"/>
      <c r="FNJ10" s="1053"/>
      <c r="FNK10" s="480"/>
      <c r="FNL10" s="480"/>
      <c r="FNM10" s="481"/>
      <c r="FNN10" s="480"/>
      <c r="FNO10" s="480"/>
      <c r="FNP10" s="480"/>
      <c r="FNQ10" s="481"/>
      <c r="FNR10" s="481"/>
      <c r="FNS10" s="482"/>
      <c r="FNT10" s="481"/>
      <c r="FNU10" s="1053"/>
      <c r="FNV10" s="1053"/>
      <c r="FNW10" s="1053"/>
      <c r="FNX10" s="1053"/>
      <c r="FNY10" s="1053"/>
      <c r="FNZ10" s="480"/>
      <c r="FOA10" s="480"/>
      <c r="FOB10" s="481"/>
      <c r="FOC10" s="480"/>
      <c r="FOD10" s="480"/>
      <c r="FOE10" s="480"/>
      <c r="FOF10" s="481"/>
      <c r="FOG10" s="481"/>
      <c r="FOH10" s="482"/>
      <c r="FOI10" s="481"/>
      <c r="FOJ10" s="1053"/>
      <c r="FOK10" s="1053"/>
      <c r="FOL10" s="1053"/>
      <c r="FOM10" s="1053"/>
      <c r="FON10" s="1053"/>
      <c r="FOO10" s="480"/>
      <c r="FOP10" s="480"/>
      <c r="FOQ10" s="481"/>
      <c r="FOR10" s="480"/>
      <c r="FOS10" s="480"/>
      <c r="FOT10" s="480"/>
      <c r="FOU10" s="481"/>
      <c r="FOV10" s="481"/>
      <c r="FOW10" s="482"/>
      <c r="FOX10" s="481"/>
      <c r="FOY10" s="1053"/>
      <c r="FOZ10" s="1053"/>
      <c r="FPA10" s="1053"/>
      <c r="FPB10" s="1053"/>
      <c r="FPC10" s="1053"/>
      <c r="FPD10" s="480"/>
      <c r="FPE10" s="480"/>
      <c r="FPF10" s="481"/>
      <c r="FPG10" s="480"/>
      <c r="FPH10" s="480"/>
      <c r="FPI10" s="480"/>
      <c r="FPJ10" s="481"/>
      <c r="FPK10" s="481"/>
      <c r="FPL10" s="482"/>
      <c r="FPM10" s="481"/>
      <c r="FPN10" s="1053"/>
      <c r="FPO10" s="1053"/>
      <c r="FPP10" s="1053"/>
      <c r="FPQ10" s="1053"/>
      <c r="FPR10" s="1053"/>
      <c r="FPS10" s="480"/>
      <c r="FPT10" s="480"/>
      <c r="FPU10" s="481"/>
      <c r="FPV10" s="480"/>
      <c r="FPW10" s="480"/>
      <c r="FPX10" s="480"/>
      <c r="FPY10" s="481"/>
      <c r="FPZ10" s="481"/>
      <c r="FQA10" s="482"/>
      <c r="FQB10" s="481"/>
      <c r="FQC10" s="1053"/>
      <c r="FQD10" s="1053"/>
      <c r="FQE10" s="1053"/>
      <c r="FQF10" s="1053"/>
      <c r="FQG10" s="1053"/>
      <c r="FQH10" s="480"/>
      <c r="FQI10" s="480"/>
      <c r="FQJ10" s="481"/>
      <c r="FQK10" s="480"/>
      <c r="FQL10" s="480"/>
      <c r="FQM10" s="480"/>
      <c r="FQN10" s="481"/>
      <c r="FQO10" s="481"/>
      <c r="FQP10" s="482"/>
      <c r="FQQ10" s="481"/>
      <c r="FQR10" s="1053"/>
      <c r="FQS10" s="1053"/>
      <c r="FQT10" s="1053"/>
      <c r="FQU10" s="1053"/>
      <c r="FQV10" s="1053"/>
      <c r="FQW10" s="480"/>
      <c r="FQX10" s="480"/>
      <c r="FQY10" s="481"/>
      <c r="FQZ10" s="480"/>
      <c r="FRA10" s="480"/>
      <c r="FRB10" s="480"/>
      <c r="FRC10" s="481"/>
      <c r="FRD10" s="481"/>
      <c r="FRE10" s="482"/>
      <c r="FRF10" s="481"/>
      <c r="FRG10" s="1053"/>
      <c r="FRH10" s="1053"/>
      <c r="FRI10" s="1053"/>
      <c r="FRJ10" s="1053"/>
      <c r="FRK10" s="1053"/>
      <c r="FRL10" s="480"/>
      <c r="FRM10" s="480"/>
      <c r="FRN10" s="481"/>
      <c r="FRO10" s="480"/>
      <c r="FRP10" s="480"/>
      <c r="FRQ10" s="480"/>
      <c r="FRR10" s="481"/>
      <c r="FRS10" s="481"/>
      <c r="FRT10" s="482"/>
      <c r="FRU10" s="481"/>
      <c r="FRV10" s="1053"/>
      <c r="FRW10" s="1053"/>
      <c r="FRX10" s="1053"/>
      <c r="FRY10" s="1053"/>
      <c r="FRZ10" s="1053"/>
      <c r="FSA10" s="480"/>
      <c r="FSB10" s="480"/>
      <c r="FSC10" s="481"/>
      <c r="FSD10" s="480"/>
      <c r="FSE10" s="480"/>
      <c r="FSF10" s="480"/>
      <c r="FSG10" s="481"/>
      <c r="FSH10" s="481"/>
      <c r="FSI10" s="482"/>
      <c r="FSJ10" s="481"/>
      <c r="FSK10" s="1053"/>
      <c r="FSL10" s="1053"/>
      <c r="FSM10" s="1053"/>
      <c r="FSN10" s="1053"/>
      <c r="FSO10" s="1053"/>
      <c r="FSP10" s="480"/>
      <c r="FSQ10" s="480"/>
      <c r="FSR10" s="481"/>
      <c r="FSS10" s="480"/>
      <c r="FST10" s="480"/>
      <c r="FSU10" s="480"/>
      <c r="FSV10" s="481"/>
      <c r="FSW10" s="481"/>
      <c r="FSX10" s="482"/>
      <c r="FSY10" s="481"/>
      <c r="FSZ10" s="1053"/>
      <c r="FTA10" s="1053"/>
      <c r="FTB10" s="1053"/>
      <c r="FTC10" s="1053"/>
      <c r="FTD10" s="1053"/>
      <c r="FTE10" s="480"/>
      <c r="FTF10" s="480"/>
      <c r="FTG10" s="481"/>
      <c r="FTH10" s="480"/>
      <c r="FTI10" s="480"/>
      <c r="FTJ10" s="480"/>
      <c r="FTK10" s="481"/>
      <c r="FTL10" s="481"/>
      <c r="FTM10" s="482"/>
      <c r="FTN10" s="481"/>
      <c r="FTO10" s="1053"/>
      <c r="FTP10" s="1053"/>
      <c r="FTQ10" s="1053"/>
      <c r="FTR10" s="1053"/>
      <c r="FTS10" s="1053"/>
      <c r="FTT10" s="480"/>
      <c r="FTU10" s="480"/>
      <c r="FTV10" s="481"/>
      <c r="FTW10" s="480"/>
      <c r="FTX10" s="480"/>
      <c r="FTY10" s="480"/>
      <c r="FTZ10" s="481"/>
      <c r="FUA10" s="481"/>
      <c r="FUB10" s="482"/>
      <c r="FUC10" s="481"/>
      <c r="FUD10" s="1053"/>
      <c r="FUE10" s="1053"/>
      <c r="FUF10" s="1053"/>
      <c r="FUG10" s="1053"/>
      <c r="FUH10" s="1053"/>
      <c r="FUI10" s="480"/>
      <c r="FUJ10" s="480"/>
      <c r="FUK10" s="481"/>
      <c r="FUL10" s="480"/>
      <c r="FUM10" s="480"/>
      <c r="FUN10" s="480"/>
      <c r="FUO10" s="481"/>
      <c r="FUP10" s="481"/>
      <c r="FUQ10" s="482"/>
      <c r="FUR10" s="481"/>
      <c r="FUS10" s="1053"/>
      <c r="FUT10" s="1053"/>
      <c r="FUU10" s="1053"/>
      <c r="FUV10" s="1053"/>
      <c r="FUW10" s="1053"/>
      <c r="FUX10" s="480"/>
      <c r="FUY10" s="480"/>
      <c r="FUZ10" s="481"/>
      <c r="FVA10" s="480"/>
      <c r="FVB10" s="480"/>
      <c r="FVC10" s="480"/>
      <c r="FVD10" s="481"/>
      <c r="FVE10" s="481"/>
      <c r="FVF10" s="482"/>
      <c r="FVG10" s="481"/>
      <c r="FVH10" s="1053"/>
      <c r="FVI10" s="1053"/>
      <c r="FVJ10" s="1053"/>
      <c r="FVK10" s="1053"/>
      <c r="FVL10" s="1053"/>
      <c r="FVM10" s="480"/>
      <c r="FVN10" s="480"/>
      <c r="FVO10" s="481"/>
      <c r="FVP10" s="480"/>
      <c r="FVQ10" s="480"/>
      <c r="FVR10" s="480"/>
      <c r="FVS10" s="481"/>
      <c r="FVT10" s="481"/>
      <c r="FVU10" s="482"/>
      <c r="FVV10" s="481"/>
      <c r="FVW10" s="1053"/>
      <c r="FVX10" s="1053"/>
      <c r="FVY10" s="1053"/>
      <c r="FVZ10" s="1053"/>
      <c r="FWA10" s="1053"/>
      <c r="FWB10" s="480"/>
      <c r="FWC10" s="480"/>
      <c r="FWD10" s="481"/>
      <c r="FWE10" s="480"/>
      <c r="FWF10" s="480"/>
      <c r="FWG10" s="480"/>
      <c r="FWH10" s="481"/>
      <c r="FWI10" s="481"/>
      <c r="FWJ10" s="482"/>
      <c r="FWK10" s="481"/>
      <c r="FWL10" s="1053"/>
      <c r="FWM10" s="1053"/>
      <c r="FWN10" s="1053"/>
      <c r="FWO10" s="1053"/>
      <c r="FWP10" s="1053"/>
      <c r="FWQ10" s="480"/>
      <c r="FWR10" s="480"/>
      <c r="FWS10" s="481"/>
      <c r="FWT10" s="480"/>
      <c r="FWU10" s="480"/>
      <c r="FWV10" s="480"/>
      <c r="FWW10" s="481"/>
      <c r="FWX10" s="481"/>
      <c r="FWY10" s="482"/>
      <c r="FWZ10" s="481"/>
      <c r="FXA10" s="1053"/>
      <c r="FXB10" s="1053"/>
      <c r="FXC10" s="1053"/>
      <c r="FXD10" s="1053"/>
      <c r="FXE10" s="1053"/>
      <c r="FXF10" s="480"/>
      <c r="FXG10" s="480"/>
      <c r="FXH10" s="481"/>
      <c r="FXI10" s="480"/>
      <c r="FXJ10" s="480"/>
      <c r="FXK10" s="480"/>
      <c r="FXL10" s="481"/>
      <c r="FXM10" s="481"/>
      <c r="FXN10" s="482"/>
      <c r="FXO10" s="481"/>
      <c r="FXP10" s="1053"/>
      <c r="FXQ10" s="1053"/>
      <c r="FXR10" s="1053"/>
      <c r="FXS10" s="1053"/>
      <c r="FXT10" s="1053"/>
      <c r="FXU10" s="480"/>
      <c r="FXV10" s="480"/>
      <c r="FXW10" s="481"/>
      <c r="FXX10" s="480"/>
      <c r="FXY10" s="480"/>
      <c r="FXZ10" s="480"/>
      <c r="FYA10" s="481"/>
      <c r="FYB10" s="481"/>
      <c r="FYC10" s="482"/>
      <c r="FYD10" s="481"/>
      <c r="FYE10" s="1053"/>
      <c r="FYF10" s="1053"/>
      <c r="FYG10" s="1053"/>
      <c r="FYH10" s="1053"/>
      <c r="FYI10" s="1053"/>
      <c r="FYJ10" s="480"/>
      <c r="FYK10" s="480"/>
      <c r="FYL10" s="481"/>
      <c r="FYM10" s="480"/>
      <c r="FYN10" s="480"/>
      <c r="FYO10" s="480"/>
      <c r="FYP10" s="481"/>
      <c r="FYQ10" s="481"/>
      <c r="FYR10" s="482"/>
      <c r="FYS10" s="481"/>
      <c r="FYT10" s="1053"/>
      <c r="FYU10" s="1053"/>
      <c r="FYV10" s="1053"/>
      <c r="FYW10" s="1053"/>
      <c r="FYX10" s="1053"/>
      <c r="FYY10" s="480"/>
      <c r="FYZ10" s="480"/>
      <c r="FZA10" s="481"/>
      <c r="FZB10" s="480"/>
      <c r="FZC10" s="480"/>
      <c r="FZD10" s="480"/>
      <c r="FZE10" s="481"/>
      <c r="FZF10" s="481"/>
      <c r="FZG10" s="482"/>
      <c r="FZH10" s="481"/>
      <c r="FZI10" s="1053"/>
      <c r="FZJ10" s="1053"/>
      <c r="FZK10" s="1053"/>
      <c r="FZL10" s="1053"/>
      <c r="FZM10" s="1053"/>
      <c r="FZN10" s="480"/>
      <c r="FZO10" s="480"/>
      <c r="FZP10" s="481"/>
      <c r="FZQ10" s="480"/>
      <c r="FZR10" s="480"/>
      <c r="FZS10" s="480"/>
      <c r="FZT10" s="481"/>
      <c r="FZU10" s="481"/>
      <c r="FZV10" s="482"/>
      <c r="FZW10" s="481"/>
      <c r="FZX10" s="1053"/>
      <c r="FZY10" s="1053"/>
      <c r="FZZ10" s="1053"/>
      <c r="GAA10" s="1053"/>
      <c r="GAB10" s="1053"/>
      <c r="GAC10" s="480"/>
      <c r="GAD10" s="480"/>
      <c r="GAE10" s="481"/>
      <c r="GAF10" s="480"/>
      <c r="GAG10" s="480"/>
      <c r="GAH10" s="480"/>
      <c r="GAI10" s="481"/>
      <c r="GAJ10" s="481"/>
      <c r="GAK10" s="482"/>
      <c r="GAL10" s="481"/>
      <c r="GAM10" s="1053"/>
      <c r="GAN10" s="1053"/>
      <c r="GAO10" s="1053"/>
      <c r="GAP10" s="1053"/>
      <c r="GAQ10" s="1053"/>
      <c r="GAR10" s="480"/>
      <c r="GAS10" s="480"/>
      <c r="GAT10" s="481"/>
      <c r="GAU10" s="480"/>
      <c r="GAV10" s="480"/>
      <c r="GAW10" s="480"/>
      <c r="GAX10" s="481"/>
      <c r="GAY10" s="481"/>
      <c r="GAZ10" s="482"/>
      <c r="GBA10" s="481"/>
      <c r="GBB10" s="1053"/>
      <c r="GBC10" s="1053"/>
      <c r="GBD10" s="1053"/>
      <c r="GBE10" s="1053"/>
      <c r="GBF10" s="1053"/>
      <c r="GBG10" s="480"/>
      <c r="GBH10" s="480"/>
      <c r="GBI10" s="481"/>
      <c r="GBJ10" s="480"/>
      <c r="GBK10" s="480"/>
      <c r="GBL10" s="480"/>
      <c r="GBM10" s="481"/>
      <c r="GBN10" s="481"/>
      <c r="GBO10" s="482"/>
      <c r="GBP10" s="481"/>
      <c r="GBQ10" s="1053"/>
      <c r="GBR10" s="1053"/>
      <c r="GBS10" s="1053"/>
      <c r="GBT10" s="1053"/>
      <c r="GBU10" s="1053"/>
      <c r="GBV10" s="480"/>
      <c r="GBW10" s="480"/>
      <c r="GBX10" s="481"/>
      <c r="GBY10" s="480"/>
      <c r="GBZ10" s="480"/>
      <c r="GCA10" s="480"/>
      <c r="GCB10" s="481"/>
      <c r="GCC10" s="481"/>
      <c r="GCD10" s="482"/>
      <c r="GCE10" s="481"/>
      <c r="GCF10" s="1053"/>
      <c r="GCG10" s="1053"/>
      <c r="GCH10" s="1053"/>
      <c r="GCI10" s="1053"/>
      <c r="GCJ10" s="1053"/>
      <c r="GCK10" s="480"/>
      <c r="GCL10" s="480"/>
      <c r="GCM10" s="481"/>
      <c r="GCN10" s="480"/>
      <c r="GCO10" s="480"/>
      <c r="GCP10" s="480"/>
      <c r="GCQ10" s="481"/>
      <c r="GCR10" s="481"/>
      <c r="GCS10" s="482"/>
      <c r="GCT10" s="481"/>
      <c r="GCU10" s="1053"/>
      <c r="GCV10" s="1053"/>
      <c r="GCW10" s="1053"/>
      <c r="GCX10" s="1053"/>
      <c r="GCY10" s="1053"/>
      <c r="GCZ10" s="480"/>
      <c r="GDA10" s="480"/>
      <c r="GDB10" s="481"/>
      <c r="GDC10" s="480"/>
      <c r="GDD10" s="480"/>
      <c r="GDE10" s="480"/>
      <c r="GDF10" s="481"/>
      <c r="GDG10" s="481"/>
      <c r="GDH10" s="482"/>
      <c r="GDI10" s="481"/>
      <c r="GDJ10" s="1053"/>
      <c r="GDK10" s="1053"/>
      <c r="GDL10" s="1053"/>
      <c r="GDM10" s="1053"/>
      <c r="GDN10" s="1053"/>
      <c r="GDO10" s="480"/>
      <c r="GDP10" s="480"/>
      <c r="GDQ10" s="481"/>
      <c r="GDR10" s="480"/>
      <c r="GDS10" s="480"/>
      <c r="GDT10" s="480"/>
      <c r="GDU10" s="481"/>
      <c r="GDV10" s="481"/>
      <c r="GDW10" s="482"/>
      <c r="GDX10" s="481"/>
      <c r="GDY10" s="1053"/>
      <c r="GDZ10" s="1053"/>
      <c r="GEA10" s="1053"/>
      <c r="GEB10" s="1053"/>
      <c r="GEC10" s="1053"/>
      <c r="GED10" s="480"/>
      <c r="GEE10" s="480"/>
      <c r="GEF10" s="481"/>
      <c r="GEG10" s="480"/>
      <c r="GEH10" s="480"/>
      <c r="GEI10" s="480"/>
      <c r="GEJ10" s="481"/>
      <c r="GEK10" s="481"/>
      <c r="GEL10" s="482"/>
      <c r="GEM10" s="481"/>
      <c r="GEN10" s="1053"/>
      <c r="GEO10" s="1053"/>
      <c r="GEP10" s="1053"/>
      <c r="GEQ10" s="1053"/>
      <c r="GER10" s="1053"/>
      <c r="GES10" s="480"/>
      <c r="GET10" s="480"/>
      <c r="GEU10" s="481"/>
      <c r="GEV10" s="480"/>
      <c r="GEW10" s="480"/>
      <c r="GEX10" s="480"/>
      <c r="GEY10" s="481"/>
      <c r="GEZ10" s="481"/>
      <c r="GFA10" s="482"/>
      <c r="GFB10" s="481"/>
      <c r="GFC10" s="1053"/>
      <c r="GFD10" s="1053"/>
      <c r="GFE10" s="1053"/>
      <c r="GFF10" s="1053"/>
      <c r="GFG10" s="1053"/>
      <c r="GFH10" s="480"/>
      <c r="GFI10" s="480"/>
      <c r="GFJ10" s="481"/>
      <c r="GFK10" s="480"/>
      <c r="GFL10" s="480"/>
      <c r="GFM10" s="480"/>
      <c r="GFN10" s="481"/>
      <c r="GFO10" s="481"/>
      <c r="GFP10" s="482"/>
      <c r="GFQ10" s="481"/>
      <c r="GFR10" s="1053"/>
      <c r="GFS10" s="1053"/>
      <c r="GFT10" s="1053"/>
      <c r="GFU10" s="1053"/>
      <c r="GFV10" s="1053"/>
      <c r="GFW10" s="480"/>
      <c r="GFX10" s="480"/>
      <c r="GFY10" s="481"/>
      <c r="GFZ10" s="480"/>
      <c r="GGA10" s="480"/>
      <c r="GGB10" s="480"/>
      <c r="GGC10" s="481"/>
      <c r="GGD10" s="481"/>
      <c r="GGE10" s="482"/>
      <c r="GGF10" s="481"/>
      <c r="GGG10" s="1053"/>
      <c r="GGH10" s="1053"/>
      <c r="GGI10" s="1053"/>
      <c r="GGJ10" s="1053"/>
      <c r="GGK10" s="1053"/>
      <c r="GGL10" s="480"/>
      <c r="GGM10" s="480"/>
      <c r="GGN10" s="481"/>
      <c r="GGO10" s="480"/>
      <c r="GGP10" s="480"/>
      <c r="GGQ10" s="480"/>
      <c r="GGR10" s="481"/>
      <c r="GGS10" s="481"/>
      <c r="GGT10" s="482"/>
      <c r="GGU10" s="481"/>
      <c r="GGV10" s="1053"/>
      <c r="GGW10" s="1053"/>
      <c r="GGX10" s="1053"/>
      <c r="GGY10" s="1053"/>
      <c r="GGZ10" s="1053"/>
      <c r="GHA10" s="480"/>
      <c r="GHB10" s="480"/>
      <c r="GHC10" s="481"/>
      <c r="GHD10" s="480"/>
      <c r="GHE10" s="480"/>
      <c r="GHF10" s="480"/>
      <c r="GHG10" s="481"/>
      <c r="GHH10" s="481"/>
      <c r="GHI10" s="482"/>
      <c r="GHJ10" s="481"/>
      <c r="GHK10" s="1053"/>
      <c r="GHL10" s="1053"/>
      <c r="GHM10" s="1053"/>
      <c r="GHN10" s="1053"/>
      <c r="GHO10" s="1053"/>
      <c r="GHP10" s="480"/>
      <c r="GHQ10" s="480"/>
      <c r="GHR10" s="481"/>
      <c r="GHS10" s="480"/>
      <c r="GHT10" s="480"/>
      <c r="GHU10" s="480"/>
      <c r="GHV10" s="481"/>
      <c r="GHW10" s="481"/>
      <c r="GHX10" s="482"/>
      <c r="GHY10" s="481"/>
      <c r="GHZ10" s="1053"/>
      <c r="GIA10" s="1053"/>
      <c r="GIB10" s="1053"/>
      <c r="GIC10" s="1053"/>
      <c r="GID10" s="1053"/>
      <c r="GIE10" s="480"/>
      <c r="GIF10" s="480"/>
      <c r="GIG10" s="481"/>
      <c r="GIH10" s="480"/>
      <c r="GII10" s="480"/>
      <c r="GIJ10" s="480"/>
      <c r="GIK10" s="481"/>
      <c r="GIL10" s="481"/>
      <c r="GIM10" s="482"/>
      <c r="GIN10" s="481"/>
      <c r="GIO10" s="1053"/>
      <c r="GIP10" s="1053"/>
      <c r="GIQ10" s="1053"/>
      <c r="GIR10" s="1053"/>
      <c r="GIS10" s="1053"/>
      <c r="GIT10" s="480"/>
      <c r="GIU10" s="480"/>
      <c r="GIV10" s="481"/>
      <c r="GIW10" s="480"/>
      <c r="GIX10" s="480"/>
      <c r="GIY10" s="480"/>
      <c r="GIZ10" s="481"/>
      <c r="GJA10" s="481"/>
      <c r="GJB10" s="482"/>
      <c r="GJC10" s="481"/>
      <c r="GJD10" s="1053"/>
      <c r="GJE10" s="1053"/>
      <c r="GJF10" s="1053"/>
      <c r="GJG10" s="1053"/>
      <c r="GJH10" s="1053"/>
      <c r="GJI10" s="480"/>
      <c r="GJJ10" s="480"/>
      <c r="GJK10" s="481"/>
      <c r="GJL10" s="480"/>
      <c r="GJM10" s="480"/>
      <c r="GJN10" s="480"/>
      <c r="GJO10" s="481"/>
      <c r="GJP10" s="481"/>
      <c r="GJQ10" s="482"/>
      <c r="GJR10" s="481"/>
      <c r="GJS10" s="1053"/>
      <c r="GJT10" s="1053"/>
      <c r="GJU10" s="1053"/>
      <c r="GJV10" s="1053"/>
      <c r="GJW10" s="1053"/>
      <c r="GJX10" s="480"/>
      <c r="GJY10" s="480"/>
      <c r="GJZ10" s="481"/>
      <c r="GKA10" s="480"/>
      <c r="GKB10" s="480"/>
      <c r="GKC10" s="480"/>
      <c r="GKD10" s="481"/>
      <c r="GKE10" s="481"/>
      <c r="GKF10" s="482"/>
      <c r="GKG10" s="481"/>
      <c r="GKH10" s="1053"/>
      <c r="GKI10" s="1053"/>
      <c r="GKJ10" s="1053"/>
      <c r="GKK10" s="1053"/>
      <c r="GKL10" s="1053"/>
      <c r="GKM10" s="480"/>
      <c r="GKN10" s="480"/>
      <c r="GKO10" s="481"/>
      <c r="GKP10" s="480"/>
      <c r="GKQ10" s="480"/>
      <c r="GKR10" s="480"/>
      <c r="GKS10" s="481"/>
      <c r="GKT10" s="481"/>
      <c r="GKU10" s="482"/>
      <c r="GKV10" s="481"/>
      <c r="GKW10" s="1053"/>
      <c r="GKX10" s="1053"/>
      <c r="GKY10" s="1053"/>
      <c r="GKZ10" s="1053"/>
      <c r="GLA10" s="1053"/>
      <c r="GLB10" s="480"/>
      <c r="GLC10" s="480"/>
      <c r="GLD10" s="481"/>
      <c r="GLE10" s="480"/>
      <c r="GLF10" s="480"/>
      <c r="GLG10" s="480"/>
      <c r="GLH10" s="481"/>
      <c r="GLI10" s="481"/>
      <c r="GLJ10" s="482"/>
      <c r="GLK10" s="481"/>
      <c r="GLL10" s="1053"/>
      <c r="GLM10" s="1053"/>
      <c r="GLN10" s="1053"/>
      <c r="GLO10" s="1053"/>
      <c r="GLP10" s="1053"/>
      <c r="GLQ10" s="480"/>
      <c r="GLR10" s="480"/>
      <c r="GLS10" s="481"/>
      <c r="GLT10" s="480"/>
      <c r="GLU10" s="480"/>
      <c r="GLV10" s="480"/>
      <c r="GLW10" s="481"/>
      <c r="GLX10" s="481"/>
      <c r="GLY10" s="482"/>
      <c r="GLZ10" s="481"/>
      <c r="GMA10" s="1053"/>
      <c r="GMB10" s="1053"/>
      <c r="GMC10" s="1053"/>
      <c r="GMD10" s="1053"/>
      <c r="GME10" s="1053"/>
      <c r="GMF10" s="480"/>
      <c r="GMG10" s="480"/>
      <c r="GMH10" s="481"/>
      <c r="GMI10" s="480"/>
      <c r="GMJ10" s="480"/>
      <c r="GMK10" s="480"/>
      <c r="GML10" s="481"/>
      <c r="GMM10" s="481"/>
      <c r="GMN10" s="482"/>
      <c r="GMO10" s="481"/>
      <c r="GMP10" s="1053"/>
      <c r="GMQ10" s="1053"/>
      <c r="GMR10" s="1053"/>
      <c r="GMS10" s="1053"/>
      <c r="GMT10" s="1053"/>
      <c r="GMU10" s="480"/>
      <c r="GMV10" s="480"/>
      <c r="GMW10" s="481"/>
      <c r="GMX10" s="480"/>
      <c r="GMY10" s="480"/>
      <c r="GMZ10" s="480"/>
      <c r="GNA10" s="481"/>
      <c r="GNB10" s="481"/>
      <c r="GNC10" s="482"/>
      <c r="GND10" s="481"/>
      <c r="GNE10" s="1053"/>
      <c r="GNF10" s="1053"/>
      <c r="GNG10" s="1053"/>
      <c r="GNH10" s="1053"/>
      <c r="GNI10" s="1053"/>
      <c r="GNJ10" s="480"/>
      <c r="GNK10" s="480"/>
      <c r="GNL10" s="481"/>
      <c r="GNM10" s="480"/>
      <c r="GNN10" s="480"/>
      <c r="GNO10" s="480"/>
      <c r="GNP10" s="481"/>
      <c r="GNQ10" s="481"/>
      <c r="GNR10" s="482"/>
      <c r="GNS10" s="481"/>
      <c r="GNT10" s="1053"/>
      <c r="GNU10" s="1053"/>
      <c r="GNV10" s="1053"/>
      <c r="GNW10" s="1053"/>
      <c r="GNX10" s="1053"/>
      <c r="GNY10" s="480"/>
      <c r="GNZ10" s="480"/>
      <c r="GOA10" s="481"/>
      <c r="GOB10" s="480"/>
      <c r="GOC10" s="480"/>
      <c r="GOD10" s="480"/>
      <c r="GOE10" s="481"/>
      <c r="GOF10" s="481"/>
      <c r="GOG10" s="482"/>
      <c r="GOH10" s="481"/>
      <c r="GOI10" s="1053"/>
      <c r="GOJ10" s="1053"/>
      <c r="GOK10" s="1053"/>
      <c r="GOL10" s="1053"/>
      <c r="GOM10" s="1053"/>
      <c r="GON10" s="480"/>
      <c r="GOO10" s="480"/>
      <c r="GOP10" s="481"/>
      <c r="GOQ10" s="480"/>
      <c r="GOR10" s="480"/>
      <c r="GOS10" s="480"/>
      <c r="GOT10" s="481"/>
      <c r="GOU10" s="481"/>
      <c r="GOV10" s="482"/>
      <c r="GOW10" s="481"/>
      <c r="GOX10" s="1053"/>
      <c r="GOY10" s="1053"/>
      <c r="GOZ10" s="1053"/>
      <c r="GPA10" s="1053"/>
      <c r="GPB10" s="1053"/>
      <c r="GPC10" s="480"/>
      <c r="GPD10" s="480"/>
      <c r="GPE10" s="481"/>
      <c r="GPF10" s="480"/>
      <c r="GPG10" s="480"/>
      <c r="GPH10" s="480"/>
      <c r="GPI10" s="481"/>
      <c r="GPJ10" s="481"/>
      <c r="GPK10" s="482"/>
      <c r="GPL10" s="481"/>
      <c r="GPM10" s="1053"/>
      <c r="GPN10" s="1053"/>
      <c r="GPO10" s="1053"/>
      <c r="GPP10" s="1053"/>
      <c r="GPQ10" s="1053"/>
      <c r="GPR10" s="480"/>
      <c r="GPS10" s="480"/>
      <c r="GPT10" s="481"/>
      <c r="GPU10" s="480"/>
      <c r="GPV10" s="480"/>
      <c r="GPW10" s="480"/>
      <c r="GPX10" s="481"/>
      <c r="GPY10" s="481"/>
      <c r="GPZ10" s="482"/>
      <c r="GQA10" s="481"/>
      <c r="GQB10" s="1053"/>
      <c r="GQC10" s="1053"/>
      <c r="GQD10" s="1053"/>
      <c r="GQE10" s="1053"/>
      <c r="GQF10" s="1053"/>
      <c r="GQG10" s="480"/>
      <c r="GQH10" s="480"/>
      <c r="GQI10" s="481"/>
      <c r="GQJ10" s="480"/>
      <c r="GQK10" s="480"/>
      <c r="GQL10" s="480"/>
      <c r="GQM10" s="481"/>
      <c r="GQN10" s="481"/>
      <c r="GQO10" s="482"/>
      <c r="GQP10" s="481"/>
      <c r="GQQ10" s="1053"/>
      <c r="GQR10" s="1053"/>
      <c r="GQS10" s="1053"/>
      <c r="GQT10" s="1053"/>
      <c r="GQU10" s="1053"/>
      <c r="GQV10" s="480"/>
      <c r="GQW10" s="480"/>
      <c r="GQX10" s="481"/>
      <c r="GQY10" s="480"/>
      <c r="GQZ10" s="480"/>
      <c r="GRA10" s="480"/>
      <c r="GRB10" s="481"/>
      <c r="GRC10" s="481"/>
      <c r="GRD10" s="482"/>
      <c r="GRE10" s="481"/>
      <c r="GRF10" s="1053"/>
      <c r="GRG10" s="1053"/>
      <c r="GRH10" s="1053"/>
      <c r="GRI10" s="1053"/>
      <c r="GRJ10" s="1053"/>
      <c r="GRK10" s="480"/>
      <c r="GRL10" s="480"/>
      <c r="GRM10" s="481"/>
      <c r="GRN10" s="480"/>
      <c r="GRO10" s="480"/>
      <c r="GRP10" s="480"/>
      <c r="GRQ10" s="481"/>
      <c r="GRR10" s="481"/>
      <c r="GRS10" s="482"/>
      <c r="GRT10" s="481"/>
      <c r="GRU10" s="1053"/>
      <c r="GRV10" s="1053"/>
      <c r="GRW10" s="1053"/>
      <c r="GRX10" s="1053"/>
      <c r="GRY10" s="1053"/>
      <c r="GRZ10" s="480"/>
      <c r="GSA10" s="480"/>
      <c r="GSB10" s="481"/>
      <c r="GSC10" s="480"/>
      <c r="GSD10" s="480"/>
      <c r="GSE10" s="480"/>
      <c r="GSF10" s="481"/>
      <c r="GSG10" s="481"/>
      <c r="GSH10" s="482"/>
      <c r="GSI10" s="481"/>
      <c r="GSJ10" s="1053"/>
      <c r="GSK10" s="1053"/>
      <c r="GSL10" s="1053"/>
      <c r="GSM10" s="1053"/>
      <c r="GSN10" s="1053"/>
      <c r="GSO10" s="480"/>
      <c r="GSP10" s="480"/>
      <c r="GSQ10" s="481"/>
      <c r="GSR10" s="480"/>
      <c r="GSS10" s="480"/>
      <c r="GST10" s="480"/>
      <c r="GSU10" s="481"/>
      <c r="GSV10" s="481"/>
      <c r="GSW10" s="482"/>
      <c r="GSX10" s="481"/>
      <c r="GSY10" s="1053"/>
      <c r="GSZ10" s="1053"/>
      <c r="GTA10" s="1053"/>
      <c r="GTB10" s="1053"/>
      <c r="GTC10" s="1053"/>
      <c r="GTD10" s="480"/>
      <c r="GTE10" s="480"/>
      <c r="GTF10" s="481"/>
      <c r="GTG10" s="480"/>
      <c r="GTH10" s="480"/>
      <c r="GTI10" s="480"/>
      <c r="GTJ10" s="481"/>
      <c r="GTK10" s="481"/>
      <c r="GTL10" s="482"/>
      <c r="GTM10" s="481"/>
      <c r="GTN10" s="1053"/>
      <c r="GTO10" s="1053"/>
      <c r="GTP10" s="1053"/>
      <c r="GTQ10" s="1053"/>
      <c r="GTR10" s="1053"/>
      <c r="GTS10" s="480"/>
      <c r="GTT10" s="480"/>
      <c r="GTU10" s="481"/>
      <c r="GTV10" s="480"/>
      <c r="GTW10" s="480"/>
      <c r="GTX10" s="480"/>
      <c r="GTY10" s="481"/>
      <c r="GTZ10" s="481"/>
      <c r="GUA10" s="482"/>
      <c r="GUB10" s="481"/>
      <c r="GUC10" s="1053"/>
      <c r="GUD10" s="1053"/>
      <c r="GUE10" s="1053"/>
      <c r="GUF10" s="1053"/>
      <c r="GUG10" s="1053"/>
      <c r="GUH10" s="480"/>
      <c r="GUI10" s="480"/>
      <c r="GUJ10" s="481"/>
      <c r="GUK10" s="480"/>
      <c r="GUL10" s="480"/>
      <c r="GUM10" s="480"/>
      <c r="GUN10" s="481"/>
      <c r="GUO10" s="481"/>
      <c r="GUP10" s="482"/>
      <c r="GUQ10" s="481"/>
      <c r="GUR10" s="1053"/>
      <c r="GUS10" s="1053"/>
      <c r="GUT10" s="1053"/>
      <c r="GUU10" s="1053"/>
      <c r="GUV10" s="1053"/>
      <c r="GUW10" s="480"/>
      <c r="GUX10" s="480"/>
      <c r="GUY10" s="481"/>
      <c r="GUZ10" s="480"/>
      <c r="GVA10" s="480"/>
      <c r="GVB10" s="480"/>
      <c r="GVC10" s="481"/>
      <c r="GVD10" s="481"/>
      <c r="GVE10" s="482"/>
      <c r="GVF10" s="481"/>
      <c r="GVG10" s="1053"/>
      <c r="GVH10" s="1053"/>
      <c r="GVI10" s="1053"/>
      <c r="GVJ10" s="1053"/>
      <c r="GVK10" s="1053"/>
      <c r="GVL10" s="480"/>
      <c r="GVM10" s="480"/>
      <c r="GVN10" s="481"/>
      <c r="GVO10" s="480"/>
      <c r="GVP10" s="480"/>
      <c r="GVQ10" s="480"/>
      <c r="GVR10" s="481"/>
      <c r="GVS10" s="481"/>
      <c r="GVT10" s="482"/>
      <c r="GVU10" s="481"/>
      <c r="GVV10" s="1053"/>
      <c r="GVW10" s="1053"/>
      <c r="GVX10" s="1053"/>
      <c r="GVY10" s="1053"/>
      <c r="GVZ10" s="1053"/>
      <c r="GWA10" s="480"/>
      <c r="GWB10" s="480"/>
      <c r="GWC10" s="481"/>
      <c r="GWD10" s="480"/>
      <c r="GWE10" s="480"/>
      <c r="GWF10" s="480"/>
      <c r="GWG10" s="481"/>
      <c r="GWH10" s="481"/>
      <c r="GWI10" s="482"/>
      <c r="GWJ10" s="481"/>
      <c r="GWK10" s="1053"/>
      <c r="GWL10" s="1053"/>
      <c r="GWM10" s="1053"/>
      <c r="GWN10" s="1053"/>
      <c r="GWO10" s="1053"/>
      <c r="GWP10" s="480"/>
      <c r="GWQ10" s="480"/>
      <c r="GWR10" s="481"/>
      <c r="GWS10" s="480"/>
      <c r="GWT10" s="480"/>
      <c r="GWU10" s="480"/>
      <c r="GWV10" s="481"/>
      <c r="GWW10" s="481"/>
      <c r="GWX10" s="482"/>
      <c r="GWY10" s="481"/>
      <c r="GWZ10" s="1053"/>
      <c r="GXA10" s="1053"/>
      <c r="GXB10" s="1053"/>
      <c r="GXC10" s="1053"/>
      <c r="GXD10" s="1053"/>
      <c r="GXE10" s="480"/>
      <c r="GXF10" s="480"/>
      <c r="GXG10" s="481"/>
      <c r="GXH10" s="480"/>
      <c r="GXI10" s="480"/>
      <c r="GXJ10" s="480"/>
      <c r="GXK10" s="481"/>
      <c r="GXL10" s="481"/>
      <c r="GXM10" s="482"/>
      <c r="GXN10" s="481"/>
      <c r="GXO10" s="1053"/>
      <c r="GXP10" s="1053"/>
      <c r="GXQ10" s="1053"/>
      <c r="GXR10" s="1053"/>
      <c r="GXS10" s="1053"/>
      <c r="GXT10" s="480"/>
      <c r="GXU10" s="480"/>
      <c r="GXV10" s="481"/>
      <c r="GXW10" s="480"/>
      <c r="GXX10" s="480"/>
      <c r="GXY10" s="480"/>
      <c r="GXZ10" s="481"/>
      <c r="GYA10" s="481"/>
      <c r="GYB10" s="482"/>
      <c r="GYC10" s="481"/>
      <c r="GYD10" s="1053"/>
      <c r="GYE10" s="1053"/>
      <c r="GYF10" s="1053"/>
      <c r="GYG10" s="1053"/>
      <c r="GYH10" s="1053"/>
      <c r="GYI10" s="480"/>
      <c r="GYJ10" s="480"/>
      <c r="GYK10" s="481"/>
      <c r="GYL10" s="480"/>
      <c r="GYM10" s="480"/>
      <c r="GYN10" s="480"/>
      <c r="GYO10" s="481"/>
      <c r="GYP10" s="481"/>
      <c r="GYQ10" s="482"/>
      <c r="GYR10" s="481"/>
      <c r="GYS10" s="1053"/>
      <c r="GYT10" s="1053"/>
      <c r="GYU10" s="1053"/>
      <c r="GYV10" s="1053"/>
      <c r="GYW10" s="1053"/>
      <c r="GYX10" s="480"/>
      <c r="GYY10" s="480"/>
      <c r="GYZ10" s="481"/>
      <c r="GZA10" s="480"/>
      <c r="GZB10" s="480"/>
      <c r="GZC10" s="480"/>
      <c r="GZD10" s="481"/>
      <c r="GZE10" s="481"/>
      <c r="GZF10" s="482"/>
      <c r="GZG10" s="481"/>
      <c r="GZH10" s="1053"/>
      <c r="GZI10" s="1053"/>
      <c r="GZJ10" s="1053"/>
      <c r="GZK10" s="1053"/>
      <c r="GZL10" s="1053"/>
      <c r="GZM10" s="480"/>
      <c r="GZN10" s="480"/>
      <c r="GZO10" s="481"/>
      <c r="GZP10" s="480"/>
      <c r="GZQ10" s="480"/>
      <c r="GZR10" s="480"/>
      <c r="GZS10" s="481"/>
      <c r="GZT10" s="481"/>
      <c r="GZU10" s="482"/>
      <c r="GZV10" s="481"/>
      <c r="GZW10" s="1053"/>
      <c r="GZX10" s="1053"/>
      <c r="GZY10" s="1053"/>
      <c r="GZZ10" s="1053"/>
      <c r="HAA10" s="1053"/>
      <c r="HAB10" s="480"/>
      <c r="HAC10" s="480"/>
      <c r="HAD10" s="481"/>
      <c r="HAE10" s="480"/>
      <c r="HAF10" s="480"/>
      <c r="HAG10" s="480"/>
      <c r="HAH10" s="481"/>
      <c r="HAI10" s="481"/>
      <c r="HAJ10" s="482"/>
      <c r="HAK10" s="481"/>
      <c r="HAL10" s="1053"/>
      <c r="HAM10" s="1053"/>
      <c r="HAN10" s="1053"/>
      <c r="HAO10" s="1053"/>
      <c r="HAP10" s="1053"/>
      <c r="HAQ10" s="480"/>
      <c r="HAR10" s="480"/>
      <c r="HAS10" s="481"/>
      <c r="HAT10" s="480"/>
      <c r="HAU10" s="480"/>
      <c r="HAV10" s="480"/>
      <c r="HAW10" s="481"/>
      <c r="HAX10" s="481"/>
      <c r="HAY10" s="482"/>
      <c r="HAZ10" s="481"/>
      <c r="HBA10" s="1053"/>
      <c r="HBB10" s="1053"/>
      <c r="HBC10" s="1053"/>
      <c r="HBD10" s="1053"/>
      <c r="HBE10" s="1053"/>
      <c r="HBF10" s="480"/>
      <c r="HBG10" s="480"/>
      <c r="HBH10" s="481"/>
      <c r="HBI10" s="480"/>
      <c r="HBJ10" s="480"/>
      <c r="HBK10" s="480"/>
      <c r="HBL10" s="481"/>
      <c r="HBM10" s="481"/>
      <c r="HBN10" s="482"/>
      <c r="HBO10" s="481"/>
      <c r="HBP10" s="1053"/>
      <c r="HBQ10" s="1053"/>
      <c r="HBR10" s="1053"/>
      <c r="HBS10" s="1053"/>
      <c r="HBT10" s="1053"/>
      <c r="HBU10" s="480"/>
      <c r="HBV10" s="480"/>
      <c r="HBW10" s="481"/>
      <c r="HBX10" s="480"/>
      <c r="HBY10" s="480"/>
      <c r="HBZ10" s="480"/>
      <c r="HCA10" s="481"/>
      <c r="HCB10" s="481"/>
      <c r="HCC10" s="482"/>
      <c r="HCD10" s="481"/>
      <c r="HCE10" s="1053"/>
      <c r="HCF10" s="1053"/>
      <c r="HCG10" s="1053"/>
      <c r="HCH10" s="1053"/>
      <c r="HCI10" s="1053"/>
      <c r="HCJ10" s="480"/>
      <c r="HCK10" s="480"/>
      <c r="HCL10" s="481"/>
      <c r="HCM10" s="480"/>
      <c r="HCN10" s="480"/>
      <c r="HCO10" s="480"/>
      <c r="HCP10" s="481"/>
      <c r="HCQ10" s="481"/>
      <c r="HCR10" s="482"/>
      <c r="HCS10" s="481"/>
      <c r="HCT10" s="1053"/>
      <c r="HCU10" s="1053"/>
      <c r="HCV10" s="1053"/>
      <c r="HCW10" s="1053"/>
      <c r="HCX10" s="1053"/>
      <c r="HCY10" s="480"/>
      <c r="HCZ10" s="480"/>
      <c r="HDA10" s="481"/>
      <c r="HDB10" s="480"/>
      <c r="HDC10" s="480"/>
      <c r="HDD10" s="480"/>
      <c r="HDE10" s="481"/>
      <c r="HDF10" s="481"/>
      <c r="HDG10" s="482"/>
      <c r="HDH10" s="481"/>
      <c r="HDI10" s="1053"/>
      <c r="HDJ10" s="1053"/>
      <c r="HDK10" s="1053"/>
      <c r="HDL10" s="1053"/>
      <c r="HDM10" s="1053"/>
      <c r="HDN10" s="480"/>
      <c r="HDO10" s="480"/>
      <c r="HDP10" s="481"/>
      <c r="HDQ10" s="480"/>
      <c r="HDR10" s="480"/>
      <c r="HDS10" s="480"/>
      <c r="HDT10" s="481"/>
      <c r="HDU10" s="481"/>
      <c r="HDV10" s="482"/>
      <c r="HDW10" s="481"/>
      <c r="HDX10" s="1053"/>
      <c r="HDY10" s="1053"/>
      <c r="HDZ10" s="1053"/>
      <c r="HEA10" s="1053"/>
      <c r="HEB10" s="1053"/>
      <c r="HEC10" s="480"/>
      <c r="HED10" s="480"/>
      <c r="HEE10" s="481"/>
      <c r="HEF10" s="480"/>
      <c r="HEG10" s="480"/>
      <c r="HEH10" s="480"/>
      <c r="HEI10" s="481"/>
      <c r="HEJ10" s="481"/>
      <c r="HEK10" s="482"/>
      <c r="HEL10" s="481"/>
      <c r="HEM10" s="1053"/>
      <c r="HEN10" s="1053"/>
      <c r="HEO10" s="1053"/>
      <c r="HEP10" s="1053"/>
      <c r="HEQ10" s="1053"/>
      <c r="HER10" s="480"/>
      <c r="HES10" s="480"/>
      <c r="HET10" s="481"/>
      <c r="HEU10" s="480"/>
      <c r="HEV10" s="480"/>
      <c r="HEW10" s="480"/>
      <c r="HEX10" s="481"/>
      <c r="HEY10" s="481"/>
      <c r="HEZ10" s="482"/>
      <c r="HFA10" s="481"/>
      <c r="HFB10" s="1053"/>
      <c r="HFC10" s="1053"/>
      <c r="HFD10" s="1053"/>
      <c r="HFE10" s="1053"/>
      <c r="HFF10" s="1053"/>
      <c r="HFG10" s="480"/>
      <c r="HFH10" s="480"/>
      <c r="HFI10" s="481"/>
      <c r="HFJ10" s="480"/>
      <c r="HFK10" s="480"/>
      <c r="HFL10" s="480"/>
      <c r="HFM10" s="481"/>
      <c r="HFN10" s="481"/>
      <c r="HFO10" s="482"/>
      <c r="HFP10" s="481"/>
      <c r="HFQ10" s="1053"/>
      <c r="HFR10" s="1053"/>
      <c r="HFS10" s="1053"/>
      <c r="HFT10" s="1053"/>
      <c r="HFU10" s="1053"/>
      <c r="HFV10" s="480"/>
      <c r="HFW10" s="480"/>
      <c r="HFX10" s="481"/>
      <c r="HFY10" s="480"/>
      <c r="HFZ10" s="480"/>
      <c r="HGA10" s="480"/>
      <c r="HGB10" s="481"/>
      <c r="HGC10" s="481"/>
      <c r="HGD10" s="482"/>
      <c r="HGE10" s="481"/>
      <c r="HGF10" s="1053"/>
      <c r="HGG10" s="1053"/>
      <c r="HGH10" s="1053"/>
      <c r="HGI10" s="1053"/>
      <c r="HGJ10" s="1053"/>
      <c r="HGK10" s="480"/>
      <c r="HGL10" s="480"/>
      <c r="HGM10" s="481"/>
      <c r="HGN10" s="480"/>
      <c r="HGO10" s="480"/>
      <c r="HGP10" s="480"/>
      <c r="HGQ10" s="481"/>
      <c r="HGR10" s="481"/>
      <c r="HGS10" s="482"/>
      <c r="HGT10" s="481"/>
      <c r="HGU10" s="1053"/>
      <c r="HGV10" s="1053"/>
      <c r="HGW10" s="1053"/>
      <c r="HGX10" s="1053"/>
      <c r="HGY10" s="1053"/>
      <c r="HGZ10" s="480"/>
      <c r="HHA10" s="480"/>
      <c r="HHB10" s="481"/>
      <c r="HHC10" s="480"/>
      <c r="HHD10" s="480"/>
      <c r="HHE10" s="480"/>
      <c r="HHF10" s="481"/>
      <c r="HHG10" s="481"/>
      <c r="HHH10" s="482"/>
      <c r="HHI10" s="481"/>
      <c r="HHJ10" s="1053"/>
      <c r="HHK10" s="1053"/>
      <c r="HHL10" s="1053"/>
      <c r="HHM10" s="1053"/>
      <c r="HHN10" s="1053"/>
      <c r="HHO10" s="480"/>
      <c r="HHP10" s="480"/>
      <c r="HHQ10" s="481"/>
      <c r="HHR10" s="480"/>
      <c r="HHS10" s="480"/>
      <c r="HHT10" s="480"/>
      <c r="HHU10" s="481"/>
      <c r="HHV10" s="481"/>
      <c r="HHW10" s="482"/>
      <c r="HHX10" s="481"/>
      <c r="HHY10" s="1053"/>
      <c r="HHZ10" s="1053"/>
      <c r="HIA10" s="1053"/>
      <c r="HIB10" s="1053"/>
      <c r="HIC10" s="1053"/>
      <c r="HID10" s="480"/>
      <c r="HIE10" s="480"/>
      <c r="HIF10" s="481"/>
      <c r="HIG10" s="480"/>
      <c r="HIH10" s="480"/>
      <c r="HII10" s="480"/>
      <c r="HIJ10" s="481"/>
      <c r="HIK10" s="481"/>
      <c r="HIL10" s="482"/>
      <c r="HIM10" s="481"/>
      <c r="HIN10" s="1053"/>
      <c r="HIO10" s="1053"/>
      <c r="HIP10" s="1053"/>
      <c r="HIQ10" s="1053"/>
      <c r="HIR10" s="1053"/>
      <c r="HIS10" s="480"/>
      <c r="HIT10" s="480"/>
      <c r="HIU10" s="481"/>
      <c r="HIV10" s="480"/>
      <c r="HIW10" s="480"/>
      <c r="HIX10" s="480"/>
      <c r="HIY10" s="481"/>
      <c r="HIZ10" s="481"/>
      <c r="HJA10" s="482"/>
      <c r="HJB10" s="481"/>
      <c r="HJC10" s="1053"/>
      <c r="HJD10" s="1053"/>
      <c r="HJE10" s="1053"/>
      <c r="HJF10" s="1053"/>
      <c r="HJG10" s="1053"/>
      <c r="HJH10" s="480"/>
      <c r="HJI10" s="480"/>
      <c r="HJJ10" s="481"/>
      <c r="HJK10" s="480"/>
      <c r="HJL10" s="480"/>
      <c r="HJM10" s="480"/>
      <c r="HJN10" s="481"/>
      <c r="HJO10" s="481"/>
      <c r="HJP10" s="482"/>
      <c r="HJQ10" s="481"/>
      <c r="HJR10" s="1053"/>
      <c r="HJS10" s="1053"/>
      <c r="HJT10" s="1053"/>
      <c r="HJU10" s="1053"/>
      <c r="HJV10" s="1053"/>
      <c r="HJW10" s="480"/>
      <c r="HJX10" s="480"/>
      <c r="HJY10" s="481"/>
      <c r="HJZ10" s="480"/>
      <c r="HKA10" s="480"/>
      <c r="HKB10" s="480"/>
      <c r="HKC10" s="481"/>
      <c r="HKD10" s="481"/>
      <c r="HKE10" s="482"/>
      <c r="HKF10" s="481"/>
      <c r="HKG10" s="1053"/>
      <c r="HKH10" s="1053"/>
      <c r="HKI10" s="1053"/>
      <c r="HKJ10" s="1053"/>
      <c r="HKK10" s="1053"/>
      <c r="HKL10" s="480"/>
      <c r="HKM10" s="480"/>
      <c r="HKN10" s="481"/>
      <c r="HKO10" s="480"/>
      <c r="HKP10" s="480"/>
      <c r="HKQ10" s="480"/>
      <c r="HKR10" s="481"/>
      <c r="HKS10" s="481"/>
      <c r="HKT10" s="482"/>
      <c r="HKU10" s="481"/>
      <c r="HKV10" s="1053"/>
      <c r="HKW10" s="1053"/>
      <c r="HKX10" s="1053"/>
      <c r="HKY10" s="1053"/>
      <c r="HKZ10" s="1053"/>
      <c r="HLA10" s="480"/>
      <c r="HLB10" s="480"/>
      <c r="HLC10" s="481"/>
      <c r="HLD10" s="480"/>
      <c r="HLE10" s="480"/>
      <c r="HLF10" s="480"/>
      <c r="HLG10" s="481"/>
      <c r="HLH10" s="481"/>
      <c r="HLI10" s="482"/>
      <c r="HLJ10" s="481"/>
      <c r="HLK10" s="1053"/>
      <c r="HLL10" s="1053"/>
      <c r="HLM10" s="1053"/>
      <c r="HLN10" s="1053"/>
      <c r="HLO10" s="1053"/>
      <c r="HLP10" s="480"/>
      <c r="HLQ10" s="480"/>
      <c r="HLR10" s="481"/>
      <c r="HLS10" s="480"/>
      <c r="HLT10" s="480"/>
      <c r="HLU10" s="480"/>
      <c r="HLV10" s="481"/>
      <c r="HLW10" s="481"/>
      <c r="HLX10" s="482"/>
      <c r="HLY10" s="481"/>
      <c r="HLZ10" s="1053"/>
      <c r="HMA10" s="1053"/>
      <c r="HMB10" s="1053"/>
      <c r="HMC10" s="1053"/>
      <c r="HMD10" s="1053"/>
      <c r="HME10" s="480"/>
      <c r="HMF10" s="480"/>
      <c r="HMG10" s="481"/>
      <c r="HMH10" s="480"/>
      <c r="HMI10" s="480"/>
      <c r="HMJ10" s="480"/>
      <c r="HMK10" s="481"/>
      <c r="HML10" s="481"/>
      <c r="HMM10" s="482"/>
      <c r="HMN10" s="481"/>
      <c r="HMO10" s="1053"/>
      <c r="HMP10" s="1053"/>
      <c r="HMQ10" s="1053"/>
      <c r="HMR10" s="1053"/>
      <c r="HMS10" s="1053"/>
      <c r="HMT10" s="480"/>
      <c r="HMU10" s="480"/>
      <c r="HMV10" s="481"/>
      <c r="HMW10" s="480"/>
      <c r="HMX10" s="480"/>
      <c r="HMY10" s="480"/>
      <c r="HMZ10" s="481"/>
      <c r="HNA10" s="481"/>
      <c r="HNB10" s="482"/>
      <c r="HNC10" s="481"/>
      <c r="HND10" s="1053"/>
      <c r="HNE10" s="1053"/>
      <c r="HNF10" s="1053"/>
      <c r="HNG10" s="1053"/>
      <c r="HNH10" s="1053"/>
      <c r="HNI10" s="480"/>
      <c r="HNJ10" s="480"/>
      <c r="HNK10" s="481"/>
      <c r="HNL10" s="480"/>
      <c r="HNM10" s="480"/>
      <c r="HNN10" s="480"/>
      <c r="HNO10" s="481"/>
      <c r="HNP10" s="481"/>
      <c r="HNQ10" s="482"/>
      <c r="HNR10" s="481"/>
      <c r="HNS10" s="1053"/>
      <c r="HNT10" s="1053"/>
      <c r="HNU10" s="1053"/>
      <c r="HNV10" s="1053"/>
      <c r="HNW10" s="1053"/>
      <c r="HNX10" s="480"/>
      <c r="HNY10" s="480"/>
      <c r="HNZ10" s="481"/>
      <c r="HOA10" s="480"/>
      <c r="HOB10" s="480"/>
      <c r="HOC10" s="480"/>
      <c r="HOD10" s="481"/>
      <c r="HOE10" s="481"/>
      <c r="HOF10" s="482"/>
      <c r="HOG10" s="481"/>
      <c r="HOH10" s="1053"/>
      <c r="HOI10" s="1053"/>
      <c r="HOJ10" s="1053"/>
      <c r="HOK10" s="1053"/>
      <c r="HOL10" s="1053"/>
      <c r="HOM10" s="480"/>
      <c r="HON10" s="480"/>
      <c r="HOO10" s="481"/>
      <c r="HOP10" s="480"/>
      <c r="HOQ10" s="480"/>
      <c r="HOR10" s="480"/>
      <c r="HOS10" s="481"/>
      <c r="HOT10" s="481"/>
      <c r="HOU10" s="482"/>
      <c r="HOV10" s="481"/>
      <c r="HOW10" s="1053"/>
      <c r="HOX10" s="1053"/>
      <c r="HOY10" s="1053"/>
      <c r="HOZ10" s="1053"/>
      <c r="HPA10" s="1053"/>
      <c r="HPB10" s="480"/>
      <c r="HPC10" s="480"/>
      <c r="HPD10" s="481"/>
      <c r="HPE10" s="480"/>
      <c r="HPF10" s="480"/>
      <c r="HPG10" s="480"/>
      <c r="HPH10" s="481"/>
      <c r="HPI10" s="481"/>
      <c r="HPJ10" s="482"/>
      <c r="HPK10" s="481"/>
      <c r="HPL10" s="1053"/>
      <c r="HPM10" s="1053"/>
      <c r="HPN10" s="1053"/>
      <c r="HPO10" s="1053"/>
      <c r="HPP10" s="1053"/>
      <c r="HPQ10" s="480"/>
      <c r="HPR10" s="480"/>
      <c r="HPS10" s="481"/>
      <c r="HPT10" s="480"/>
      <c r="HPU10" s="480"/>
      <c r="HPV10" s="480"/>
      <c r="HPW10" s="481"/>
      <c r="HPX10" s="481"/>
      <c r="HPY10" s="482"/>
      <c r="HPZ10" s="481"/>
      <c r="HQA10" s="1053"/>
      <c r="HQB10" s="1053"/>
      <c r="HQC10" s="1053"/>
      <c r="HQD10" s="1053"/>
      <c r="HQE10" s="1053"/>
      <c r="HQF10" s="480"/>
      <c r="HQG10" s="480"/>
      <c r="HQH10" s="481"/>
      <c r="HQI10" s="480"/>
      <c r="HQJ10" s="480"/>
      <c r="HQK10" s="480"/>
      <c r="HQL10" s="481"/>
      <c r="HQM10" s="481"/>
      <c r="HQN10" s="482"/>
      <c r="HQO10" s="481"/>
      <c r="HQP10" s="1053"/>
      <c r="HQQ10" s="1053"/>
      <c r="HQR10" s="1053"/>
      <c r="HQS10" s="1053"/>
      <c r="HQT10" s="1053"/>
      <c r="HQU10" s="480"/>
      <c r="HQV10" s="480"/>
      <c r="HQW10" s="481"/>
      <c r="HQX10" s="480"/>
      <c r="HQY10" s="480"/>
      <c r="HQZ10" s="480"/>
      <c r="HRA10" s="481"/>
      <c r="HRB10" s="481"/>
      <c r="HRC10" s="482"/>
      <c r="HRD10" s="481"/>
      <c r="HRE10" s="1053"/>
      <c r="HRF10" s="1053"/>
      <c r="HRG10" s="1053"/>
      <c r="HRH10" s="1053"/>
      <c r="HRI10" s="1053"/>
      <c r="HRJ10" s="480"/>
      <c r="HRK10" s="480"/>
      <c r="HRL10" s="481"/>
      <c r="HRM10" s="480"/>
      <c r="HRN10" s="480"/>
      <c r="HRO10" s="480"/>
      <c r="HRP10" s="481"/>
      <c r="HRQ10" s="481"/>
      <c r="HRR10" s="482"/>
      <c r="HRS10" s="481"/>
      <c r="HRT10" s="1053"/>
      <c r="HRU10" s="1053"/>
      <c r="HRV10" s="1053"/>
      <c r="HRW10" s="1053"/>
      <c r="HRX10" s="1053"/>
      <c r="HRY10" s="480"/>
      <c r="HRZ10" s="480"/>
      <c r="HSA10" s="481"/>
      <c r="HSB10" s="480"/>
      <c r="HSC10" s="480"/>
      <c r="HSD10" s="480"/>
      <c r="HSE10" s="481"/>
      <c r="HSF10" s="481"/>
      <c r="HSG10" s="482"/>
      <c r="HSH10" s="481"/>
      <c r="HSI10" s="1053"/>
      <c r="HSJ10" s="1053"/>
      <c r="HSK10" s="1053"/>
      <c r="HSL10" s="1053"/>
      <c r="HSM10" s="1053"/>
      <c r="HSN10" s="480"/>
      <c r="HSO10" s="480"/>
      <c r="HSP10" s="481"/>
      <c r="HSQ10" s="480"/>
      <c r="HSR10" s="480"/>
      <c r="HSS10" s="480"/>
      <c r="HST10" s="481"/>
      <c r="HSU10" s="481"/>
      <c r="HSV10" s="482"/>
      <c r="HSW10" s="481"/>
      <c r="HSX10" s="1053"/>
      <c r="HSY10" s="1053"/>
      <c r="HSZ10" s="1053"/>
      <c r="HTA10" s="1053"/>
      <c r="HTB10" s="1053"/>
      <c r="HTC10" s="480"/>
      <c r="HTD10" s="480"/>
      <c r="HTE10" s="481"/>
      <c r="HTF10" s="480"/>
      <c r="HTG10" s="480"/>
      <c r="HTH10" s="480"/>
      <c r="HTI10" s="481"/>
      <c r="HTJ10" s="481"/>
      <c r="HTK10" s="482"/>
      <c r="HTL10" s="481"/>
      <c r="HTM10" s="1053"/>
      <c r="HTN10" s="1053"/>
      <c r="HTO10" s="1053"/>
      <c r="HTP10" s="1053"/>
      <c r="HTQ10" s="1053"/>
      <c r="HTR10" s="480"/>
      <c r="HTS10" s="480"/>
      <c r="HTT10" s="481"/>
      <c r="HTU10" s="480"/>
      <c r="HTV10" s="480"/>
      <c r="HTW10" s="480"/>
      <c r="HTX10" s="481"/>
      <c r="HTY10" s="481"/>
      <c r="HTZ10" s="482"/>
      <c r="HUA10" s="481"/>
      <c r="HUB10" s="1053"/>
      <c r="HUC10" s="1053"/>
      <c r="HUD10" s="1053"/>
      <c r="HUE10" s="1053"/>
      <c r="HUF10" s="1053"/>
      <c r="HUG10" s="480"/>
      <c r="HUH10" s="480"/>
      <c r="HUI10" s="481"/>
      <c r="HUJ10" s="480"/>
      <c r="HUK10" s="480"/>
      <c r="HUL10" s="480"/>
      <c r="HUM10" s="481"/>
      <c r="HUN10" s="481"/>
      <c r="HUO10" s="482"/>
      <c r="HUP10" s="481"/>
      <c r="HUQ10" s="1053"/>
      <c r="HUR10" s="1053"/>
      <c r="HUS10" s="1053"/>
      <c r="HUT10" s="1053"/>
      <c r="HUU10" s="1053"/>
      <c r="HUV10" s="480"/>
      <c r="HUW10" s="480"/>
      <c r="HUX10" s="481"/>
      <c r="HUY10" s="480"/>
      <c r="HUZ10" s="480"/>
      <c r="HVA10" s="480"/>
      <c r="HVB10" s="481"/>
      <c r="HVC10" s="481"/>
      <c r="HVD10" s="482"/>
      <c r="HVE10" s="481"/>
      <c r="HVF10" s="1053"/>
      <c r="HVG10" s="1053"/>
      <c r="HVH10" s="1053"/>
      <c r="HVI10" s="1053"/>
      <c r="HVJ10" s="1053"/>
      <c r="HVK10" s="480"/>
      <c r="HVL10" s="480"/>
      <c r="HVM10" s="481"/>
      <c r="HVN10" s="480"/>
      <c r="HVO10" s="480"/>
      <c r="HVP10" s="480"/>
      <c r="HVQ10" s="481"/>
      <c r="HVR10" s="481"/>
      <c r="HVS10" s="482"/>
      <c r="HVT10" s="481"/>
      <c r="HVU10" s="1053"/>
      <c r="HVV10" s="1053"/>
      <c r="HVW10" s="1053"/>
      <c r="HVX10" s="1053"/>
      <c r="HVY10" s="1053"/>
      <c r="HVZ10" s="480"/>
      <c r="HWA10" s="480"/>
      <c r="HWB10" s="481"/>
      <c r="HWC10" s="480"/>
      <c r="HWD10" s="480"/>
      <c r="HWE10" s="480"/>
      <c r="HWF10" s="481"/>
      <c r="HWG10" s="481"/>
      <c r="HWH10" s="482"/>
      <c r="HWI10" s="481"/>
      <c r="HWJ10" s="1053"/>
      <c r="HWK10" s="1053"/>
      <c r="HWL10" s="1053"/>
      <c r="HWM10" s="1053"/>
      <c r="HWN10" s="1053"/>
      <c r="HWO10" s="480"/>
      <c r="HWP10" s="480"/>
      <c r="HWQ10" s="481"/>
      <c r="HWR10" s="480"/>
      <c r="HWS10" s="480"/>
      <c r="HWT10" s="480"/>
      <c r="HWU10" s="481"/>
      <c r="HWV10" s="481"/>
      <c r="HWW10" s="482"/>
      <c r="HWX10" s="481"/>
      <c r="HWY10" s="1053"/>
      <c r="HWZ10" s="1053"/>
      <c r="HXA10" s="1053"/>
      <c r="HXB10" s="1053"/>
      <c r="HXC10" s="1053"/>
      <c r="HXD10" s="480"/>
      <c r="HXE10" s="480"/>
      <c r="HXF10" s="481"/>
      <c r="HXG10" s="480"/>
      <c r="HXH10" s="480"/>
      <c r="HXI10" s="480"/>
      <c r="HXJ10" s="481"/>
      <c r="HXK10" s="481"/>
      <c r="HXL10" s="482"/>
      <c r="HXM10" s="481"/>
      <c r="HXN10" s="1053"/>
      <c r="HXO10" s="1053"/>
      <c r="HXP10" s="1053"/>
      <c r="HXQ10" s="1053"/>
      <c r="HXR10" s="1053"/>
      <c r="HXS10" s="480"/>
      <c r="HXT10" s="480"/>
      <c r="HXU10" s="481"/>
      <c r="HXV10" s="480"/>
      <c r="HXW10" s="480"/>
      <c r="HXX10" s="480"/>
      <c r="HXY10" s="481"/>
      <c r="HXZ10" s="481"/>
      <c r="HYA10" s="482"/>
      <c r="HYB10" s="481"/>
      <c r="HYC10" s="1053"/>
      <c r="HYD10" s="1053"/>
      <c r="HYE10" s="1053"/>
      <c r="HYF10" s="1053"/>
      <c r="HYG10" s="1053"/>
      <c r="HYH10" s="480"/>
      <c r="HYI10" s="480"/>
      <c r="HYJ10" s="481"/>
      <c r="HYK10" s="480"/>
      <c r="HYL10" s="480"/>
      <c r="HYM10" s="480"/>
      <c r="HYN10" s="481"/>
      <c r="HYO10" s="481"/>
      <c r="HYP10" s="482"/>
      <c r="HYQ10" s="481"/>
      <c r="HYR10" s="1053"/>
      <c r="HYS10" s="1053"/>
      <c r="HYT10" s="1053"/>
      <c r="HYU10" s="1053"/>
      <c r="HYV10" s="1053"/>
      <c r="HYW10" s="480"/>
      <c r="HYX10" s="480"/>
      <c r="HYY10" s="481"/>
      <c r="HYZ10" s="480"/>
      <c r="HZA10" s="480"/>
      <c r="HZB10" s="480"/>
      <c r="HZC10" s="481"/>
      <c r="HZD10" s="481"/>
      <c r="HZE10" s="482"/>
      <c r="HZF10" s="481"/>
      <c r="HZG10" s="1053"/>
      <c r="HZH10" s="1053"/>
      <c r="HZI10" s="1053"/>
      <c r="HZJ10" s="1053"/>
      <c r="HZK10" s="1053"/>
      <c r="HZL10" s="480"/>
      <c r="HZM10" s="480"/>
      <c r="HZN10" s="481"/>
      <c r="HZO10" s="480"/>
      <c r="HZP10" s="480"/>
      <c r="HZQ10" s="480"/>
      <c r="HZR10" s="481"/>
      <c r="HZS10" s="481"/>
      <c r="HZT10" s="482"/>
      <c r="HZU10" s="481"/>
      <c r="HZV10" s="1053"/>
      <c r="HZW10" s="1053"/>
      <c r="HZX10" s="1053"/>
      <c r="HZY10" s="1053"/>
      <c r="HZZ10" s="1053"/>
      <c r="IAA10" s="480"/>
      <c r="IAB10" s="480"/>
      <c r="IAC10" s="481"/>
      <c r="IAD10" s="480"/>
      <c r="IAE10" s="480"/>
      <c r="IAF10" s="480"/>
      <c r="IAG10" s="481"/>
      <c r="IAH10" s="481"/>
      <c r="IAI10" s="482"/>
      <c r="IAJ10" s="481"/>
      <c r="IAK10" s="1053"/>
      <c r="IAL10" s="1053"/>
      <c r="IAM10" s="1053"/>
      <c r="IAN10" s="1053"/>
      <c r="IAO10" s="1053"/>
      <c r="IAP10" s="480"/>
      <c r="IAQ10" s="480"/>
      <c r="IAR10" s="481"/>
      <c r="IAS10" s="480"/>
      <c r="IAT10" s="480"/>
      <c r="IAU10" s="480"/>
      <c r="IAV10" s="481"/>
      <c r="IAW10" s="481"/>
      <c r="IAX10" s="482"/>
      <c r="IAY10" s="481"/>
      <c r="IAZ10" s="1053"/>
      <c r="IBA10" s="1053"/>
      <c r="IBB10" s="1053"/>
      <c r="IBC10" s="1053"/>
      <c r="IBD10" s="1053"/>
      <c r="IBE10" s="480"/>
      <c r="IBF10" s="480"/>
      <c r="IBG10" s="481"/>
      <c r="IBH10" s="480"/>
      <c r="IBI10" s="480"/>
      <c r="IBJ10" s="480"/>
      <c r="IBK10" s="481"/>
      <c r="IBL10" s="481"/>
      <c r="IBM10" s="482"/>
      <c r="IBN10" s="481"/>
      <c r="IBO10" s="1053"/>
      <c r="IBP10" s="1053"/>
      <c r="IBQ10" s="1053"/>
      <c r="IBR10" s="1053"/>
      <c r="IBS10" s="1053"/>
      <c r="IBT10" s="480"/>
      <c r="IBU10" s="480"/>
      <c r="IBV10" s="481"/>
      <c r="IBW10" s="480"/>
      <c r="IBX10" s="480"/>
      <c r="IBY10" s="480"/>
      <c r="IBZ10" s="481"/>
      <c r="ICA10" s="481"/>
      <c r="ICB10" s="482"/>
      <c r="ICC10" s="481"/>
      <c r="ICD10" s="1053"/>
      <c r="ICE10" s="1053"/>
      <c r="ICF10" s="1053"/>
      <c r="ICG10" s="1053"/>
      <c r="ICH10" s="1053"/>
      <c r="ICI10" s="480"/>
      <c r="ICJ10" s="480"/>
      <c r="ICK10" s="481"/>
      <c r="ICL10" s="480"/>
      <c r="ICM10" s="480"/>
      <c r="ICN10" s="480"/>
      <c r="ICO10" s="481"/>
      <c r="ICP10" s="481"/>
      <c r="ICQ10" s="482"/>
      <c r="ICR10" s="481"/>
      <c r="ICS10" s="1053"/>
      <c r="ICT10" s="1053"/>
      <c r="ICU10" s="1053"/>
      <c r="ICV10" s="1053"/>
      <c r="ICW10" s="1053"/>
      <c r="ICX10" s="480"/>
      <c r="ICY10" s="480"/>
      <c r="ICZ10" s="481"/>
      <c r="IDA10" s="480"/>
      <c r="IDB10" s="480"/>
      <c r="IDC10" s="480"/>
      <c r="IDD10" s="481"/>
      <c r="IDE10" s="481"/>
      <c r="IDF10" s="482"/>
      <c r="IDG10" s="481"/>
      <c r="IDH10" s="1053"/>
      <c r="IDI10" s="1053"/>
      <c r="IDJ10" s="1053"/>
      <c r="IDK10" s="1053"/>
      <c r="IDL10" s="1053"/>
      <c r="IDM10" s="480"/>
      <c r="IDN10" s="480"/>
      <c r="IDO10" s="481"/>
      <c r="IDP10" s="480"/>
      <c r="IDQ10" s="480"/>
      <c r="IDR10" s="480"/>
      <c r="IDS10" s="481"/>
      <c r="IDT10" s="481"/>
      <c r="IDU10" s="482"/>
      <c r="IDV10" s="481"/>
      <c r="IDW10" s="1053"/>
      <c r="IDX10" s="1053"/>
      <c r="IDY10" s="1053"/>
      <c r="IDZ10" s="1053"/>
      <c r="IEA10" s="1053"/>
      <c r="IEB10" s="480"/>
      <c r="IEC10" s="480"/>
      <c r="IED10" s="481"/>
      <c r="IEE10" s="480"/>
      <c r="IEF10" s="480"/>
      <c r="IEG10" s="480"/>
      <c r="IEH10" s="481"/>
      <c r="IEI10" s="481"/>
      <c r="IEJ10" s="482"/>
      <c r="IEK10" s="481"/>
      <c r="IEL10" s="1053"/>
      <c r="IEM10" s="1053"/>
      <c r="IEN10" s="1053"/>
      <c r="IEO10" s="1053"/>
      <c r="IEP10" s="1053"/>
      <c r="IEQ10" s="480"/>
      <c r="IER10" s="480"/>
      <c r="IES10" s="481"/>
      <c r="IET10" s="480"/>
      <c r="IEU10" s="480"/>
      <c r="IEV10" s="480"/>
      <c r="IEW10" s="481"/>
      <c r="IEX10" s="481"/>
      <c r="IEY10" s="482"/>
      <c r="IEZ10" s="481"/>
      <c r="IFA10" s="1053"/>
      <c r="IFB10" s="1053"/>
      <c r="IFC10" s="1053"/>
      <c r="IFD10" s="1053"/>
      <c r="IFE10" s="1053"/>
      <c r="IFF10" s="480"/>
      <c r="IFG10" s="480"/>
      <c r="IFH10" s="481"/>
      <c r="IFI10" s="480"/>
      <c r="IFJ10" s="480"/>
      <c r="IFK10" s="480"/>
      <c r="IFL10" s="481"/>
      <c r="IFM10" s="481"/>
      <c r="IFN10" s="482"/>
      <c r="IFO10" s="481"/>
      <c r="IFP10" s="1053"/>
      <c r="IFQ10" s="1053"/>
      <c r="IFR10" s="1053"/>
      <c r="IFS10" s="1053"/>
      <c r="IFT10" s="1053"/>
      <c r="IFU10" s="480"/>
      <c r="IFV10" s="480"/>
      <c r="IFW10" s="481"/>
      <c r="IFX10" s="480"/>
      <c r="IFY10" s="480"/>
      <c r="IFZ10" s="480"/>
      <c r="IGA10" s="481"/>
      <c r="IGB10" s="481"/>
      <c r="IGC10" s="482"/>
      <c r="IGD10" s="481"/>
      <c r="IGE10" s="1053"/>
      <c r="IGF10" s="1053"/>
      <c r="IGG10" s="1053"/>
      <c r="IGH10" s="1053"/>
      <c r="IGI10" s="1053"/>
      <c r="IGJ10" s="480"/>
      <c r="IGK10" s="480"/>
      <c r="IGL10" s="481"/>
      <c r="IGM10" s="480"/>
      <c r="IGN10" s="480"/>
      <c r="IGO10" s="480"/>
      <c r="IGP10" s="481"/>
      <c r="IGQ10" s="481"/>
      <c r="IGR10" s="482"/>
      <c r="IGS10" s="481"/>
      <c r="IGT10" s="1053"/>
      <c r="IGU10" s="1053"/>
      <c r="IGV10" s="1053"/>
      <c r="IGW10" s="1053"/>
      <c r="IGX10" s="1053"/>
      <c r="IGY10" s="480"/>
      <c r="IGZ10" s="480"/>
      <c r="IHA10" s="481"/>
      <c r="IHB10" s="480"/>
      <c r="IHC10" s="480"/>
      <c r="IHD10" s="480"/>
      <c r="IHE10" s="481"/>
      <c r="IHF10" s="481"/>
      <c r="IHG10" s="482"/>
      <c r="IHH10" s="481"/>
      <c r="IHI10" s="1053"/>
      <c r="IHJ10" s="1053"/>
      <c r="IHK10" s="1053"/>
      <c r="IHL10" s="1053"/>
      <c r="IHM10" s="1053"/>
      <c r="IHN10" s="480"/>
      <c r="IHO10" s="480"/>
      <c r="IHP10" s="481"/>
      <c r="IHQ10" s="480"/>
      <c r="IHR10" s="480"/>
      <c r="IHS10" s="480"/>
      <c r="IHT10" s="481"/>
      <c r="IHU10" s="481"/>
      <c r="IHV10" s="482"/>
      <c r="IHW10" s="481"/>
      <c r="IHX10" s="1053"/>
      <c r="IHY10" s="1053"/>
      <c r="IHZ10" s="1053"/>
      <c r="IIA10" s="1053"/>
      <c r="IIB10" s="1053"/>
      <c r="IIC10" s="480"/>
      <c r="IID10" s="480"/>
      <c r="IIE10" s="481"/>
      <c r="IIF10" s="480"/>
      <c r="IIG10" s="480"/>
      <c r="IIH10" s="480"/>
      <c r="III10" s="481"/>
      <c r="IIJ10" s="481"/>
      <c r="IIK10" s="482"/>
      <c r="IIL10" s="481"/>
      <c r="IIM10" s="1053"/>
      <c r="IIN10" s="1053"/>
      <c r="IIO10" s="1053"/>
      <c r="IIP10" s="1053"/>
      <c r="IIQ10" s="1053"/>
      <c r="IIR10" s="480"/>
      <c r="IIS10" s="480"/>
      <c r="IIT10" s="481"/>
      <c r="IIU10" s="480"/>
      <c r="IIV10" s="480"/>
      <c r="IIW10" s="480"/>
      <c r="IIX10" s="481"/>
      <c r="IIY10" s="481"/>
      <c r="IIZ10" s="482"/>
      <c r="IJA10" s="481"/>
      <c r="IJB10" s="1053"/>
      <c r="IJC10" s="1053"/>
      <c r="IJD10" s="1053"/>
      <c r="IJE10" s="1053"/>
      <c r="IJF10" s="1053"/>
      <c r="IJG10" s="480"/>
      <c r="IJH10" s="480"/>
      <c r="IJI10" s="481"/>
      <c r="IJJ10" s="480"/>
      <c r="IJK10" s="480"/>
      <c r="IJL10" s="480"/>
      <c r="IJM10" s="481"/>
      <c r="IJN10" s="481"/>
      <c r="IJO10" s="482"/>
      <c r="IJP10" s="481"/>
      <c r="IJQ10" s="1053"/>
      <c r="IJR10" s="1053"/>
      <c r="IJS10" s="1053"/>
      <c r="IJT10" s="1053"/>
      <c r="IJU10" s="1053"/>
      <c r="IJV10" s="480"/>
      <c r="IJW10" s="480"/>
      <c r="IJX10" s="481"/>
      <c r="IJY10" s="480"/>
      <c r="IJZ10" s="480"/>
      <c r="IKA10" s="480"/>
      <c r="IKB10" s="481"/>
      <c r="IKC10" s="481"/>
      <c r="IKD10" s="482"/>
      <c r="IKE10" s="481"/>
      <c r="IKF10" s="1053"/>
      <c r="IKG10" s="1053"/>
      <c r="IKH10" s="1053"/>
      <c r="IKI10" s="1053"/>
      <c r="IKJ10" s="1053"/>
      <c r="IKK10" s="480"/>
      <c r="IKL10" s="480"/>
      <c r="IKM10" s="481"/>
      <c r="IKN10" s="480"/>
      <c r="IKO10" s="480"/>
      <c r="IKP10" s="480"/>
      <c r="IKQ10" s="481"/>
      <c r="IKR10" s="481"/>
      <c r="IKS10" s="482"/>
      <c r="IKT10" s="481"/>
      <c r="IKU10" s="1053"/>
      <c r="IKV10" s="1053"/>
      <c r="IKW10" s="1053"/>
      <c r="IKX10" s="1053"/>
      <c r="IKY10" s="1053"/>
      <c r="IKZ10" s="480"/>
      <c r="ILA10" s="480"/>
      <c r="ILB10" s="481"/>
      <c r="ILC10" s="480"/>
      <c r="ILD10" s="480"/>
      <c r="ILE10" s="480"/>
      <c r="ILF10" s="481"/>
      <c r="ILG10" s="481"/>
      <c r="ILH10" s="482"/>
      <c r="ILI10" s="481"/>
      <c r="ILJ10" s="1053"/>
      <c r="ILK10" s="1053"/>
      <c r="ILL10" s="1053"/>
      <c r="ILM10" s="1053"/>
      <c r="ILN10" s="1053"/>
      <c r="ILO10" s="480"/>
      <c r="ILP10" s="480"/>
      <c r="ILQ10" s="481"/>
      <c r="ILR10" s="480"/>
      <c r="ILS10" s="480"/>
      <c r="ILT10" s="480"/>
      <c r="ILU10" s="481"/>
      <c r="ILV10" s="481"/>
      <c r="ILW10" s="482"/>
      <c r="ILX10" s="481"/>
      <c r="ILY10" s="1053"/>
      <c r="ILZ10" s="1053"/>
      <c r="IMA10" s="1053"/>
      <c r="IMB10" s="1053"/>
      <c r="IMC10" s="1053"/>
      <c r="IMD10" s="480"/>
      <c r="IME10" s="480"/>
      <c r="IMF10" s="481"/>
      <c r="IMG10" s="480"/>
      <c r="IMH10" s="480"/>
      <c r="IMI10" s="480"/>
      <c r="IMJ10" s="481"/>
      <c r="IMK10" s="481"/>
      <c r="IML10" s="482"/>
      <c r="IMM10" s="481"/>
      <c r="IMN10" s="1053"/>
      <c r="IMO10" s="1053"/>
      <c r="IMP10" s="1053"/>
      <c r="IMQ10" s="1053"/>
      <c r="IMR10" s="1053"/>
      <c r="IMS10" s="480"/>
      <c r="IMT10" s="480"/>
      <c r="IMU10" s="481"/>
      <c r="IMV10" s="480"/>
      <c r="IMW10" s="480"/>
      <c r="IMX10" s="480"/>
      <c r="IMY10" s="481"/>
      <c r="IMZ10" s="481"/>
      <c r="INA10" s="482"/>
      <c r="INB10" s="481"/>
      <c r="INC10" s="1053"/>
      <c r="IND10" s="1053"/>
      <c r="INE10" s="1053"/>
      <c r="INF10" s="1053"/>
      <c r="ING10" s="1053"/>
      <c r="INH10" s="480"/>
      <c r="INI10" s="480"/>
      <c r="INJ10" s="481"/>
      <c r="INK10" s="480"/>
      <c r="INL10" s="480"/>
      <c r="INM10" s="480"/>
      <c r="INN10" s="481"/>
      <c r="INO10" s="481"/>
      <c r="INP10" s="482"/>
      <c r="INQ10" s="481"/>
      <c r="INR10" s="1053"/>
      <c r="INS10" s="1053"/>
      <c r="INT10" s="1053"/>
      <c r="INU10" s="1053"/>
      <c r="INV10" s="1053"/>
      <c r="INW10" s="480"/>
      <c r="INX10" s="480"/>
      <c r="INY10" s="481"/>
      <c r="INZ10" s="480"/>
      <c r="IOA10" s="480"/>
      <c r="IOB10" s="480"/>
      <c r="IOC10" s="481"/>
      <c r="IOD10" s="481"/>
      <c r="IOE10" s="482"/>
      <c r="IOF10" s="481"/>
      <c r="IOG10" s="1053"/>
      <c r="IOH10" s="1053"/>
      <c r="IOI10" s="1053"/>
      <c r="IOJ10" s="1053"/>
      <c r="IOK10" s="1053"/>
      <c r="IOL10" s="480"/>
      <c r="IOM10" s="480"/>
      <c r="ION10" s="481"/>
      <c r="IOO10" s="480"/>
      <c r="IOP10" s="480"/>
      <c r="IOQ10" s="480"/>
      <c r="IOR10" s="481"/>
      <c r="IOS10" s="481"/>
      <c r="IOT10" s="482"/>
      <c r="IOU10" s="481"/>
      <c r="IOV10" s="1053"/>
      <c r="IOW10" s="1053"/>
      <c r="IOX10" s="1053"/>
      <c r="IOY10" s="1053"/>
      <c r="IOZ10" s="1053"/>
      <c r="IPA10" s="480"/>
      <c r="IPB10" s="480"/>
      <c r="IPC10" s="481"/>
      <c r="IPD10" s="480"/>
      <c r="IPE10" s="480"/>
      <c r="IPF10" s="480"/>
      <c r="IPG10" s="481"/>
      <c r="IPH10" s="481"/>
      <c r="IPI10" s="482"/>
      <c r="IPJ10" s="481"/>
      <c r="IPK10" s="1053"/>
      <c r="IPL10" s="1053"/>
      <c r="IPM10" s="1053"/>
      <c r="IPN10" s="1053"/>
      <c r="IPO10" s="1053"/>
      <c r="IPP10" s="480"/>
      <c r="IPQ10" s="480"/>
      <c r="IPR10" s="481"/>
      <c r="IPS10" s="480"/>
      <c r="IPT10" s="480"/>
      <c r="IPU10" s="480"/>
      <c r="IPV10" s="481"/>
      <c r="IPW10" s="481"/>
      <c r="IPX10" s="482"/>
      <c r="IPY10" s="481"/>
      <c r="IPZ10" s="1053"/>
      <c r="IQA10" s="1053"/>
      <c r="IQB10" s="1053"/>
      <c r="IQC10" s="1053"/>
      <c r="IQD10" s="1053"/>
      <c r="IQE10" s="480"/>
      <c r="IQF10" s="480"/>
      <c r="IQG10" s="481"/>
      <c r="IQH10" s="480"/>
      <c r="IQI10" s="480"/>
      <c r="IQJ10" s="480"/>
      <c r="IQK10" s="481"/>
      <c r="IQL10" s="481"/>
      <c r="IQM10" s="482"/>
      <c r="IQN10" s="481"/>
      <c r="IQO10" s="1053"/>
      <c r="IQP10" s="1053"/>
      <c r="IQQ10" s="1053"/>
      <c r="IQR10" s="1053"/>
      <c r="IQS10" s="1053"/>
      <c r="IQT10" s="480"/>
      <c r="IQU10" s="480"/>
      <c r="IQV10" s="481"/>
      <c r="IQW10" s="480"/>
      <c r="IQX10" s="480"/>
      <c r="IQY10" s="480"/>
      <c r="IQZ10" s="481"/>
      <c r="IRA10" s="481"/>
      <c r="IRB10" s="482"/>
      <c r="IRC10" s="481"/>
      <c r="IRD10" s="1053"/>
      <c r="IRE10" s="1053"/>
      <c r="IRF10" s="1053"/>
      <c r="IRG10" s="1053"/>
      <c r="IRH10" s="1053"/>
      <c r="IRI10" s="480"/>
      <c r="IRJ10" s="480"/>
      <c r="IRK10" s="481"/>
      <c r="IRL10" s="480"/>
      <c r="IRM10" s="480"/>
      <c r="IRN10" s="480"/>
      <c r="IRO10" s="481"/>
      <c r="IRP10" s="481"/>
      <c r="IRQ10" s="482"/>
      <c r="IRR10" s="481"/>
      <c r="IRS10" s="1053"/>
      <c r="IRT10" s="1053"/>
      <c r="IRU10" s="1053"/>
      <c r="IRV10" s="1053"/>
      <c r="IRW10" s="1053"/>
      <c r="IRX10" s="480"/>
      <c r="IRY10" s="480"/>
      <c r="IRZ10" s="481"/>
      <c r="ISA10" s="480"/>
      <c r="ISB10" s="480"/>
      <c r="ISC10" s="480"/>
      <c r="ISD10" s="481"/>
      <c r="ISE10" s="481"/>
      <c r="ISF10" s="482"/>
      <c r="ISG10" s="481"/>
      <c r="ISH10" s="1053"/>
      <c r="ISI10" s="1053"/>
      <c r="ISJ10" s="1053"/>
      <c r="ISK10" s="1053"/>
      <c r="ISL10" s="1053"/>
      <c r="ISM10" s="480"/>
      <c r="ISN10" s="480"/>
      <c r="ISO10" s="481"/>
      <c r="ISP10" s="480"/>
      <c r="ISQ10" s="480"/>
      <c r="ISR10" s="480"/>
      <c r="ISS10" s="481"/>
      <c r="IST10" s="481"/>
      <c r="ISU10" s="482"/>
      <c r="ISV10" s="481"/>
      <c r="ISW10" s="1053"/>
      <c r="ISX10" s="1053"/>
      <c r="ISY10" s="1053"/>
      <c r="ISZ10" s="1053"/>
      <c r="ITA10" s="1053"/>
      <c r="ITB10" s="480"/>
      <c r="ITC10" s="480"/>
      <c r="ITD10" s="481"/>
      <c r="ITE10" s="480"/>
      <c r="ITF10" s="480"/>
      <c r="ITG10" s="480"/>
      <c r="ITH10" s="481"/>
      <c r="ITI10" s="481"/>
      <c r="ITJ10" s="482"/>
      <c r="ITK10" s="481"/>
      <c r="ITL10" s="1053"/>
      <c r="ITM10" s="1053"/>
      <c r="ITN10" s="1053"/>
      <c r="ITO10" s="1053"/>
      <c r="ITP10" s="1053"/>
      <c r="ITQ10" s="480"/>
      <c r="ITR10" s="480"/>
      <c r="ITS10" s="481"/>
      <c r="ITT10" s="480"/>
      <c r="ITU10" s="480"/>
      <c r="ITV10" s="480"/>
      <c r="ITW10" s="481"/>
      <c r="ITX10" s="481"/>
      <c r="ITY10" s="482"/>
      <c r="ITZ10" s="481"/>
      <c r="IUA10" s="1053"/>
      <c r="IUB10" s="1053"/>
      <c r="IUC10" s="1053"/>
      <c r="IUD10" s="1053"/>
      <c r="IUE10" s="1053"/>
      <c r="IUF10" s="480"/>
      <c r="IUG10" s="480"/>
      <c r="IUH10" s="481"/>
      <c r="IUI10" s="480"/>
      <c r="IUJ10" s="480"/>
      <c r="IUK10" s="480"/>
      <c r="IUL10" s="481"/>
      <c r="IUM10" s="481"/>
      <c r="IUN10" s="482"/>
      <c r="IUO10" s="481"/>
      <c r="IUP10" s="1053"/>
      <c r="IUQ10" s="1053"/>
      <c r="IUR10" s="1053"/>
      <c r="IUS10" s="1053"/>
      <c r="IUT10" s="1053"/>
      <c r="IUU10" s="480"/>
      <c r="IUV10" s="480"/>
      <c r="IUW10" s="481"/>
      <c r="IUX10" s="480"/>
      <c r="IUY10" s="480"/>
      <c r="IUZ10" s="480"/>
      <c r="IVA10" s="481"/>
      <c r="IVB10" s="481"/>
      <c r="IVC10" s="482"/>
      <c r="IVD10" s="481"/>
      <c r="IVE10" s="1053"/>
      <c r="IVF10" s="1053"/>
      <c r="IVG10" s="1053"/>
      <c r="IVH10" s="1053"/>
      <c r="IVI10" s="1053"/>
      <c r="IVJ10" s="480"/>
      <c r="IVK10" s="480"/>
      <c r="IVL10" s="481"/>
      <c r="IVM10" s="480"/>
      <c r="IVN10" s="480"/>
      <c r="IVO10" s="480"/>
      <c r="IVP10" s="481"/>
      <c r="IVQ10" s="481"/>
      <c r="IVR10" s="482"/>
      <c r="IVS10" s="481"/>
      <c r="IVT10" s="1053"/>
      <c r="IVU10" s="1053"/>
      <c r="IVV10" s="1053"/>
      <c r="IVW10" s="1053"/>
      <c r="IVX10" s="1053"/>
      <c r="IVY10" s="480"/>
      <c r="IVZ10" s="480"/>
      <c r="IWA10" s="481"/>
      <c r="IWB10" s="480"/>
      <c r="IWC10" s="480"/>
      <c r="IWD10" s="480"/>
      <c r="IWE10" s="481"/>
      <c r="IWF10" s="481"/>
      <c r="IWG10" s="482"/>
      <c r="IWH10" s="481"/>
      <c r="IWI10" s="1053"/>
      <c r="IWJ10" s="1053"/>
      <c r="IWK10" s="1053"/>
      <c r="IWL10" s="1053"/>
      <c r="IWM10" s="1053"/>
      <c r="IWN10" s="480"/>
      <c r="IWO10" s="480"/>
      <c r="IWP10" s="481"/>
      <c r="IWQ10" s="480"/>
      <c r="IWR10" s="480"/>
      <c r="IWS10" s="480"/>
      <c r="IWT10" s="481"/>
      <c r="IWU10" s="481"/>
      <c r="IWV10" s="482"/>
      <c r="IWW10" s="481"/>
      <c r="IWX10" s="1053"/>
      <c r="IWY10" s="1053"/>
      <c r="IWZ10" s="1053"/>
      <c r="IXA10" s="1053"/>
      <c r="IXB10" s="1053"/>
      <c r="IXC10" s="480"/>
      <c r="IXD10" s="480"/>
      <c r="IXE10" s="481"/>
      <c r="IXF10" s="480"/>
      <c r="IXG10" s="480"/>
      <c r="IXH10" s="480"/>
      <c r="IXI10" s="481"/>
      <c r="IXJ10" s="481"/>
      <c r="IXK10" s="482"/>
      <c r="IXL10" s="481"/>
      <c r="IXM10" s="1053"/>
      <c r="IXN10" s="1053"/>
      <c r="IXO10" s="1053"/>
      <c r="IXP10" s="1053"/>
      <c r="IXQ10" s="1053"/>
      <c r="IXR10" s="480"/>
      <c r="IXS10" s="480"/>
      <c r="IXT10" s="481"/>
      <c r="IXU10" s="480"/>
      <c r="IXV10" s="480"/>
      <c r="IXW10" s="480"/>
      <c r="IXX10" s="481"/>
      <c r="IXY10" s="481"/>
      <c r="IXZ10" s="482"/>
      <c r="IYA10" s="481"/>
      <c r="IYB10" s="1053"/>
      <c r="IYC10" s="1053"/>
      <c r="IYD10" s="1053"/>
      <c r="IYE10" s="1053"/>
      <c r="IYF10" s="1053"/>
      <c r="IYG10" s="480"/>
      <c r="IYH10" s="480"/>
      <c r="IYI10" s="481"/>
      <c r="IYJ10" s="480"/>
      <c r="IYK10" s="480"/>
      <c r="IYL10" s="480"/>
      <c r="IYM10" s="481"/>
      <c r="IYN10" s="481"/>
      <c r="IYO10" s="482"/>
      <c r="IYP10" s="481"/>
      <c r="IYQ10" s="1053"/>
      <c r="IYR10" s="1053"/>
      <c r="IYS10" s="1053"/>
      <c r="IYT10" s="1053"/>
      <c r="IYU10" s="1053"/>
      <c r="IYV10" s="480"/>
      <c r="IYW10" s="480"/>
      <c r="IYX10" s="481"/>
      <c r="IYY10" s="480"/>
      <c r="IYZ10" s="480"/>
      <c r="IZA10" s="480"/>
      <c r="IZB10" s="481"/>
      <c r="IZC10" s="481"/>
      <c r="IZD10" s="482"/>
      <c r="IZE10" s="481"/>
      <c r="IZF10" s="1053"/>
      <c r="IZG10" s="1053"/>
      <c r="IZH10" s="1053"/>
      <c r="IZI10" s="1053"/>
      <c r="IZJ10" s="1053"/>
      <c r="IZK10" s="480"/>
      <c r="IZL10" s="480"/>
      <c r="IZM10" s="481"/>
      <c r="IZN10" s="480"/>
      <c r="IZO10" s="480"/>
      <c r="IZP10" s="480"/>
      <c r="IZQ10" s="481"/>
      <c r="IZR10" s="481"/>
      <c r="IZS10" s="482"/>
      <c r="IZT10" s="481"/>
      <c r="IZU10" s="1053"/>
      <c r="IZV10" s="1053"/>
      <c r="IZW10" s="1053"/>
      <c r="IZX10" s="1053"/>
      <c r="IZY10" s="1053"/>
      <c r="IZZ10" s="480"/>
      <c r="JAA10" s="480"/>
      <c r="JAB10" s="481"/>
      <c r="JAC10" s="480"/>
      <c r="JAD10" s="480"/>
      <c r="JAE10" s="480"/>
      <c r="JAF10" s="481"/>
      <c r="JAG10" s="481"/>
      <c r="JAH10" s="482"/>
      <c r="JAI10" s="481"/>
      <c r="JAJ10" s="1053"/>
      <c r="JAK10" s="1053"/>
      <c r="JAL10" s="1053"/>
      <c r="JAM10" s="1053"/>
      <c r="JAN10" s="1053"/>
      <c r="JAO10" s="480"/>
      <c r="JAP10" s="480"/>
      <c r="JAQ10" s="481"/>
      <c r="JAR10" s="480"/>
      <c r="JAS10" s="480"/>
      <c r="JAT10" s="480"/>
      <c r="JAU10" s="481"/>
      <c r="JAV10" s="481"/>
      <c r="JAW10" s="482"/>
      <c r="JAX10" s="481"/>
      <c r="JAY10" s="1053"/>
      <c r="JAZ10" s="1053"/>
      <c r="JBA10" s="1053"/>
      <c r="JBB10" s="1053"/>
      <c r="JBC10" s="1053"/>
      <c r="JBD10" s="480"/>
      <c r="JBE10" s="480"/>
      <c r="JBF10" s="481"/>
      <c r="JBG10" s="480"/>
      <c r="JBH10" s="480"/>
      <c r="JBI10" s="480"/>
      <c r="JBJ10" s="481"/>
      <c r="JBK10" s="481"/>
      <c r="JBL10" s="482"/>
      <c r="JBM10" s="481"/>
      <c r="JBN10" s="1053"/>
      <c r="JBO10" s="1053"/>
      <c r="JBP10" s="1053"/>
      <c r="JBQ10" s="1053"/>
      <c r="JBR10" s="1053"/>
      <c r="JBS10" s="480"/>
      <c r="JBT10" s="480"/>
      <c r="JBU10" s="481"/>
      <c r="JBV10" s="480"/>
      <c r="JBW10" s="480"/>
      <c r="JBX10" s="480"/>
      <c r="JBY10" s="481"/>
      <c r="JBZ10" s="481"/>
      <c r="JCA10" s="482"/>
      <c r="JCB10" s="481"/>
      <c r="JCC10" s="1053"/>
      <c r="JCD10" s="1053"/>
      <c r="JCE10" s="1053"/>
      <c r="JCF10" s="1053"/>
      <c r="JCG10" s="1053"/>
      <c r="JCH10" s="480"/>
      <c r="JCI10" s="480"/>
      <c r="JCJ10" s="481"/>
      <c r="JCK10" s="480"/>
      <c r="JCL10" s="480"/>
      <c r="JCM10" s="480"/>
      <c r="JCN10" s="481"/>
      <c r="JCO10" s="481"/>
      <c r="JCP10" s="482"/>
      <c r="JCQ10" s="481"/>
      <c r="JCR10" s="1053"/>
      <c r="JCS10" s="1053"/>
      <c r="JCT10" s="1053"/>
      <c r="JCU10" s="1053"/>
      <c r="JCV10" s="1053"/>
      <c r="JCW10" s="480"/>
      <c r="JCX10" s="480"/>
      <c r="JCY10" s="481"/>
      <c r="JCZ10" s="480"/>
      <c r="JDA10" s="480"/>
      <c r="JDB10" s="480"/>
      <c r="JDC10" s="481"/>
      <c r="JDD10" s="481"/>
      <c r="JDE10" s="482"/>
      <c r="JDF10" s="481"/>
      <c r="JDG10" s="1053"/>
      <c r="JDH10" s="1053"/>
      <c r="JDI10" s="1053"/>
      <c r="JDJ10" s="1053"/>
      <c r="JDK10" s="1053"/>
      <c r="JDL10" s="480"/>
      <c r="JDM10" s="480"/>
      <c r="JDN10" s="481"/>
      <c r="JDO10" s="480"/>
      <c r="JDP10" s="480"/>
      <c r="JDQ10" s="480"/>
      <c r="JDR10" s="481"/>
      <c r="JDS10" s="481"/>
      <c r="JDT10" s="482"/>
      <c r="JDU10" s="481"/>
      <c r="JDV10" s="1053"/>
      <c r="JDW10" s="1053"/>
      <c r="JDX10" s="1053"/>
      <c r="JDY10" s="1053"/>
      <c r="JDZ10" s="1053"/>
      <c r="JEA10" s="480"/>
      <c r="JEB10" s="480"/>
      <c r="JEC10" s="481"/>
      <c r="JED10" s="480"/>
      <c r="JEE10" s="480"/>
      <c r="JEF10" s="480"/>
      <c r="JEG10" s="481"/>
      <c r="JEH10" s="481"/>
      <c r="JEI10" s="482"/>
      <c r="JEJ10" s="481"/>
      <c r="JEK10" s="1053"/>
      <c r="JEL10" s="1053"/>
      <c r="JEM10" s="1053"/>
      <c r="JEN10" s="1053"/>
      <c r="JEO10" s="1053"/>
      <c r="JEP10" s="480"/>
      <c r="JEQ10" s="480"/>
      <c r="JER10" s="481"/>
      <c r="JES10" s="480"/>
      <c r="JET10" s="480"/>
      <c r="JEU10" s="480"/>
      <c r="JEV10" s="481"/>
      <c r="JEW10" s="481"/>
      <c r="JEX10" s="482"/>
      <c r="JEY10" s="481"/>
      <c r="JEZ10" s="1053"/>
      <c r="JFA10" s="1053"/>
      <c r="JFB10" s="1053"/>
      <c r="JFC10" s="1053"/>
      <c r="JFD10" s="1053"/>
      <c r="JFE10" s="480"/>
      <c r="JFF10" s="480"/>
      <c r="JFG10" s="481"/>
      <c r="JFH10" s="480"/>
      <c r="JFI10" s="480"/>
      <c r="JFJ10" s="480"/>
      <c r="JFK10" s="481"/>
      <c r="JFL10" s="481"/>
      <c r="JFM10" s="482"/>
      <c r="JFN10" s="481"/>
      <c r="JFO10" s="1053"/>
      <c r="JFP10" s="1053"/>
      <c r="JFQ10" s="1053"/>
      <c r="JFR10" s="1053"/>
      <c r="JFS10" s="1053"/>
      <c r="JFT10" s="480"/>
      <c r="JFU10" s="480"/>
      <c r="JFV10" s="481"/>
      <c r="JFW10" s="480"/>
      <c r="JFX10" s="480"/>
      <c r="JFY10" s="480"/>
      <c r="JFZ10" s="481"/>
      <c r="JGA10" s="481"/>
      <c r="JGB10" s="482"/>
      <c r="JGC10" s="481"/>
      <c r="JGD10" s="1053"/>
      <c r="JGE10" s="1053"/>
      <c r="JGF10" s="1053"/>
      <c r="JGG10" s="1053"/>
      <c r="JGH10" s="1053"/>
      <c r="JGI10" s="480"/>
      <c r="JGJ10" s="480"/>
      <c r="JGK10" s="481"/>
      <c r="JGL10" s="480"/>
      <c r="JGM10" s="480"/>
      <c r="JGN10" s="480"/>
      <c r="JGO10" s="481"/>
      <c r="JGP10" s="481"/>
      <c r="JGQ10" s="482"/>
      <c r="JGR10" s="481"/>
      <c r="JGS10" s="1053"/>
      <c r="JGT10" s="1053"/>
      <c r="JGU10" s="1053"/>
      <c r="JGV10" s="1053"/>
      <c r="JGW10" s="1053"/>
      <c r="JGX10" s="480"/>
      <c r="JGY10" s="480"/>
      <c r="JGZ10" s="481"/>
      <c r="JHA10" s="480"/>
      <c r="JHB10" s="480"/>
      <c r="JHC10" s="480"/>
      <c r="JHD10" s="481"/>
      <c r="JHE10" s="481"/>
      <c r="JHF10" s="482"/>
      <c r="JHG10" s="481"/>
      <c r="JHH10" s="1053"/>
      <c r="JHI10" s="1053"/>
      <c r="JHJ10" s="1053"/>
      <c r="JHK10" s="1053"/>
      <c r="JHL10" s="1053"/>
      <c r="JHM10" s="480"/>
      <c r="JHN10" s="480"/>
      <c r="JHO10" s="481"/>
      <c r="JHP10" s="480"/>
      <c r="JHQ10" s="480"/>
      <c r="JHR10" s="480"/>
      <c r="JHS10" s="481"/>
      <c r="JHT10" s="481"/>
      <c r="JHU10" s="482"/>
      <c r="JHV10" s="481"/>
      <c r="JHW10" s="1053"/>
      <c r="JHX10" s="1053"/>
      <c r="JHY10" s="1053"/>
      <c r="JHZ10" s="1053"/>
      <c r="JIA10" s="1053"/>
      <c r="JIB10" s="480"/>
      <c r="JIC10" s="480"/>
      <c r="JID10" s="481"/>
      <c r="JIE10" s="480"/>
      <c r="JIF10" s="480"/>
      <c r="JIG10" s="480"/>
      <c r="JIH10" s="481"/>
      <c r="JII10" s="481"/>
      <c r="JIJ10" s="482"/>
      <c r="JIK10" s="481"/>
      <c r="JIL10" s="1053"/>
      <c r="JIM10" s="1053"/>
      <c r="JIN10" s="1053"/>
      <c r="JIO10" s="1053"/>
      <c r="JIP10" s="1053"/>
      <c r="JIQ10" s="480"/>
      <c r="JIR10" s="480"/>
      <c r="JIS10" s="481"/>
      <c r="JIT10" s="480"/>
      <c r="JIU10" s="480"/>
      <c r="JIV10" s="480"/>
      <c r="JIW10" s="481"/>
      <c r="JIX10" s="481"/>
      <c r="JIY10" s="482"/>
      <c r="JIZ10" s="481"/>
      <c r="JJA10" s="1053"/>
      <c r="JJB10" s="1053"/>
      <c r="JJC10" s="1053"/>
      <c r="JJD10" s="1053"/>
      <c r="JJE10" s="1053"/>
      <c r="JJF10" s="480"/>
      <c r="JJG10" s="480"/>
      <c r="JJH10" s="481"/>
      <c r="JJI10" s="480"/>
      <c r="JJJ10" s="480"/>
      <c r="JJK10" s="480"/>
      <c r="JJL10" s="481"/>
      <c r="JJM10" s="481"/>
      <c r="JJN10" s="482"/>
      <c r="JJO10" s="481"/>
      <c r="JJP10" s="1053"/>
      <c r="JJQ10" s="1053"/>
      <c r="JJR10" s="1053"/>
      <c r="JJS10" s="1053"/>
      <c r="JJT10" s="1053"/>
      <c r="JJU10" s="480"/>
      <c r="JJV10" s="480"/>
      <c r="JJW10" s="481"/>
      <c r="JJX10" s="480"/>
      <c r="JJY10" s="480"/>
      <c r="JJZ10" s="480"/>
      <c r="JKA10" s="481"/>
      <c r="JKB10" s="481"/>
      <c r="JKC10" s="482"/>
      <c r="JKD10" s="481"/>
      <c r="JKE10" s="1053"/>
      <c r="JKF10" s="1053"/>
      <c r="JKG10" s="1053"/>
      <c r="JKH10" s="1053"/>
      <c r="JKI10" s="1053"/>
      <c r="JKJ10" s="480"/>
      <c r="JKK10" s="480"/>
      <c r="JKL10" s="481"/>
      <c r="JKM10" s="480"/>
      <c r="JKN10" s="480"/>
      <c r="JKO10" s="480"/>
      <c r="JKP10" s="481"/>
      <c r="JKQ10" s="481"/>
      <c r="JKR10" s="482"/>
      <c r="JKS10" s="481"/>
      <c r="JKT10" s="1053"/>
      <c r="JKU10" s="1053"/>
      <c r="JKV10" s="1053"/>
      <c r="JKW10" s="1053"/>
      <c r="JKX10" s="1053"/>
      <c r="JKY10" s="480"/>
      <c r="JKZ10" s="480"/>
      <c r="JLA10" s="481"/>
      <c r="JLB10" s="480"/>
      <c r="JLC10" s="480"/>
      <c r="JLD10" s="480"/>
      <c r="JLE10" s="481"/>
      <c r="JLF10" s="481"/>
      <c r="JLG10" s="482"/>
      <c r="JLH10" s="481"/>
      <c r="JLI10" s="1053"/>
      <c r="JLJ10" s="1053"/>
      <c r="JLK10" s="1053"/>
      <c r="JLL10" s="1053"/>
      <c r="JLM10" s="1053"/>
      <c r="JLN10" s="480"/>
      <c r="JLO10" s="480"/>
      <c r="JLP10" s="481"/>
      <c r="JLQ10" s="480"/>
      <c r="JLR10" s="480"/>
      <c r="JLS10" s="480"/>
      <c r="JLT10" s="481"/>
      <c r="JLU10" s="481"/>
      <c r="JLV10" s="482"/>
      <c r="JLW10" s="481"/>
      <c r="JLX10" s="1053"/>
      <c r="JLY10" s="1053"/>
      <c r="JLZ10" s="1053"/>
      <c r="JMA10" s="1053"/>
      <c r="JMB10" s="1053"/>
      <c r="JMC10" s="480"/>
      <c r="JMD10" s="480"/>
      <c r="JME10" s="481"/>
      <c r="JMF10" s="480"/>
      <c r="JMG10" s="480"/>
      <c r="JMH10" s="480"/>
      <c r="JMI10" s="481"/>
      <c r="JMJ10" s="481"/>
      <c r="JMK10" s="482"/>
      <c r="JML10" s="481"/>
      <c r="JMM10" s="1053"/>
      <c r="JMN10" s="1053"/>
      <c r="JMO10" s="1053"/>
      <c r="JMP10" s="1053"/>
      <c r="JMQ10" s="1053"/>
      <c r="JMR10" s="480"/>
      <c r="JMS10" s="480"/>
      <c r="JMT10" s="481"/>
      <c r="JMU10" s="480"/>
      <c r="JMV10" s="480"/>
      <c r="JMW10" s="480"/>
      <c r="JMX10" s="481"/>
      <c r="JMY10" s="481"/>
      <c r="JMZ10" s="482"/>
      <c r="JNA10" s="481"/>
      <c r="JNB10" s="1053"/>
      <c r="JNC10" s="1053"/>
      <c r="JND10" s="1053"/>
      <c r="JNE10" s="1053"/>
      <c r="JNF10" s="1053"/>
      <c r="JNG10" s="480"/>
      <c r="JNH10" s="480"/>
      <c r="JNI10" s="481"/>
      <c r="JNJ10" s="480"/>
      <c r="JNK10" s="480"/>
      <c r="JNL10" s="480"/>
      <c r="JNM10" s="481"/>
      <c r="JNN10" s="481"/>
      <c r="JNO10" s="482"/>
      <c r="JNP10" s="481"/>
      <c r="JNQ10" s="1053"/>
      <c r="JNR10" s="1053"/>
      <c r="JNS10" s="1053"/>
      <c r="JNT10" s="1053"/>
      <c r="JNU10" s="1053"/>
      <c r="JNV10" s="480"/>
      <c r="JNW10" s="480"/>
      <c r="JNX10" s="481"/>
      <c r="JNY10" s="480"/>
      <c r="JNZ10" s="480"/>
      <c r="JOA10" s="480"/>
      <c r="JOB10" s="481"/>
      <c r="JOC10" s="481"/>
      <c r="JOD10" s="482"/>
      <c r="JOE10" s="481"/>
      <c r="JOF10" s="1053"/>
      <c r="JOG10" s="1053"/>
      <c r="JOH10" s="1053"/>
      <c r="JOI10" s="1053"/>
      <c r="JOJ10" s="1053"/>
      <c r="JOK10" s="480"/>
      <c r="JOL10" s="480"/>
      <c r="JOM10" s="481"/>
      <c r="JON10" s="480"/>
      <c r="JOO10" s="480"/>
      <c r="JOP10" s="480"/>
      <c r="JOQ10" s="481"/>
      <c r="JOR10" s="481"/>
      <c r="JOS10" s="482"/>
      <c r="JOT10" s="481"/>
      <c r="JOU10" s="1053"/>
      <c r="JOV10" s="1053"/>
      <c r="JOW10" s="1053"/>
      <c r="JOX10" s="1053"/>
      <c r="JOY10" s="1053"/>
      <c r="JOZ10" s="480"/>
      <c r="JPA10" s="480"/>
      <c r="JPB10" s="481"/>
      <c r="JPC10" s="480"/>
      <c r="JPD10" s="480"/>
      <c r="JPE10" s="480"/>
      <c r="JPF10" s="481"/>
      <c r="JPG10" s="481"/>
      <c r="JPH10" s="482"/>
      <c r="JPI10" s="481"/>
      <c r="JPJ10" s="1053"/>
      <c r="JPK10" s="1053"/>
      <c r="JPL10" s="1053"/>
      <c r="JPM10" s="1053"/>
      <c r="JPN10" s="1053"/>
      <c r="JPO10" s="480"/>
      <c r="JPP10" s="480"/>
      <c r="JPQ10" s="481"/>
      <c r="JPR10" s="480"/>
      <c r="JPS10" s="480"/>
      <c r="JPT10" s="480"/>
      <c r="JPU10" s="481"/>
      <c r="JPV10" s="481"/>
      <c r="JPW10" s="482"/>
      <c r="JPX10" s="481"/>
      <c r="JPY10" s="1053"/>
      <c r="JPZ10" s="1053"/>
      <c r="JQA10" s="1053"/>
      <c r="JQB10" s="1053"/>
      <c r="JQC10" s="1053"/>
      <c r="JQD10" s="480"/>
      <c r="JQE10" s="480"/>
      <c r="JQF10" s="481"/>
      <c r="JQG10" s="480"/>
      <c r="JQH10" s="480"/>
      <c r="JQI10" s="480"/>
      <c r="JQJ10" s="481"/>
      <c r="JQK10" s="481"/>
      <c r="JQL10" s="482"/>
      <c r="JQM10" s="481"/>
      <c r="JQN10" s="1053"/>
      <c r="JQO10" s="1053"/>
      <c r="JQP10" s="1053"/>
      <c r="JQQ10" s="1053"/>
      <c r="JQR10" s="1053"/>
      <c r="JQS10" s="480"/>
      <c r="JQT10" s="480"/>
      <c r="JQU10" s="481"/>
      <c r="JQV10" s="480"/>
      <c r="JQW10" s="480"/>
      <c r="JQX10" s="480"/>
      <c r="JQY10" s="481"/>
      <c r="JQZ10" s="481"/>
      <c r="JRA10" s="482"/>
      <c r="JRB10" s="481"/>
      <c r="JRC10" s="1053"/>
      <c r="JRD10" s="1053"/>
      <c r="JRE10" s="1053"/>
      <c r="JRF10" s="1053"/>
      <c r="JRG10" s="1053"/>
      <c r="JRH10" s="480"/>
      <c r="JRI10" s="480"/>
      <c r="JRJ10" s="481"/>
      <c r="JRK10" s="480"/>
      <c r="JRL10" s="480"/>
      <c r="JRM10" s="480"/>
      <c r="JRN10" s="481"/>
      <c r="JRO10" s="481"/>
      <c r="JRP10" s="482"/>
      <c r="JRQ10" s="481"/>
      <c r="JRR10" s="1053"/>
      <c r="JRS10" s="1053"/>
      <c r="JRT10" s="1053"/>
      <c r="JRU10" s="1053"/>
      <c r="JRV10" s="1053"/>
      <c r="JRW10" s="480"/>
      <c r="JRX10" s="480"/>
      <c r="JRY10" s="481"/>
      <c r="JRZ10" s="480"/>
      <c r="JSA10" s="480"/>
      <c r="JSB10" s="480"/>
      <c r="JSC10" s="481"/>
      <c r="JSD10" s="481"/>
      <c r="JSE10" s="482"/>
      <c r="JSF10" s="481"/>
      <c r="JSG10" s="1053"/>
      <c r="JSH10" s="1053"/>
      <c r="JSI10" s="1053"/>
      <c r="JSJ10" s="1053"/>
      <c r="JSK10" s="1053"/>
      <c r="JSL10" s="480"/>
      <c r="JSM10" s="480"/>
      <c r="JSN10" s="481"/>
      <c r="JSO10" s="480"/>
      <c r="JSP10" s="480"/>
      <c r="JSQ10" s="480"/>
      <c r="JSR10" s="481"/>
      <c r="JSS10" s="481"/>
      <c r="JST10" s="482"/>
      <c r="JSU10" s="481"/>
      <c r="JSV10" s="1053"/>
      <c r="JSW10" s="1053"/>
      <c r="JSX10" s="1053"/>
      <c r="JSY10" s="1053"/>
      <c r="JSZ10" s="1053"/>
      <c r="JTA10" s="480"/>
      <c r="JTB10" s="480"/>
      <c r="JTC10" s="481"/>
      <c r="JTD10" s="480"/>
      <c r="JTE10" s="480"/>
      <c r="JTF10" s="480"/>
      <c r="JTG10" s="481"/>
      <c r="JTH10" s="481"/>
      <c r="JTI10" s="482"/>
      <c r="JTJ10" s="481"/>
      <c r="JTK10" s="1053"/>
      <c r="JTL10" s="1053"/>
      <c r="JTM10" s="1053"/>
      <c r="JTN10" s="1053"/>
      <c r="JTO10" s="1053"/>
      <c r="JTP10" s="480"/>
      <c r="JTQ10" s="480"/>
      <c r="JTR10" s="481"/>
      <c r="JTS10" s="480"/>
      <c r="JTT10" s="480"/>
      <c r="JTU10" s="480"/>
      <c r="JTV10" s="481"/>
      <c r="JTW10" s="481"/>
      <c r="JTX10" s="482"/>
      <c r="JTY10" s="481"/>
      <c r="JTZ10" s="1053"/>
      <c r="JUA10" s="1053"/>
      <c r="JUB10" s="1053"/>
      <c r="JUC10" s="1053"/>
      <c r="JUD10" s="1053"/>
      <c r="JUE10" s="480"/>
      <c r="JUF10" s="480"/>
      <c r="JUG10" s="481"/>
      <c r="JUH10" s="480"/>
      <c r="JUI10" s="480"/>
      <c r="JUJ10" s="480"/>
      <c r="JUK10" s="481"/>
      <c r="JUL10" s="481"/>
      <c r="JUM10" s="482"/>
      <c r="JUN10" s="481"/>
      <c r="JUO10" s="1053"/>
      <c r="JUP10" s="1053"/>
      <c r="JUQ10" s="1053"/>
      <c r="JUR10" s="1053"/>
      <c r="JUS10" s="1053"/>
      <c r="JUT10" s="480"/>
      <c r="JUU10" s="480"/>
      <c r="JUV10" s="481"/>
      <c r="JUW10" s="480"/>
      <c r="JUX10" s="480"/>
      <c r="JUY10" s="480"/>
      <c r="JUZ10" s="481"/>
      <c r="JVA10" s="481"/>
      <c r="JVB10" s="482"/>
      <c r="JVC10" s="481"/>
      <c r="JVD10" s="1053"/>
      <c r="JVE10" s="1053"/>
      <c r="JVF10" s="1053"/>
      <c r="JVG10" s="1053"/>
      <c r="JVH10" s="1053"/>
      <c r="JVI10" s="480"/>
      <c r="JVJ10" s="480"/>
      <c r="JVK10" s="481"/>
      <c r="JVL10" s="480"/>
      <c r="JVM10" s="480"/>
      <c r="JVN10" s="480"/>
      <c r="JVO10" s="481"/>
      <c r="JVP10" s="481"/>
      <c r="JVQ10" s="482"/>
      <c r="JVR10" s="481"/>
      <c r="JVS10" s="1053"/>
      <c r="JVT10" s="1053"/>
      <c r="JVU10" s="1053"/>
      <c r="JVV10" s="1053"/>
      <c r="JVW10" s="1053"/>
      <c r="JVX10" s="480"/>
      <c r="JVY10" s="480"/>
      <c r="JVZ10" s="481"/>
      <c r="JWA10" s="480"/>
      <c r="JWB10" s="480"/>
      <c r="JWC10" s="480"/>
      <c r="JWD10" s="481"/>
      <c r="JWE10" s="481"/>
      <c r="JWF10" s="482"/>
      <c r="JWG10" s="481"/>
      <c r="JWH10" s="1053"/>
      <c r="JWI10" s="1053"/>
      <c r="JWJ10" s="1053"/>
      <c r="JWK10" s="1053"/>
      <c r="JWL10" s="1053"/>
      <c r="JWM10" s="480"/>
      <c r="JWN10" s="480"/>
      <c r="JWO10" s="481"/>
      <c r="JWP10" s="480"/>
      <c r="JWQ10" s="480"/>
      <c r="JWR10" s="480"/>
      <c r="JWS10" s="481"/>
      <c r="JWT10" s="481"/>
      <c r="JWU10" s="482"/>
      <c r="JWV10" s="481"/>
      <c r="JWW10" s="1053"/>
      <c r="JWX10" s="1053"/>
      <c r="JWY10" s="1053"/>
      <c r="JWZ10" s="1053"/>
      <c r="JXA10" s="1053"/>
      <c r="JXB10" s="480"/>
      <c r="JXC10" s="480"/>
      <c r="JXD10" s="481"/>
      <c r="JXE10" s="480"/>
      <c r="JXF10" s="480"/>
      <c r="JXG10" s="480"/>
      <c r="JXH10" s="481"/>
      <c r="JXI10" s="481"/>
      <c r="JXJ10" s="482"/>
      <c r="JXK10" s="481"/>
      <c r="JXL10" s="1053"/>
      <c r="JXM10" s="1053"/>
      <c r="JXN10" s="1053"/>
      <c r="JXO10" s="1053"/>
      <c r="JXP10" s="1053"/>
      <c r="JXQ10" s="480"/>
      <c r="JXR10" s="480"/>
      <c r="JXS10" s="481"/>
      <c r="JXT10" s="480"/>
      <c r="JXU10" s="480"/>
      <c r="JXV10" s="480"/>
      <c r="JXW10" s="481"/>
      <c r="JXX10" s="481"/>
      <c r="JXY10" s="482"/>
      <c r="JXZ10" s="481"/>
      <c r="JYA10" s="1053"/>
      <c r="JYB10" s="1053"/>
      <c r="JYC10" s="1053"/>
      <c r="JYD10" s="1053"/>
      <c r="JYE10" s="1053"/>
      <c r="JYF10" s="480"/>
      <c r="JYG10" s="480"/>
      <c r="JYH10" s="481"/>
      <c r="JYI10" s="480"/>
      <c r="JYJ10" s="480"/>
      <c r="JYK10" s="480"/>
      <c r="JYL10" s="481"/>
      <c r="JYM10" s="481"/>
      <c r="JYN10" s="482"/>
      <c r="JYO10" s="481"/>
      <c r="JYP10" s="1053"/>
      <c r="JYQ10" s="1053"/>
      <c r="JYR10" s="1053"/>
      <c r="JYS10" s="1053"/>
      <c r="JYT10" s="1053"/>
      <c r="JYU10" s="480"/>
      <c r="JYV10" s="480"/>
      <c r="JYW10" s="481"/>
      <c r="JYX10" s="480"/>
      <c r="JYY10" s="480"/>
      <c r="JYZ10" s="480"/>
      <c r="JZA10" s="481"/>
      <c r="JZB10" s="481"/>
      <c r="JZC10" s="482"/>
      <c r="JZD10" s="481"/>
      <c r="JZE10" s="1053"/>
      <c r="JZF10" s="1053"/>
      <c r="JZG10" s="1053"/>
      <c r="JZH10" s="1053"/>
      <c r="JZI10" s="1053"/>
      <c r="JZJ10" s="480"/>
      <c r="JZK10" s="480"/>
      <c r="JZL10" s="481"/>
      <c r="JZM10" s="480"/>
      <c r="JZN10" s="480"/>
      <c r="JZO10" s="480"/>
      <c r="JZP10" s="481"/>
      <c r="JZQ10" s="481"/>
      <c r="JZR10" s="482"/>
      <c r="JZS10" s="481"/>
      <c r="JZT10" s="1053"/>
      <c r="JZU10" s="1053"/>
      <c r="JZV10" s="1053"/>
      <c r="JZW10" s="1053"/>
      <c r="JZX10" s="1053"/>
      <c r="JZY10" s="480"/>
      <c r="JZZ10" s="480"/>
      <c r="KAA10" s="481"/>
      <c r="KAB10" s="480"/>
      <c r="KAC10" s="480"/>
      <c r="KAD10" s="480"/>
      <c r="KAE10" s="481"/>
      <c r="KAF10" s="481"/>
      <c r="KAG10" s="482"/>
      <c r="KAH10" s="481"/>
      <c r="KAI10" s="1053"/>
      <c r="KAJ10" s="1053"/>
      <c r="KAK10" s="1053"/>
      <c r="KAL10" s="1053"/>
      <c r="KAM10" s="1053"/>
      <c r="KAN10" s="480"/>
      <c r="KAO10" s="480"/>
      <c r="KAP10" s="481"/>
      <c r="KAQ10" s="480"/>
      <c r="KAR10" s="480"/>
      <c r="KAS10" s="480"/>
      <c r="KAT10" s="481"/>
      <c r="KAU10" s="481"/>
      <c r="KAV10" s="482"/>
      <c r="KAW10" s="481"/>
      <c r="KAX10" s="1053"/>
      <c r="KAY10" s="1053"/>
      <c r="KAZ10" s="1053"/>
      <c r="KBA10" s="1053"/>
      <c r="KBB10" s="1053"/>
      <c r="KBC10" s="480"/>
      <c r="KBD10" s="480"/>
      <c r="KBE10" s="481"/>
      <c r="KBF10" s="480"/>
      <c r="KBG10" s="480"/>
      <c r="KBH10" s="480"/>
      <c r="KBI10" s="481"/>
      <c r="KBJ10" s="481"/>
      <c r="KBK10" s="482"/>
      <c r="KBL10" s="481"/>
      <c r="KBM10" s="1053"/>
      <c r="KBN10" s="1053"/>
      <c r="KBO10" s="1053"/>
      <c r="KBP10" s="1053"/>
      <c r="KBQ10" s="1053"/>
      <c r="KBR10" s="480"/>
      <c r="KBS10" s="480"/>
      <c r="KBT10" s="481"/>
      <c r="KBU10" s="480"/>
      <c r="KBV10" s="480"/>
      <c r="KBW10" s="480"/>
      <c r="KBX10" s="481"/>
      <c r="KBY10" s="481"/>
      <c r="KBZ10" s="482"/>
      <c r="KCA10" s="481"/>
      <c r="KCB10" s="1053"/>
      <c r="KCC10" s="1053"/>
      <c r="KCD10" s="1053"/>
      <c r="KCE10" s="1053"/>
      <c r="KCF10" s="1053"/>
      <c r="KCG10" s="480"/>
      <c r="KCH10" s="480"/>
      <c r="KCI10" s="481"/>
      <c r="KCJ10" s="480"/>
      <c r="KCK10" s="480"/>
      <c r="KCL10" s="480"/>
      <c r="KCM10" s="481"/>
      <c r="KCN10" s="481"/>
      <c r="KCO10" s="482"/>
      <c r="KCP10" s="481"/>
      <c r="KCQ10" s="1053"/>
      <c r="KCR10" s="1053"/>
      <c r="KCS10" s="1053"/>
      <c r="KCT10" s="1053"/>
      <c r="KCU10" s="1053"/>
      <c r="KCV10" s="480"/>
      <c r="KCW10" s="480"/>
      <c r="KCX10" s="481"/>
      <c r="KCY10" s="480"/>
      <c r="KCZ10" s="480"/>
      <c r="KDA10" s="480"/>
      <c r="KDB10" s="481"/>
      <c r="KDC10" s="481"/>
      <c r="KDD10" s="482"/>
      <c r="KDE10" s="481"/>
      <c r="KDF10" s="1053"/>
      <c r="KDG10" s="1053"/>
      <c r="KDH10" s="1053"/>
      <c r="KDI10" s="1053"/>
      <c r="KDJ10" s="1053"/>
      <c r="KDK10" s="480"/>
      <c r="KDL10" s="480"/>
      <c r="KDM10" s="481"/>
      <c r="KDN10" s="480"/>
      <c r="KDO10" s="480"/>
      <c r="KDP10" s="480"/>
      <c r="KDQ10" s="481"/>
      <c r="KDR10" s="481"/>
      <c r="KDS10" s="482"/>
      <c r="KDT10" s="481"/>
      <c r="KDU10" s="1053"/>
      <c r="KDV10" s="1053"/>
      <c r="KDW10" s="1053"/>
      <c r="KDX10" s="1053"/>
      <c r="KDY10" s="1053"/>
      <c r="KDZ10" s="480"/>
      <c r="KEA10" s="480"/>
      <c r="KEB10" s="481"/>
      <c r="KEC10" s="480"/>
      <c r="KED10" s="480"/>
      <c r="KEE10" s="480"/>
      <c r="KEF10" s="481"/>
      <c r="KEG10" s="481"/>
      <c r="KEH10" s="482"/>
      <c r="KEI10" s="481"/>
      <c r="KEJ10" s="1053"/>
      <c r="KEK10" s="1053"/>
      <c r="KEL10" s="1053"/>
      <c r="KEM10" s="1053"/>
      <c r="KEN10" s="1053"/>
      <c r="KEO10" s="480"/>
      <c r="KEP10" s="480"/>
      <c r="KEQ10" s="481"/>
      <c r="KER10" s="480"/>
      <c r="KES10" s="480"/>
      <c r="KET10" s="480"/>
      <c r="KEU10" s="481"/>
      <c r="KEV10" s="481"/>
      <c r="KEW10" s="482"/>
      <c r="KEX10" s="481"/>
      <c r="KEY10" s="1053"/>
      <c r="KEZ10" s="1053"/>
      <c r="KFA10" s="1053"/>
      <c r="KFB10" s="1053"/>
      <c r="KFC10" s="1053"/>
      <c r="KFD10" s="480"/>
      <c r="KFE10" s="480"/>
      <c r="KFF10" s="481"/>
      <c r="KFG10" s="480"/>
      <c r="KFH10" s="480"/>
      <c r="KFI10" s="480"/>
      <c r="KFJ10" s="481"/>
      <c r="KFK10" s="481"/>
      <c r="KFL10" s="482"/>
      <c r="KFM10" s="481"/>
      <c r="KFN10" s="1053"/>
      <c r="KFO10" s="1053"/>
      <c r="KFP10" s="1053"/>
      <c r="KFQ10" s="1053"/>
      <c r="KFR10" s="1053"/>
      <c r="KFS10" s="480"/>
      <c r="KFT10" s="480"/>
      <c r="KFU10" s="481"/>
      <c r="KFV10" s="480"/>
      <c r="KFW10" s="480"/>
      <c r="KFX10" s="480"/>
      <c r="KFY10" s="481"/>
      <c r="KFZ10" s="481"/>
      <c r="KGA10" s="482"/>
      <c r="KGB10" s="481"/>
      <c r="KGC10" s="1053"/>
      <c r="KGD10" s="1053"/>
      <c r="KGE10" s="1053"/>
      <c r="KGF10" s="1053"/>
      <c r="KGG10" s="1053"/>
      <c r="KGH10" s="480"/>
      <c r="KGI10" s="480"/>
      <c r="KGJ10" s="481"/>
      <c r="KGK10" s="480"/>
      <c r="KGL10" s="480"/>
      <c r="KGM10" s="480"/>
      <c r="KGN10" s="481"/>
      <c r="KGO10" s="481"/>
      <c r="KGP10" s="482"/>
      <c r="KGQ10" s="481"/>
      <c r="KGR10" s="1053"/>
      <c r="KGS10" s="1053"/>
      <c r="KGT10" s="1053"/>
      <c r="KGU10" s="1053"/>
      <c r="KGV10" s="1053"/>
      <c r="KGW10" s="480"/>
      <c r="KGX10" s="480"/>
      <c r="KGY10" s="481"/>
      <c r="KGZ10" s="480"/>
      <c r="KHA10" s="480"/>
      <c r="KHB10" s="480"/>
      <c r="KHC10" s="481"/>
      <c r="KHD10" s="481"/>
      <c r="KHE10" s="482"/>
      <c r="KHF10" s="481"/>
      <c r="KHG10" s="1053"/>
      <c r="KHH10" s="1053"/>
      <c r="KHI10" s="1053"/>
      <c r="KHJ10" s="1053"/>
      <c r="KHK10" s="1053"/>
      <c r="KHL10" s="480"/>
      <c r="KHM10" s="480"/>
      <c r="KHN10" s="481"/>
      <c r="KHO10" s="480"/>
      <c r="KHP10" s="480"/>
      <c r="KHQ10" s="480"/>
      <c r="KHR10" s="481"/>
      <c r="KHS10" s="481"/>
      <c r="KHT10" s="482"/>
      <c r="KHU10" s="481"/>
      <c r="KHV10" s="1053"/>
      <c r="KHW10" s="1053"/>
      <c r="KHX10" s="1053"/>
      <c r="KHY10" s="1053"/>
      <c r="KHZ10" s="1053"/>
      <c r="KIA10" s="480"/>
      <c r="KIB10" s="480"/>
      <c r="KIC10" s="481"/>
      <c r="KID10" s="480"/>
      <c r="KIE10" s="480"/>
      <c r="KIF10" s="480"/>
      <c r="KIG10" s="481"/>
      <c r="KIH10" s="481"/>
      <c r="KII10" s="482"/>
      <c r="KIJ10" s="481"/>
      <c r="KIK10" s="1053"/>
      <c r="KIL10" s="1053"/>
      <c r="KIM10" s="1053"/>
      <c r="KIN10" s="1053"/>
      <c r="KIO10" s="1053"/>
      <c r="KIP10" s="480"/>
      <c r="KIQ10" s="480"/>
      <c r="KIR10" s="481"/>
      <c r="KIS10" s="480"/>
      <c r="KIT10" s="480"/>
      <c r="KIU10" s="480"/>
      <c r="KIV10" s="481"/>
      <c r="KIW10" s="481"/>
      <c r="KIX10" s="482"/>
      <c r="KIY10" s="481"/>
      <c r="KIZ10" s="1053"/>
      <c r="KJA10" s="1053"/>
      <c r="KJB10" s="1053"/>
      <c r="KJC10" s="1053"/>
      <c r="KJD10" s="1053"/>
      <c r="KJE10" s="480"/>
      <c r="KJF10" s="480"/>
      <c r="KJG10" s="481"/>
      <c r="KJH10" s="480"/>
      <c r="KJI10" s="480"/>
      <c r="KJJ10" s="480"/>
      <c r="KJK10" s="481"/>
      <c r="KJL10" s="481"/>
      <c r="KJM10" s="482"/>
      <c r="KJN10" s="481"/>
      <c r="KJO10" s="1053"/>
      <c r="KJP10" s="1053"/>
      <c r="KJQ10" s="1053"/>
      <c r="KJR10" s="1053"/>
      <c r="KJS10" s="1053"/>
      <c r="KJT10" s="480"/>
      <c r="KJU10" s="480"/>
      <c r="KJV10" s="481"/>
      <c r="KJW10" s="480"/>
      <c r="KJX10" s="480"/>
      <c r="KJY10" s="480"/>
      <c r="KJZ10" s="481"/>
      <c r="KKA10" s="481"/>
      <c r="KKB10" s="482"/>
      <c r="KKC10" s="481"/>
      <c r="KKD10" s="1053"/>
      <c r="KKE10" s="1053"/>
      <c r="KKF10" s="1053"/>
      <c r="KKG10" s="1053"/>
      <c r="KKH10" s="1053"/>
      <c r="KKI10" s="480"/>
      <c r="KKJ10" s="480"/>
      <c r="KKK10" s="481"/>
      <c r="KKL10" s="480"/>
      <c r="KKM10" s="480"/>
      <c r="KKN10" s="480"/>
      <c r="KKO10" s="481"/>
      <c r="KKP10" s="481"/>
      <c r="KKQ10" s="482"/>
      <c r="KKR10" s="481"/>
      <c r="KKS10" s="1053"/>
      <c r="KKT10" s="1053"/>
      <c r="KKU10" s="1053"/>
      <c r="KKV10" s="1053"/>
      <c r="KKW10" s="1053"/>
      <c r="KKX10" s="480"/>
      <c r="KKY10" s="480"/>
      <c r="KKZ10" s="481"/>
      <c r="KLA10" s="480"/>
      <c r="KLB10" s="480"/>
      <c r="KLC10" s="480"/>
      <c r="KLD10" s="481"/>
      <c r="KLE10" s="481"/>
      <c r="KLF10" s="482"/>
      <c r="KLG10" s="481"/>
      <c r="KLH10" s="1053"/>
      <c r="KLI10" s="1053"/>
      <c r="KLJ10" s="1053"/>
      <c r="KLK10" s="1053"/>
      <c r="KLL10" s="1053"/>
      <c r="KLM10" s="480"/>
      <c r="KLN10" s="480"/>
      <c r="KLO10" s="481"/>
      <c r="KLP10" s="480"/>
      <c r="KLQ10" s="480"/>
      <c r="KLR10" s="480"/>
      <c r="KLS10" s="481"/>
      <c r="KLT10" s="481"/>
      <c r="KLU10" s="482"/>
      <c r="KLV10" s="481"/>
      <c r="KLW10" s="1053"/>
      <c r="KLX10" s="1053"/>
      <c r="KLY10" s="1053"/>
      <c r="KLZ10" s="1053"/>
      <c r="KMA10" s="1053"/>
      <c r="KMB10" s="480"/>
      <c r="KMC10" s="480"/>
      <c r="KMD10" s="481"/>
      <c r="KME10" s="480"/>
      <c r="KMF10" s="480"/>
      <c r="KMG10" s="480"/>
      <c r="KMH10" s="481"/>
      <c r="KMI10" s="481"/>
      <c r="KMJ10" s="482"/>
      <c r="KMK10" s="481"/>
      <c r="KML10" s="1053"/>
      <c r="KMM10" s="1053"/>
      <c r="KMN10" s="1053"/>
      <c r="KMO10" s="1053"/>
      <c r="KMP10" s="1053"/>
      <c r="KMQ10" s="480"/>
      <c r="KMR10" s="480"/>
      <c r="KMS10" s="481"/>
      <c r="KMT10" s="480"/>
      <c r="KMU10" s="480"/>
      <c r="KMV10" s="480"/>
      <c r="KMW10" s="481"/>
      <c r="KMX10" s="481"/>
      <c r="KMY10" s="482"/>
      <c r="KMZ10" s="481"/>
      <c r="KNA10" s="1053"/>
      <c r="KNB10" s="1053"/>
      <c r="KNC10" s="1053"/>
      <c r="KND10" s="1053"/>
      <c r="KNE10" s="1053"/>
      <c r="KNF10" s="480"/>
      <c r="KNG10" s="480"/>
      <c r="KNH10" s="481"/>
      <c r="KNI10" s="480"/>
      <c r="KNJ10" s="480"/>
      <c r="KNK10" s="480"/>
      <c r="KNL10" s="481"/>
      <c r="KNM10" s="481"/>
      <c r="KNN10" s="482"/>
      <c r="KNO10" s="481"/>
      <c r="KNP10" s="1053"/>
      <c r="KNQ10" s="1053"/>
      <c r="KNR10" s="1053"/>
      <c r="KNS10" s="1053"/>
      <c r="KNT10" s="1053"/>
      <c r="KNU10" s="480"/>
      <c r="KNV10" s="480"/>
      <c r="KNW10" s="481"/>
      <c r="KNX10" s="480"/>
      <c r="KNY10" s="480"/>
      <c r="KNZ10" s="480"/>
      <c r="KOA10" s="481"/>
      <c r="KOB10" s="481"/>
      <c r="KOC10" s="482"/>
      <c r="KOD10" s="481"/>
      <c r="KOE10" s="1053"/>
      <c r="KOF10" s="1053"/>
      <c r="KOG10" s="1053"/>
      <c r="KOH10" s="1053"/>
      <c r="KOI10" s="1053"/>
      <c r="KOJ10" s="480"/>
      <c r="KOK10" s="480"/>
      <c r="KOL10" s="481"/>
      <c r="KOM10" s="480"/>
      <c r="KON10" s="480"/>
      <c r="KOO10" s="480"/>
      <c r="KOP10" s="481"/>
      <c r="KOQ10" s="481"/>
      <c r="KOR10" s="482"/>
      <c r="KOS10" s="481"/>
      <c r="KOT10" s="1053"/>
      <c r="KOU10" s="1053"/>
      <c r="KOV10" s="1053"/>
      <c r="KOW10" s="1053"/>
      <c r="KOX10" s="1053"/>
      <c r="KOY10" s="480"/>
      <c r="KOZ10" s="480"/>
      <c r="KPA10" s="481"/>
      <c r="KPB10" s="480"/>
      <c r="KPC10" s="480"/>
      <c r="KPD10" s="480"/>
      <c r="KPE10" s="481"/>
      <c r="KPF10" s="481"/>
      <c r="KPG10" s="482"/>
      <c r="KPH10" s="481"/>
      <c r="KPI10" s="1053"/>
      <c r="KPJ10" s="1053"/>
      <c r="KPK10" s="1053"/>
      <c r="KPL10" s="1053"/>
      <c r="KPM10" s="1053"/>
      <c r="KPN10" s="480"/>
      <c r="KPO10" s="480"/>
      <c r="KPP10" s="481"/>
      <c r="KPQ10" s="480"/>
      <c r="KPR10" s="480"/>
      <c r="KPS10" s="480"/>
      <c r="KPT10" s="481"/>
      <c r="KPU10" s="481"/>
      <c r="KPV10" s="482"/>
      <c r="KPW10" s="481"/>
      <c r="KPX10" s="1053"/>
      <c r="KPY10" s="1053"/>
      <c r="KPZ10" s="1053"/>
      <c r="KQA10" s="1053"/>
      <c r="KQB10" s="1053"/>
      <c r="KQC10" s="480"/>
      <c r="KQD10" s="480"/>
      <c r="KQE10" s="481"/>
      <c r="KQF10" s="480"/>
      <c r="KQG10" s="480"/>
      <c r="KQH10" s="480"/>
      <c r="KQI10" s="481"/>
      <c r="KQJ10" s="481"/>
      <c r="KQK10" s="482"/>
      <c r="KQL10" s="481"/>
      <c r="KQM10" s="1053"/>
      <c r="KQN10" s="1053"/>
      <c r="KQO10" s="1053"/>
      <c r="KQP10" s="1053"/>
      <c r="KQQ10" s="1053"/>
      <c r="KQR10" s="480"/>
      <c r="KQS10" s="480"/>
      <c r="KQT10" s="481"/>
      <c r="KQU10" s="480"/>
      <c r="KQV10" s="480"/>
      <c r="KQW10" s="480"/>
      <c r="KQX10" s="481"/>
      <c r="KQY10" s="481"/>
      <c r="KQZ10" s="482"/>
      <c r="KRA10" s="481"/>
      <c r="KRB10" s="1053"/>
      <c r="KRC10" s="1053"/>
      <c r="KRD10" s="1053"/>
      <c r="KRE10" s="1053"/>
      <c r="KRF10" s="1053"/>
      <c r="KRG10" s="480"/>
      <c r="KRH10" s="480"/>
      <c r="KRI10" s="481"/>
      <c r="KRJ10" s="480"/>
      <c r="KRK10" s="480"/>
      <c r="KRL10" s="480"/>
      <c r="KRM10" s="481"/>
      <c r="KRN10" s="481"/>
      <c r="KRO10" s="482"/>
      <c r="KRP10" s="481"/>
      <c r="KRQ10" s="1053"/>
      <c r="KRR10" s="1053"/>
      <c r="KRS10" s="1053"/>
      <c r="KRT10" s="1053"/>
      <c r="KRU10" s="1053"/>
      <c r="KRV10" s="480"/>
      <c r="KRW10" s="480"/>
      <c r="KRX10" s="481"/>
      <c r="KRY10" s="480"/>
      <c r="KRZ10" s="480"/>
      <c r="KSA10" s="480"/>
      <c r="KSB10" s="481"/>
      <c r="KSC10" s="481"/>
      <c r="KSD10" s="482"/>
      <c r="KSE10" s="481"/>
      <c r="KSF10" s="1053"/>
      <c r="KSG10" s="1053"/>
      <c r="KSH10" s="1053"/>
      <c r="KSI10" s="1053"/>
      <c r="KSJ10" s="1053"/>
      <c r="KSK10" s="480"/>
      <c r="KSL10" s="480"/>
      <c r="KSM10" s="481"/>
      <c r="KSN10" s="480"/>
      <c r="KSO10" s="480"/>
      <c r="KSP10" s="480"/>
      <c r="KSQ10" s="481"/>
      <c r="KSR10" s="481"/>
      <c r="KSS10" s="482"/>
      <c r="KST10" s="481"/>
      <c r="KSU10" s="1053"/>
      <c r="KSV10" s="1053"/>
      <c r="KSW10" s="1053"/>
      <c r="KSX10" s="1053"/>
      <c r="KSY10" s="1053"/>
      <c r="KSZ10" s="480"/>
      <c r="KTA10" s="480"/>
      <c r="KTB10" s="481"/>
      <c r="KTC10" s="480"/>
      <c r="KTD10" s="480"/>
      <c r="KTE10" s="480"/>
      <c r="KTF10" s="481"/>
      <c r="KTG10" s="481"/>
      <c r="KTH10" s="482"/>
      <c r="KTI10" s="481"/>
      <c r="KTJ10" s="1053"/>
      <c r="KTK10" s="1053"/>
      <c r="KTL10" s="1053"/>
      <c r="KTM10" s="1053"/>
      <c r="KTN10" s="1053"/>
      <c r="KTO10" s="480"/>
      <c r="KTP10" s="480"/>
      <c r="KTQ10" s="481"/>
      <c r="KTR10" s="480"/>
      <c r="KTS10" s="480"/>
      <c r="KTT10" s="480"/>
      <c r="KTU10" s="481"/>
      <c r="KTV10" s="481"/>
      <c r="KTW10" s="482"/>
      <c r="KTX10" s="481"/>
      <c r="KTY10" s="1053"/>
      <c r="KTZ10" s="1053"/>
      <c r="KUA10" s="1053"/>
      <c r="KUB10" s="1053"/>
      <c r="KUC10" s="1053"/>
      <c r="KUD10" s="480"/>
      <c r="KUE10" s="480"/>
      <c r="KUF10" s="481"/>
      <c r="KUG10" s="480"/>
      <c r="KUH10" s="480"/>
      <c r="KUI10" s="480"/>
      <c r="KUJ10" s="481"/>
      <c r="KUK10" s="481"/>
      <c r="KUL10" s="482"/>
      <c r="KUM10" s="481"/>
      <c r="KUN10" s="1053"/>
      <c r="KUO10" s="1053"/>
      <c r="KUP10" s="1053"/>
      <c r="KUQ10" s="1053"/>
      <c r="KUR10" s="1053"/>
      <c r="KUS10" s="480"/>
      <c r="KUT10" s="480"/>
      <c r="KUU10" s="481"/>
      <c r="KUV10" s="480"/>
      <c r="KUW10" s="480"/>
      <c r="KUX10" s="480"/>
      <c r="KUY10" s="481"/>
      <c r="KUZ10" s="481"/>
      <c r="KVA10" s="482"/>
      <c r="KVB10" s="481"/>
      <c r="KVC10" s="1053"/>
      <c r="KVD10" s="1053"/>
      <c r="KVE10" s="1053"/>
      <c r="KVF10" s="1053"/>
      <c r="KVG10" s="1053"/>
      <c r="KVH10" s="480"/>
      <c r="KVI10" s="480"/>
      <c r="KVJ10" s="481"/>
      <c r="KVK10" s="480"/>
      <c r="KVL10" s="480"/>
      <c r="KVM10" s="480"/>
      <c r="KVN10" s="481"/>
      <c r="KVO10" s="481"/>
      <c r="KVP10" s="482"/>
      <c r="KVQ10" s="481"/>
      <c r="KVR10" s="1053"/>
      <c r="KVS10" s="1053"/>
      <c r="KVT10" s="1053"/>
      <c r="KVU10" s="1053"/>
      <c r="KVV10" s="1053"/>
      <c r="KVW10" s="480"/>
      <c r="KVX10" s="480"/>
      <c r="KVY10" s="481"/>
      <c r="KVZ10" s="480"/>
      <c r="KWA10" s="480"/>
      <c r="KWB10" s="480"/>
      <c r="KWC10" s="481"/>
      <c r="KWD10" s="481"/>
      <c r="KWE10" s="482"/>
      <c r="KWF10" s="481"/>
      <c r="KWG10" s="1053"/>
      <c r="KWH10" s="1053"/>
      <c r="KWI10" s="1053"/>
      <c r="KWJ10" s="1053"/>
      <c r="KWK10" s="1053"/>
      <c r="KWL10" s="480"/>
      <c r="KWM10" s="480"/>
      <c r="KWN10" s="481"/>
      <c r="KWO10" s="480"/>
      <c r="KWP10" s="480"/>
      <c r="KWQ10" s="480"/>
      <c r="KWR10" s="481"/>
      <c r="KWS10" s="481"/>
      <c r="KWT10" s="482"/>
      <c r="KWU10" s="481"/>
      <c r="KWV10" s="1053"/>
      <c r="KWW10" s="1053"/>
      <c r="KWX10" s="1053"/>
      <c r="KWY10" s="1053"/>
      <c r="KWZ10" s="1053"/>
      <c r="KXA10" s="480"/>
      <c r="KXB10" s="480"/>
      <c r="KXC10" s="481"/>
      <c r="KXD10" s="480"/>
      <c r="KXE10" s="480"/>
      <c r="KXF10" s="480"/>
      <c r="KXG10" s="481"/>
      <c r="KXH10" s="481"/>
      <c r="KXI10" s="482"/>
      <c r="KXJ10" s="481"/>
      <c r="KXK10" s="1053"/>
      <c r="KXL10" s="1053"/>
      <c r="KXM10" s="1053"/>
      <c r="KXN10" s="1053"/>
      <c r="KXO10" s="1053"/>
      <c r="KXP10" s="480"/>
      <c r="KXQ10" s="480"/>
      <c r="KXR10" s="481"/>
      <c r="KXS10" s="480"/>
      <c r="KXT10" s="480"/>
      <c r="KXU10" s="480"/>
      <c r="KXV10" s="481"/>
      <c r="KXW10" s="481"/>
      <c r="KXX10" s="482"/>
      <c r="KXY10" s="481"/>
      <c r="KXZ10" s="1053"/>
      <c r="KYA10" s="1053"/>
      <c r="KYB10" s="1053"/>
      <c r="KYC10" s="1053"/>
      <c r="KYD10" s="1053"/>
      <c r="KYE10" s="480"/>
      <c r="KYF10" s="480"/>
      <c r="KYG10" s="481"/>
      <c r="KYH10" s="480"/>
      <c r="KYI10" s="480"/>
      <c r="KYJ10" s="480"/>
      <c r="KYK10" s="481"/>
      <c r="KYL10" s="481"/>
      <c r="KYM10" s="482"/>
      <c r="KYN10" s="481"/>
      <c r="KYO10" s="1053"/>
      <c r="KYP10" s="1053"/>
      <c r="KYQ10" s="1053"/>
      <c r="KYR10" s="1053"/>
      <c r="KYS10" s="1053"/>
      <c r="KYT10" s="480"/>
      <c r="KYU10" s="480"/>
      <c r="KYV10" s="481"/>
      <c r="KYW10" s="480"/>
      <c r="KYX10" s="480"/>
      <c r="KYY10" s="480"/>
      <c r="KYZ10" s="481"/>
      <c r="KZA10" s="481"/>
      <c r="KZB10" s="482"/>
      <c r="KZC10" s="481"/>
      <c r="KZD10" s="1053"/>
      <c r="KZE10" s="1053"/>
      <c r="KZF10" s="1053"/>
      <c r="KZG10" s="1053"/>
      <c r="KZH10" s="1053"/>
      <c r="KZI10" s="480"/>
      <c r="KZJ10" s="480"/>
      <c r="KZK10" s="481"/>
      <c r="KZL10" s="480"/>
      <c r="KZM10" s="480"/>
      <c r="KZN10" s="480"/>
      <c r="KZO10" s="481"/>
      <c r="KZP10" s="481"/>
      <c r="KZQ10" s="482"/>
      <c r="KZR10" s="481"/>
      <c r="KZS10" s="1053"/>
      <c r="KZT10" s="1053"/>
      <c r="KZU10" s="1053"/>
      <c r="KZV10" s="1053"/>
      <c r="KZW10" s="1053"/>
      <c r="KZX10" s="480"/>
      <c r="KZY10" s="480"/>
      <c r="KZZ10" s="481"/>
      <c r="LAA10" s="480"/>
      <c r="LAB10" s="480"/>
      <c r="LAC10" s="480"/>
      <c r="LAD10" s="481"/>
      <c r="LAE10" s="481"/>
      <c r="LAF10" s="482"/>
      <c r="LAG10" s="481"/>
      <c r="LAH10" s="1053"/>
      <c r="LAI10" s="1053"/>
      <c r="LAJ10" s="1053"/>
      <c r="LAK10" s="1053"/>
      <c r="LAL10" s="1053"/>
      <c r="LAM10" s="480"/>
      <c r="LAN10" s="480"/>
      <c r="LAO10" s="481"/>
      <c r="LAP10" s="480"/>
      <c r="LAQ10" s="480"/>
      <c r="LAR10" s="480"/>
      <c r="LAS10" s="481"/>
      <c r="LAT10" s="481"/>
      <c r="LAU10" s="482"/>
      <c r="LAV10" s="481"/>
      <c r="LAW10" s="1053"/>
      <c r="LAX10" s="1053"/>
      <c r="LAY10" s="1053"/>
      <c r="LAZ10" s="1053"/>
      <c r="LBA10" s="1053"/>
      <c r="LBB10" s="480"/>
      <c r="LBC10" s="480"/>
      <c r="LBD10" s="481"/>
      <c r="LBE10" s="480"/>
      <c r="LBF10" s="480"/>
      <c r="LBG10" s="480"/>
      <c r="LBH10" s="481"/>
      <c r="LBI10" s="481"/>
      <c r="LBJ10" s="482"/>
      <c r="LBK10" s="481"/>
      <c r="LBL10" s="1053"/>
      <c r="LBM10" s="1053"/>
      <c r="LBN10" s="1053"/>
      <c r="LBO10" s="1053"/>
      <c r="LBP10" s="1053"/>
      <c r="LBQ10" s="480"/>
      <c r="LBR10" s="480"/>
      <c r="LBS10" s="481"/>
      <c r="LBT10" s="480"/>
      <c r="LBU10" s="480"/>
      <c r="LBV10" s="480"/>
      <c r="LBW10" s="481"/>
      <c r="LBX10" s="481"/>
      <c r="LBY10" s="482"/>
      <c r="LBZ10" s="481"/>
      <c r="LCA10" s="1053"/>
      <c r="LCB10" s="1053"/>
      <c r="LCC10" s="1053"/>
      <c r="LCD10" s="1053"/>
      <c r="LCE10" s="1053"/>
      <c r="LCF10" s="480"/>
      <c r="LCG10" s="480"/>
      <c r="LCH10" s="481"/>
      <c r="LCI10" s="480"/>
      <c r="LCJ10" s="480"/>
      <c r="LCK10" s="480"/>
      <c r="LCL10" s="481"/>
      <c r="LCM10" s="481"/>
      <c r="LCN10" s="482"/>
      <c r="LCO10" s="481"/>
      <c r="LCP10" s="1053"/>
      <c r="LCQ10" s="1053"/>
      <c r="LCR10" s="1053"/>
      <c r="LCS10" s="1053"/>
      <c r="LCT10" s="1053"/>
      <c r="LCU10" s="480"/>
      <c r="LCV10" s="480"/>
      <c r="LCW10" s="481"/>
      <c r="LCX10" s="480"/>
      <c r="LCY10" s="480"/>
      <c r="LCZ10" s="480"/>
      <c r="LDA10" s="481"/>
      <c r="LDB10" s="481"/>
      <c r="LDC10" s="482"/>
      <c r="LDD10" s="481"/>
      <c r="LDE10" s="1053"/>
      <c r="LDF10" s="1053"/>
      <c r="LDG10" s="1053"/>
      <c r="LDH10" s="1053"/>
      <c r="LDI10" s="1053"/>
      <c r="LDJ10" s="480"/>
      <c r="LDK10" s="480"/>
      <c r="LDL10" s="481"/>
      <c r="LDM10" s="480"/>
      <c r="LDN10" s="480"/>
      <c r="LDO10" s="480"/>
      <c r="LDP10" s="481"/>
      <c r="LDQ10" s="481"/>
      <c r="LDR10" s="482"/>
      <c r="LDS10" s="481"/>
      <c r="LDT10" s="1053"/>
      <c r="LDU10" s="1053"/>
      <c r="LDV10" s="1053"/>
      <c r="LDW10" s="1053"/>
      <c r="LDX10" s="1053"/>
      <c r="LDY10" s="480"/>
      <c r="LDZ10" s="480"/>
      <c r="LEA10" s="481"/>
      <c r="LEB10" s="480"/>
      <c r="LEC10" s="480"/>
      <c r="LED10" s="480"/>
      <c r="LEE10" s="481"/>
      <c r="LEF10" s="481"/>
      <c r="LEG10" s="482"/>
      <c r="LEH10" s="481"/>
      <c r="LEI10" s="1053"/>
      <c r="LEJ10" s="1053"/>
      <c r="LEK10" s="1053"/>
      <c r="LEL10" s="1053"/>
      <c r="LEM10" s="1053"/>
      <c r="LEN10" s="480"/>
      <c r="LEO10" s="480"/>
      <c r="LEP10" s="481"/>
      <c r="LEQ10" s="480"/>
      <c r="LER10" s="480"/>
      <c r="LES10" s="480"/>
      <c r="LET10" s="481"/>
      <c r="LEU10" s="481"/>
      <c r="LEV10" s="482"/>
      <c r="LEW10" s="481"/>
      <c r="LEX10" s="1053"/>
      <c r="LEY10" s="1053"/>
      <c r="LEZ10" s="1053"/>
      <c r="LFA10" s="1053"/>
      <c r="LFB10" s="1053"/>
      <c r="LFC10" s="480"/>
      <c r="LFD10" s="480"/>
      <c r="LFE10" s="481"/>
      <c r="LFF10" s="480"/>
      <c r="LFG10" s="480"/>
      <c r="LFH10" s="480"/>
      <c r="LFI10" s="481"/>
      <c r="LFJ10" s="481"/>
      <c r="LFK10" s="482"/>
      <c r="LFL10" s="481"/>
      <c r="LFM10" s="1053"/>
      <c r="LFN10" s="1053"/>
      <c r="LFO10" s="1053"/>
      <c r="LFP10" s="1053"/>
      <c r="LFQ10" s="1053"/>
      <c r="LFR10" s="480"/>
      <c r="LFS10" s="480"/>
      <c r="LFT10" s="481"/>
      <c r="LFU10" s="480"/>
      <c r="LFV10" s="480"/>
      <c r="LFW10" s="480"/>
      <c r="LFX10" s="481"/>
      <c r="LFY10" s="481"/>
      <c r="LFZ10" s="482"/>
      <c r="LGA10" s="481"/>
      <c r="LGB10" s="1053"/>
      <c r="LGC10" s="1053"/>
      <c r="LGD10" s="1053"/>
      <c r="LGE10" s="1053"/>
      <c r="LGF10" s="1053"/>
      <c r="LGG10" s="480"/>
      <c r="LGH10" s="480"/>
      <c r="LGI10" s="481"/>
      <c r="LGJ10" s="480"/>
      <c r="LGK10" s="480"/>
      <c r="LGL10" s="480"/>
      <c r="LGM10" s="481"/>
      <c r="LGN10" s="481"/>
      <c r="LGO10" s="482"/>
      <c r="LGP10" s="481"/>
      <c r="LGQ10" s="1053"/>
      <c r="LGR10" s="1053"/>
      <c r="LGS10" s="1053"/>
      <c r="LGT10" s="1053"/>
      <c r="LGU10" s="1053"/>
      <c r="LGV10" s="480"/>
      <c r="LGW10" s="480"/>
      <c r="LGX10" s="481"/>
      <c r="LGY10" s="480"/>
      <c r="LGZ10" s="480"/>
      <c r="LHA10" s="480"/>
      <c r="LHB10" s="481"/>
      <c r="LHC10" s="481"/>
      <c r="LHD10" s="482"/>
      <c r="LHE10" s="481"/>
      <c r="LHF10" s="1053"/>
      <c r="LHG10" s="1053"/>
      <c r="LHH10" s="1053"/>
      <c r="LHI10" s="1053"/>
      <c r="LHJ10" s="1053"/>
      <c r="LHK10" s="480"/>
      <c r="LHL10" s="480"/>
      <c r="LHM10" s="481"/>
      <c r="LHN10" s="480"/>
      <c r="LHO10" s="480"/>
      <c r="LHP10" s="480"/>
      <c r="LHQ10" s="481"/>
      <c r="LHR10" s="481"/>
      <c r="LHS10" s="482"/>
      <c r="LHT10" s="481"/>
      <c r="LHU10" s="1053"/>
      <c r="LHV10" s="1053"/>
      <c r="LHW10" s="1053"/>
      <c r="LHX10" s="1053"/>
      <c r="LHY10" s="1053"/>
      <c r="LHZ10" s="480"/>
      <c r="LIA10" s="480"/>
      <c r="LIB10" s="481"/>
      <c r="LIC10" s="480"/>
      <c r="LID10" s="480"/>
      <c r="LIE10" s="480"/>
      <c r="LIF10" s="481"/>
      <c r="LIG10" s="481"/>
      <c r="LIH10" s="482"/>
      <c r="LII10" s="481"/>
      <c r="LIJ10" s="1053"/>
      <c r="LIK10" s="1053"/>
      <c r="LIL10" s="1053"/>
      <c r="LIM10" s="1053"/>
      <c r="LIN10" s="1053"/>
      <c r="LIO10" s="480"/>
      <c r="LIP10" s="480"/>
      <c r="LIQ10" s="481"/>
      <c r="LIR10" s="480"/>
      <c r="LIS10" s="480"/>
      <c r="LIT10" s="480"/>
      <c r="LIU10" s="481"/>
      <c r="LIV10" s="481"/>
      <c r="LIW10" s="482"/>
      <c r="LIX10" s="481"/>
      <c r="LIY10" s="1053"/>
      <c r="LIZ10" s="1053"/>
      <c r="LJA10" s="1053"/>
      <c r="LJB10" s="1053"/>
      <c r="LJC10" s="1053"/>
      <c r="LJD10" s="480"/>
      <c r="LJE10" s="480"/>
      <c r="LJF10" s="481"/>
      <c r="LJG10" s="480"/>
      <c r="LJH10" s="480"/>
      <c r="LJI10" s="480"/>
      <c r="LJJ10" s="481"/>
      <c r="LJK10" s="481"/>
      <c r="LJL10" s="482"/>
      <c r="LJM10" s="481"/>
      <c r="LJN10" s="1053"/>
      <c r="LJO10" s="1053"/>
      <c r="LJP10" s="1053"/>
      <c r="LJQ10" s="1053"/>
      <c r="LJR10" s="1053"/>
      <c r="LJS10" s="480"/>
      <c r="LJT10" s="480"/>
      <c r="LJU10" s="481"/>
      <c r="LJV10" s="480"/>
      <c r="LJW10" s="480"/>
      <c r="LJX10" s="480"/>
      <c r="LJY10" s="481"/>
      <c r="LJZ10" s="481"/>
      <c r="LKA10" s="482"/>
      <c r="LKB10" s="481"/>
      <c r="LKC10" s="1053"/>
      <c r="LKD10" s="1053"/>
      <c r="LKE10" s="1053"/>
      <c r="LKF10" s="1053"/>
      <c r="LKG10" s="1053"/>
      <c r="LKH10" s="480"/>
      <c r="LKI10" s="480"/>
      <c r="LKJ10" s="481"/>
      <c r="LKK10" s="480"/>
      <c r="LKL10" s="480"/>
      <c r="LKM10" s="480"/>
      <c r="LKN10" s="481"/>
      <c r="LKO10" s="481"/>
      <c r="LKP10" s="482"/>
      <c r="LKQ10" s="481"/>
      <c r="LKR10" s="1053"/>
      <c r="LKS10" s="1053"/>
      <c r="LKT10" s="1053"/>
      <c r="LKU10" s="1053"/>
      <c r="LKV10" s="1053"/>
      <c r="LKW10" s="480"/>
      <c r="LKX10" s="480"/>
      <c r="LKY10" s="481"/>
      <c r="LKZ10" s="480"/>
      <c r="LLA10" s="480"/>
      <c r="LLB10" s="480"/>
      <c r="LLC10" s="481"/>
      <c r="LLD10" s="481"/>
      <c r="LLE10" s="482"/>
      <c r="LLF10" s="481"/>
      <c r="LLG10" s="1053"/>
      <c r="LLH10" s="1053"/>
      <c r="LLI10" s="1053"/>
      <c r="LLJ10" s="1053"/>
      <c r="LLK10" s="1053"/>
      <c r="LLL10" s="480"/>
      <c r="LLM10" s="480"/>
      <c r="LLN10" s="481"/>
      <c r="LLO10" s="480"/>
      <c r="LLP10" s="480"/>
      <c r="LLQ10" s="480"/>
      <c r="LLR10" s="481"/>
      <c r="LLS10" s="481"/>
      <c r="LLT10" s="482"/>
      <c r="LLU10" s="481"/>
      <c r="LLV10" s="1053"/>
      <c r="LLW10" s="1053"/>
      <c r="LLX10" s="1053"/>
      <c r="LLY10" s="1053"/>
      <c r="LLZ10" s="1053"/>
      <c r="LMA10" s="480"/>
      <c r="LMB10" s="480"/>
      <c r="LMC10" s="481"/>
      <c r="LMD10" s="480"/>
      <c r="LME10" s="480"/>
      <c r="LMF10" s="480"/>
      <c r="LMG10" s="481"/>
      <c r="LMH10" s="481"/>
      <c r="LMI10" s="482"/>
      <c r="LMJ10" s="481"/>
      <c r="LMK10" s="1053"/>
      <c r="LML10" s="1053"/>
      <c r="LMM10" s="1053"/>
      <c r="LMN10" s="1053"/>
      <c r="LMO10" s="1053"/>
      <c r="LMP10" s="480"/>
      <c r="LMQ10" s="480"/>
      <c r="LMR10" s="481"/>
      <c r="LMS10" s="480"/>
      <c r="LMT10" s="480"/>
      <c r="LMU10" s="480"/>
      <c r="LMV10" s="481"/>
      <c r="LMW10" s="481"/>
      <c r="LMX10" s="482"/>
      <c r="LMY10" s="481"/>
      <c r="LMZ10" s="1053"/>
      <c r="LNA10" s="1053"/>
      <c r="LNB10" s="1053"/>
      <c r="LNC10" s="1053"/>
      <c r="LND10" s="1053"/>
      <c r="LNE10" s="480"/>
      <c r="LNF10" s="480"/>
      <c r="LNG10" s="481"/>
      <c r="LNH10" s="480"/>
      <c r="LNI10" s="480"/>
      <c r="LNJ10" s="480"/>
      <c r="LNK10" s="481"/>
      <c r="LNL10" s="481"/>
      <c r="LNM10" s="482"/>
      <c r="LNN10" s="481"/>
      <c r="LNO10" s="1053"/>
      <c r="LNP10" s="1053"/>
      <c r="LNQ10" s="1053"/>
      <c r="LNR10" s="1053"/>
      <c r="LNS10" s="1053"/>
      <c r="LNT10" s="480"/>
      <c r="LNU10" s="480"/>
      <c r="LNV10" s="481"/>
      <c r="LNW10" s="480"/>
      <c r="LNX10" s="480"/>
      <c r="LNY10" s="480"/>
      <c r="LNZ10" s="481"/>
      <c r="LOA10" s="481"/>
      <c r="LOB10" s="482"/>
      <c r="LOC10" s="481"/>
      <c r="LOD10" s="1053"/>
      <c r="LOE10" s="1053"/>
      <c r="LOF10" s="1053"/>
      <c r="LOG10" s="1053"/>
      <c r="LOH10" s="1053"/>
      <c r="LOI10" s="480"/>
      <c r="LOJ10" s="480"/>
      <c r="LOK10" s="481"/>
      <c r="LOL10" s="480"/>
      <c r="LOM10" s="480"/>
      <c r="LON10" s="480"/>
      <c r="LOO10" s="481"/>
      <c r="LOP10" s="481"/>
      <c r="LOQ10" s="482"/>
      <c r="LOR10" s="481"/>
      <c r="LOS10" s="1053"/>
      <c r="LOT10" s="1053"/>
      <c r="LOU10" s="1053"/>
      <c r="LOV10" s="1053"/>
      <c r="LOW10" s="1053"/>
      <c r="LOX10" s="480"/>
      <c r="LOY10" s="480"/>
      <c r="LOZ10" s="481"/>
      <c r="LPA10" s="480"/>
      <c r="LPB10" s="480"/>
      <c r="LPC10" s="480"/>
      <c r="LPD10" s="481"/>
      <c r="LPE10" s="481"/>
      <c r="LPF10" s="482"/>
      <c r="LPG10" s="481"/>
      <c r="LPH10" s="1053"/>
      <c r="LPI10" s="1053"/>
      <c r="LPJ10" s="1053"/>
      <c r="LPK10" s="1053"/>
      <c r="LPL10" s="1053"/>
      <c r="LPM10" s="480"/>
      <c r="LPN10" s="480"/>
      <c r="LPO10" s="481"/>
      <c r="LPP10" s="480"/>
      <c r="LPQ10" s="480"/>
      <c r="LPR10" s="480"/>
      <c r="LPS10" s="481"/>
      <c r="LPT10" s="481"/>
      <c r="LPU10" s="482"/>
      <c r="LPV10" s="481"/>
      <c r="LPW10" s="1053"/>
      <c r="LPX10" s="1053"/>
      <c r="LPY10" s="1053"/>
      <c r="LPZ10" s="1053"/>
      <c r="LQA10" s="1053"/>
      <c r="LQB10" s="480"/>
      <c r="LQC10" s="480"/>
      <c r="LQD10" s="481"/>
      <c r="LQE10" s="480"/>
      <c r="LQF10" s="480"/>
      <c r="LQG10" s="480"/>
      <c r="LQH10" s="481"/>
      <c r="LQI10" s="481"/>
      <c r="LQJ10" s="482"/>
      <c r="LQK10" s="481"/>
      <c r="LQL10" s="1053"/>
      <c r="LQM10" s="1053"/>
      <c r="LQN10" s="1053"/>
      <c r="LQO10" s="1053"/>
      <c r="LQP10" s="1053"/>
      <c r="LQQ10" s="480"/>
      <c r="LQR10" s="480"/>
      <c r="LQS10" s="481"/>
      <c r="LQT10" s="480"/>
      <c r="LQU10" s="480"/>
      <c r="LQV10" s="480"/>
      <c r="LQW10" s="481"/>
      <c r="LQX10" s="481"/>
      <c r="LQY10" s="482"/>
      <c r="LQZ10" s="481"/>
      <c r="LRA10" s="1053"/>
      <c r="LRB10" s="1053"/>
      <c r="LRC10" s="1053"/>
      <c r="LRD10" s="1053"/>
      <c r="LRE10" s="1053"/>
      <c r="LRF10" s="480"/>
      <c r="LRG10" s="480"/>
      <c r="LRH10" s="481"/>
      <c r="LRI10" s="480"/>
      <c r="LRJ10" s="480"/>
      <c r="LRK10" s="480"/>
      <c r="LRL10" s="481"/>
      <c r="LRM10" s="481"/>
      <c r="LRN10" s="482"/>
      <c r="LRO10" s="481"/>
      <c r="LRP10" s="1053"/>
      <c r="LRQ10" s="1053"/>
      <c r="LRR10" s="1053"/>
      <c r="LRS10" s="1053"/>
      <c r="LRT10" s="1053"/>
      <c r="LRU10" s="480"/>
      <c r="LRV10" s="480"/>
      <c r="LRW10" s="481"/>
      <c r="LRX10" s="480"/>
      <c r="LRY10" s="480"/>
      <c r="LRZ10" s="480"/>
      <c r="LSA10" s="481"/>
      <c r="LSB10" s="481"/>
      <c r="LSC10" s="482"/>
      <c r="LSD10" s="481"/>
      <c r="LSE10" s="1053"/>
      <c r="LSF10" s="1053"/>
      <c r="LSG10" s="1053"/>
      <c r="LSH10" s="1053"/>
      <c r="LSI10" s="1053"/>
      <c r="LSJ10" s="480"/>
      <c r="LSK10" s="480"/>
      <c r="LSL10" s="481"/>
      <c r="LSM10" s="480"/>
      <c r="LSN10" s="480"/>
      <c r="LSO10" s="480"/>
      <c r="LSP10" s="481"/>
      <c r="LSQ10" s="481"/>
      <c r="LSR10" s="482"/>
      <c r="LSS10" s="481"/>
      <c r="LST10" s="1053"/>
      <c r="LSU10" s="1053"/>
      <c r="LSV10" s="1053"/>
      <c r="LSW10" s="1053"/>
      <c r="LSX10" s="1053"/>
      <c r="LSY10" s="480"/>
      <c r="LSZ10" s="480"/>
      <c r="LTA10" s="481"/>
      <c r="LTB10" s="480"/>
      <c r="LTC10" s="480"/>
      <c r="LTD10" s="480"/>
      <c r="LTE10" s="481"/>
      <c r="LTF10" s="481"/>
      <c r="LTG10" s="482"/>
      <c r="LTH10" s="481"/>
      <c r="LTI10" s="1053"/>
      <c r="LTJ10" s="1053"/>
      <c r="LTK10" s="1053"/>
      <c r="LTL10" s="1053"/>
      <c r="LTM10" s="1053"/>
      <c r="LTN10" s="480"/>
      <c r="LTO10" s="480"/>
      <c r="LTP10" s="481"/>
      <c r="LTQ10" s="480"/>
      <c r="LTR10" s="480"/>
      <c r="LTS10" s="480"/>
      <c r="LTT10" s="481"/>
      <c r="LTU10" s="481"/>
      <c r="LTV10" s="482"/>
      <c r="LTW10" s="481"/>
      <c r="LTX10" s="1053"/>
      <c r="LTY10" s="1053"/>
      <c r="LTZ10" s="1053"/>
      <c r="LUA10" s="1053"/>
      <c r="LUB10" s="1053"/>
      <c r="LUC10" s="480"/>
      <c r="LUD10" s="480"/>
      <c r="LUE10" s="481"/>
      <c r="LUF10" s="480"/>
      <c r="LUG10" s="480"/>
      <c r="LUH10" s="480"/>
      <c r="LUI10" s="481"/>
      <c r="LUJ10" s="481"/>
      <c r="LUK10" s="482"/>
      <c r="LUL10" s="481"/>
      <c r="LUM10" s="1053"/>
      <c r="LUN10" s="1053"/>
      <c r="LUO10" s="1053"/>
      <c r="LUP10" s="1053"/>
      <c r="LUQ10" s="1053"/>
      <c r="LUR10" s="480"/>
      <c r="LUS10" s="480"/>
      <c r="LUT10" s="481"/>
      <c r="LUU10" s="480"/>
      <c r="LUV10" s="480"/>
      <c r="LUW10" s="480"/>
      <c r="LUX10" s="481"/>
      <c r="LUY10" s="481"/>
      <c r="LUZ10" s="482"/>
      <c r="LVA10" s="481"/>
      <c r="LVB10" s="1053"/>
      <c r="LVC10" s="1053"/>
      <c r="LVD10" s="1053"/>
      <c r="LVE10" s="1053"/>
      <c r="LVF10" s="1053"/>
      <c r="LVG10" s="480"/>
      <c r="LVH10" s="480"/>
      <c r="LVI10" s="481"/>
      <c r="LVJ10" s="480"/>
      <c r="LVK10" s="480"/>
      <c r="LVL10" s="480"/>
      <c r="LVM10" s="481"/>
      <c r="LVN10" s="481"/>
      <c r="LVO10" s="482"/>
      <c r="LVP10" s="481"/>
      <c r="LVQ10" s="1053"/>
      <c r="LVR10" s="1053"/>
      <c r="LVS10" s="1053"/>
      <c r="LVT10" s="1053"/>
      <c r="LVU10" s="1053"/>
      <c r="LVV10" s="480"/>
      <c r="LVW10" s="480"/>
      <c r="LVX10" s="481"/>
      <c r="LVY10" s="480"/>
      <c r="LVZ10" s="480"/>
      <c r="LWA10" s="480"/>
      <c r="LWB10" s="481"/>
      <c r="LWC10" s="481"/>
      <c r="LWD10" s="482"/>
      <c r="LWE10" s="481"/>
      <c r="LWF10" s="1053"/>
      <c r="LWG10" s="1053"/>
      <c r="LWH10" s="1053"/>
      <c r="LWI10" s="1053"/>
      <c r="LWJ10" s="1053"/>
      <c r="LWK10" s="480"/>
      <c r="LWL10" s="480"/>
      <c r="LWM10" s="481"/>
      <c r="LWN10" s="480"/>
      <c r="LWO10" s="480"/>
      <c r="LWP10" s="480"/>
      <c r="LWQ10" s="481"/>
      <c r="LWR10" s="481"/>
      <c r="LWS10" s="482"/>
      <c r="LWT10" s="481"/>
      <c r="LWU10" s="1053"/>
      <c r="LWV10" s="1053"/>
      <c r="LWW10" s="1053"/>
      <c r="LWX10" s="1053"/>
      <c r="LWY10" s="1053"/>
      <c r="LWZ10" s="480"/>
      <c r="LXA10" s="480"/>
      <c r="LXB10" s="481"/>
      <c r="LXC10" s="480"/>
      <c r="LXD10" s="480"/>
      <c r="LXE10" s="480"/>
      <c r="LXF10" s="481"/>
      <c r="LXG10" s="481"/>
      <c r="LXH10" s="482"/>
      <c r="LXI10" s="481"/>
      <c r="LXJ10" s="1053"/>
      <c r="LXK10" s="1053"/>
      <c r="LXL10" s="1053"/>
      <c r="LXM10" s="1053"/>
      <c r="LXN10" s="1053"/>
      <c r="LXO10" s="480"/>
      <c r="LXP10" s="480"/>
      <c r="LXQ10" s="481"/>
      <c r="LXR10" s="480"/>
      <c r="LXS10" s="480"/>
      <c r="LXT10" s="480"/>
      <c r="LXU10" s="481"/>
      <c r="LXV10" s="481"/>
      <c r="LXW10" s="482"/>
      <c r="LXX10" s="481"/>
      <c r="LXY10" s="1053"/>
      <c r="LXZ10" s="1053"/>
      <c r="LYA10" s="1053"/>
      <c r="LYB10" s="1053"/>
      <c r="LYC10" s="1053"/>
      <c r="LYD10" s="480"/>
      <c r="LYE10" s="480"/>
      <c r="LYF10" s="481"/>
      <c r="LYG10" s="480"/>
      <c r="LYH10" s="480"/>
      <c r="LYI10" s="480"/>
      <c r="LYJ10" s="481"/>
      <c r="LYK10" s="481"/>
      <c r="LYL10" s="482"/>
      <c r="LYM10" s="481"/>
      <c r="LYN10" s="1053"/>
      <c r="LYO10" s="1053"/>
      <c r="LYP10" s="1053"/>
      <c r="LYQ10" s="1053"/>
      <c r="LYR10" s="1053"/>
      <c r="LYS10" s="480"/>
      <c r="LYT10" s="480"/>
      <c r="LYU10" s="481"/>
      <c r="LYV10" s="480"/>
      <c r="LYW10" s="480"/>
      <c r="LYX10" s="480"/>
      <c r="LYY10" s="481"/>
      <c r="LYZ10" s="481"/>
      <c r="LZA10" s="482"/>
      <c r="LZB10" s="481"/>
      <c r="LZC10" s="1053"/>
      <c r="LZD10" s="1053"/>
      <c r="LZE10" s="1053"/>
      <c r="LZF10" s="1053"/>
      <c r="LZG10" s="1053"/>
      <c r="LZH10" s="480"/>
      <c r="LZI10" s="480"/>
      <c r="LZJ10" s="481"/>
      <c r="LZK10" s="480"/>
      <c r="LZL10" s="480"/>
      <c r="LZM10" s="480"/>
      <c r="LZN10" s="481"/>
      <c r="LZO10" s="481"/>
      <c r="LZP10" s="482"/>
      <c r="LZQ10" s="481"/>
      <c r="LZR10" s="1053"/>
      <c r="LZS10" s="1053"/>
      <c r="LZT10" s="1053"/>
      <c r="LZU10" s="1053"/>
      <c r="LZV10" s="1053"/>
      <c r="LZW10" s="480"/>
      <c r="LZX10" s="480"/>
      <c r="LZY10" s="481"/>
      <c r="LZZ10" s="480"/>
      <c r="MAA10" s="480"/>
      <c r="MAB10" s="480"/>
      <c r="MAC10" s="481"/>
      <c r="MAD10" s="481"/>
      <c r="MAE10" s="482"/>
      <c r="MAF10" s="481"/>
      <c r="MAG10" s="1053"/>
      <c r="MAH10" s="1053"/>
      <c r="MAI10" s="1053"/>
      <c r="MAJ10" s="1053"/>
      <c r="MAK10" s="1053"/>
      <c r="MAL10" s="480"/>
      <c r="MAM10" s="480"/>
      <c r="MAN10" s="481"/>
      <c r="MAO10" s="480"/>
      <c r="MAP10" s="480"/>
      <c r="MAQ10" s="480"/>
      <c r="MAR10" s="481"/>
      <c r="MAS10" s="481"/>
      <c r="MAT10" s="482"/>
      <c r="MAU10" s="481"/>
      <c r="MAV10" s="1053"/>
      <c r="MAW10" s="1053"/>
      <c r="MAX10" s="1053"/>
      <c r="MAY10" s="1053"/>
      <c r="MAZ10" s="1053"/>
      <c r="MBA10" s="480"/>
      <c r="MBB10" s="480"/>
      <c r="MBC10" s="481"/>
      <c r="MBD10" s="480"/>
      <c r="MBE10" s="480"/>
      <c r="MBF10" s="480"/>
      <c r="MBG10" s="481"/>
      <c r="MBH10" s="481"/>
      <c r="MBI10" s="482"/>
      <c r="MBJ10" s="481"/>
      <c r="MBK10" s="1053"/>
      <c r="MBL10" s="1053"/>
      <c r="MBM10" s="1053"/>
      <c r="MBN10" s="1053"/>
      <c r="MBO10" s="1053"/>
      <c r="MBP10" s="480"/>
      <c r="MBQ10" s="480"/>
      <c r="MBR10" s="481"/>
      <c r="MBS10" s="480"/>
      <c r="MBT10" s="480"/>
      <c r="MBU10" s="480"/>
      <c r="MBV10" s="481"/>
      <c r="MBW10" s="481"/>
      <c r="MBX10" s="482"/>
      <c r="MBY10" s="481"/>
      <c r="MBZ10" s="1053"/>
      <c r="MCA10" s="1053"/>
      <c r="MCB10" s="1053"/>
      <c r="MCC10" s="1053"/>
      <c r="MCD10" s="1053"/>
      <c r="MCE10" s="480"/>
      <c r="MCF10" s="480"/>
      <c r="MCG10" s="481"/>
      <c r="MCH10" s="480"/>
      <c r="MCI10" s="480"/>
      <c r="MCJ10" s="480"/>
      <c r="MCK10" s="481"/>
      <c r="MCL10" s="481"/>
      <c r="MCM10" s="482"/>
      <c r="MCN10" s="481"/>
      <c r="MCO10" s="1053"/>
      <c r="MCP10" s="1053"/>
      <c r="MCQ10" s="1053"/>
      <c r="MCR10" s="1053"/>
      <c r="MCS10" s="1053"/>
      <c r="MCT10" s="480"/>
      <c r="MCU10" s="480"/>
      <c r="MCV10" s="481"/>
      <c r="MCW10" s="480"/>
      <c r="MCX10" s="480"/>
      <c r="MCY10" s="480"/>
      <c r="MCZ10" s="481"/>
      <c r="MDA10" s="481"/>
      <c r="MDB10" s="482"/>
      <c r="MDC10" s="481"/>
      <c r="MDD10" s="1053"/>
      <c r="MDE10" s="1053"/>
      <c r="MDF10" s="1053"/>
      <c r="MDG10" s="1053"/>
      <c r="MDH10" s="1053"/>
      <c r="MDI10" s="480"/>
      <c r="MDJ10" s="480"/>
      <c r="MDK10" s="481"/>
      <c r="MDL10" s="480"/>
      <c r="MDM10" s="480"/>
      <c r="MDN10" s="480"/>
      <c r="MDO10" s="481"/>
      <c r="MDP10" s="481"/>
      <c r="MDQ10" s="482"/>
      <c r="MDR10" s="481"/>
      <c r="MDS10" s="1053"/>
      <c r="MDT10" s="1053"/>
      <c r="MDU10" s="1053"/>
      <c r="MDV10" s="1053"/>
      <c r="MDW10" s="1053"/>
      <c r="MDX10" s="480"/>
      <c r="MDY10" s="480"/>
      <c r="MDZ10" s="481"/>
      <c r="MEA10" s="480"/>
      <c r="MEB10" s="480"/>
      <c r="MEC10" s="480"/>
      <c r="MED10" s="481"/>
      <c r="MEE10" s="481"/>
      <c r="MEF10" s="482"/>
      <c r="MEG10" s="481"/>
      <c r="MEH10" s="1053"/>
      <c r="MEI10" s="1053"/>
      <c r="MEJ10" s="1053"/>
      <c r="MEK10" s="1053"/>
      <c r="MEL10" s="1053"/>
      <c r="MEM10" s="480"/>
      <c r="MEN10" s="480"/>
      <c r="MEO10" s="481"/>
      <c r="MEP10" s="480"/>
      <c r="MEQ10" s="480"/>
      <c r="MER10" s="480"/>
      <c r="MES10" s="481"/>
      <c r="MET10" s="481"/>
      <c r="MEU10" s="482"/>
      <c r="MEV10" s="481"/>
      <c r="MEW10" s="1053"/>
      <c r="MEX10" s="1053"/>
      <c r="MEY10" s="1053"/>
      <c r="MEZ10" s="1053"/>
      <c r="MFA10" s="1053"/>
      <c r="MFB10" s="480"/>
      <c r="MFC10" s="480"/>
      <c r="MFD10" s="481"/>
      <c r="MFE10" s="480"/>
      <c r="MFF10" s="480"/>
      <c r="MFG10" s="480"/>
      <c r="MFH10" s="481"/>
      <c r="MFI10" s="481"/>
      <c r="MFJ10" s="482"/>
      <c r="MFK10" s="481"/>
      <c r="MFL10" s="1053"/>
      <c r="MFM10" s="1053"/>
      <c r="MFN10" s="1053"/>
      <c r="MFO10" s="1053"/>
      <c r="MFP10" s="1053"/>
      <c r="MFQ10" s="480"/>
      <c r="MFR10" s="480"/>
      <c r="MFS10" s="481"/>
      <c r="MFT10" s="480"/>
      <c r="MFU10" s="480"/>
      <c r="MFV10" s="480"/>
      <c r="MFW10" s="481"/>
      <c r="MFX10" s="481"/>
      <c r="MFY10" s="482"/>
      <c r="MFZ10" s="481"/>
      <c r="MGA10" s="1053"/>
      <c r="MGB10" s="1053"/>
      <c r="MGC10" s="1053"/>
      <c r="MGD10" s="1053"/>
      <c r="MGE10" s="1053"/>
      <c r="MGF10" s="480"/>
      <c r="MGG10" s="480"/>
      <c r="MGH10" s="481"/>
      <c r="MGI10" s="480"/>
      <c r="MGJ10" s="480"/>
      <c r="MGK10" s="480"/>
      <c r="MGL10" s="481"/>
      <c r="MGM10" s="481"/>
      <c r="MGN10" s="482"/>
      <c r="MGO10" s="481"/>
      <c r="MGP10" s="1053"/>
      <c r="MGQ10" s="1053"/>
      <c r="MGR10" s="1053"/>
      <c r="MGS10" s="1053"/>
      <c r="MGT10" s="1053"/>
      <c r="MGU10" s="480"/>
      <c r="MGV10" s="480"/>
      <c r="MGW10" s="481"/>
      <c r="MGX10" s="480"/>
      <c r="MGY10" s="480"/>
      <c r="MGZ10" s="480"/>
      <c r="MHA10" s="481"/>
      <c r="MHB10" s="481"/>
      <c r="MHC10" s="482"/>
      <c r="MHD10" s="481"/>
      <c r="MHE10" s="1053"/>
      <c r="MHF10" s="1053"/>
      <c r="MHG10" s="1053"/>
      <c r="MHH10" s="1053"/>
      <c r="MHI10" s="1053"/>
      <c r="MHJ10" s="480"/>
      <c r="MHK10" s="480"/>
      <c r="MHL10" s="481"/>
      <c r="MHM10" s="480"/>
      <c r="MHN10" s="480"/>
      <c r="MHO10" s="480"/>
      <c r="MHP10" s="481"/>
      <c r="MHQ10" s="481"/>
      <c r="MHR10" s="482"/>
      <c r="MHS10" s="481"/>
      <c r="MHT10" s="1053"/>
      <c r="MHU10" s="1053"/>
      <c r="MHV10" s="1053"/>
      <c r="MHW10" s="1053"/>
      <c r="MHX10" s="1053"/>
      <c r="MHY10" s="480"/>
      <c r="MHZ10" s="480"/>
      <c r="MIA10" s="481"/>
      <c r="MIB10" s="480"/>
      <c r="MIC10" s="480"/>
      <c r="MID10" s="480"/>
      <c r="MIE10" s="481"/>
      <c r="MIF10" s="481"/>
      <c r="MIG10" s="482"/>
      <c r="MIH10" s="481"/>
      <c r="MII10" s="1053"/>
      <c r="MIJ10" s="1053"/>
      <c r="MIK10" s="1053"/>
      <c r="MIL10" s="1053"/>
      <c r="MIM10" s="1053"/>
      <c r="MIN10" s="480"/>
      <c r="MIO10" s="480"/>
      <c r="MIP10" s="481"/>
      <c r="MIQ10" s="480"/>
      <c r="MIR10" s="480"/>
      <c r="MIS10" s="480"/>
      <c r="MIT10" s="481"/>
      <c r="MIU10" s="481"/>
      <c r="MIV10" s="482"/>
      <c r="MIW10" s="481"/>
      <c r="MIX10" s="1053"/>
      <c r="MIY10" s="1053"/>
      <c r="MIZ10" s="1053"/>
      <c r="MJA10" s="1053"/>
      <c r="MJB10" s="1053"/>
      <c r="MJC10" s="480"/>
      <c r="MJD10" s="480"/>
      <c r="MJE10" s="481"/>
      <c r="MJF10" s="480"/>
      <c r="MJG10" s="480"/>
      <c r="MJH10" s="480"/>
      <c r="MJI10" s="481"/>
      <c r="MJJ10" s="481"/>
      <c r="MJK10" s="482"/>
      <c r="MJL10" s="481"/>
      <c r="MJM10" s="1053"/>
      <c r="MJN10" s="1053"/>
      <c r="MJO10" s="1053"/>
      <c r="MJP10" s="1053"/>
      <c r="MJQ10" s="1053"/>
      <c r="MJR10" s="480"/>
      <c r="MJS10" s="480"/>
      <c r="MJT10" s="481"/>
      <c r="MJU10" s="480"/>
      <c r="MJV10" s="480"/>
      <c r="MJW10" s="480"/>
      <c r="MJX10" s="481"/>
      <c r="MJY10" s="481"/>
      <c r="MJZ10" s="482"/>
      <c r="MKA10" s="481"/>
      <c r="MKB10" s="1053"/>
      <c r="MKC10" s="1053"/>
      <c r="MKD10" s="1053"/>
      <c r="MKE10" s="1053"/>
      <c r="MKF10" s="1053"/>
      <c r="MKG10" s="480"/>
      <c r="MKH10" s="480"/>
      <c r="MKI10" s="481"/>
      <c r="MKJ10" s="480"/>
      <c r="MKK10" s="480"/>
      <c r="MKL10" s="480"/>
      <c r="MKM10" s="481"/>
      <c r="MKN10" s="481"/>
      <c r="MKO10" s="482"/>
      <c r="MKP10" s="481"/>
      <c r="MKQ10" s="1053"/>
      <c r="MKR10" s="1053"/>
      <c r="MKS10" s="1053"/>
      <c r="MKT10" s="1053"/>
      <c r="MKU10" s="1053"/>
      <c r="MKV10" s="480"/>
      <c r="MKW10" s="480"/>
      <c r="MKX10" s="481"/>
      <c r="MKY10" s="480"/>
      <c r="MKZ10" s="480"/>
      <c r="MLA10" s="480"/>
      <c r="MLB10" s="481"/>
      <c r="MLC10" s="481"/>
      <c r="MLD10" s="482"/>
      <c r="MLE10" s="481"/>
      <c r="MLF10" s="1053"/>
      <c r="MLG10" s="1053"/>
      <c r="MLH10" s="1053"/>
      <c r="MLI10" s="1053"/>
      <c r="MLJ10" s="1053"/>
      <c r="MLK10" s="480"/>
      <c r="MLL10" s="480"/>
      <c r="MLM10" s="481"/>
      <c r="MLN10" s="480"/>
      <c r="MLO10" s="480"/>
      <c r="MLP10" s="480"/>
      <c r="MLQ10" s="481"/>
      <c r="MLR10" s="481"/>
      <c r="MLS10" s="482"/>
      <c r="MLT10" s="481"/>
      <c r="MLU10" s="1053"/>
      <c r="MLV10" s="1053"/>
      <c r="MLW10" s="1053"/>
      <c r="MLX10" s="1053"/>
      <c r="MLY10" s="1053"/>
      <c r="MLZ10" s="480"/>
      <c r="MMA10" s="480"/>
      <c r="MMB10" s="481"/>
      <c r="MMC10" s="480"/>
      <c r="MMD10" s="480"/>
      <c r="MME10" s="480"/>
      <c r="MMF10" s="481"/>
      <c r="MMG10" s="481"/>
      <c r="MMH10" s="482"/>
      <c r="MMI10" s="481"/>
      <c r="MMJ10" s="1053"/>
      <c r="MMK10" s="1053"/>
      <c r="MML10" s="1053"/>
      <c r="MMM10" s="1053"/>
      <c r="MMN10" s="1053"/>
      <c r="MMO10" s="480"/>
      <c r="MMP10" s="480"/>
      <c r="MMQ10" s="481"/>
      <c r="MMR10" s="480"/>
      <c r="MMS10" s="480"/>
      <c r="MMT10" s="480"/>
      <c r="MMU10" s="481"/>
      <c r="MMV10" s="481"/>
      <c r="MMW10" s="482"/>
      <c r="MMX10" s="481"/>
      <c r="MMY10" s="1053"/>
      <c r="MMZ10" s="1053"/>
      <c r="MNA10" s="1053"/>
      <c r="MNB10" s="1053"/>
      <c r="MNC10" s="1053"/>
      <c r="MND10" s="480"/>
      <c r="MNE10" s="480"/>
      <c r="MNF10" s="481"/>
      <c r="MNG10" s="480"/>
      <c r="MNH10" s="480"/>
      <c r="MNI10" s="480"/>
      <c r="MNJ10" s="481"/>
      <c r="MNK10" s="481"/>
      <c r="MNL10" s="482"/>
      <c r="MNM10" s="481"/>
      <c r="MNN10" s="1053"/>
      <c r="MNO10" s="1053"/>
      <c r="MNP10" s="1053"/>
      <c r="MNQ10" s="1053"/>
      <c r="MNR10" s="1053"/>
      <c r="MNS10" s="480"/>
      <c r="MNT10" s="480"/>
      <c r="MNU10" s="481"/>
      <c r="MNV10" s="480"/>
      <c r="MNW10" s="480"/>
      <c r="MNX10" s="480"/>
      <c r="MNY10" s="481"/>
      <c r="MNZ10" s="481"/>
      <c r="MOA10" s="482"/>
      <c r="MOB10" s="481"/>
      <c r="MOC10" s="1053"/>
      <c r="MOD10" s="1053"/>
      <c r="MOE10" s="1053"/>
      <c r="MOF10" s="1053"/>
      <c r="MOG10" s="1053"/>
      <c r="MOH10" s="480"/>
      <c r="MOI10" s="480"/>
      <c r="MOJ10" s="481"/>
      <c r="MOK10" s="480"/>
      <c r="MOL10" s="480"/>
      <c r="MOM10" s="480"/>
      <c r="MON10" s="481"/>
      <c r="MOO10" s="481"/>
      <c r="MOP10" s="482"/>
      <c r="MOQ10" s="481"/>
      <c r="MOR10" s="1053"/>
      <c r="MOS10" s="1053"/>
      <c r="MOT10" s="1053"/>
      <c r="MOU10" s="1053"/>
      <c r="MOV10" s="1053"/>
      <c r="MOW10" s="480"/>
      <c r="MOX10" s="480"/>
      <c r="MOY10" s="481"/>
      <c r="MOZ10" s="480"/>
      <c r="MPA10" s="480"/>
      <c r="MPB10" s="480"/>
      <c r="MPC10" s="481"/>
      <c r="MPD10" s="481"/>
      <c r="MPE10" s="482"/>
      <c r="MPF10" s="481"/>
      <c r="MPG10" s="1053"/>
      <c r="MPH10" s="1053"/>
      <c r="MPI10" s="1053"/>
      <c r="MPJ10" s="1053"/>
      <c r="MPK10" s="1053"/>
      <c r="MPL10" s="480"/>
      <c r="MPM10" s="480"/>
      <c r="MPN10" s="481"/>
      <c r="MPO10" s="480"/>
      <c r="MPP10" s="480"/>
      <c r="MPQ10" s="480"/>
      <c r="MPR10" s="481"/>
      <c r="MPS10" s="481"/>
      <c r="MPT10" s="482"/>
      <c r="MPU10" s="481"/>
      <c r="MPV10" s="1053"/>
      <c r="MPW10" s="1053"/>
      <c r="MPX10" s="1053"/>
      <c r="MPY10" s="1053"/>
      <c r="MPZ10" s="1053"/>
      <c r="MQA10" s="480"/>
      <c r="MQB10" s="480"/>
      <c r="MQC10" s="481"/>
      <c r="MQD10" s="480"/>
      <c r="MQE10" s="480"/>
      <c r="MQF10" s="480"/>
      <c r="MQG10" s="481"/>
      <c r="MQH10" s="481"/>
      <c r="MQI10" s="482"/>
      <c r="MQJ10" s="481"/>
      <c r="MQK10" s="1053"/>
      <c r="MQL10" s="1053"/>
      <c r="MQM10" s="1053"/>
      <c r="MQN10" s="1053"/>
      <c r="MQO10" s="1053"/>
      <c r="MQP10" s="480"/>
      <c r="MQQ10" s="480"/>
      <c r="MQR10" s="481"/>
      <c r="MQS10" s="480"/>
      <c r="MQT10" s="480"/>
      <c r="MQU10" s="480"/>
      <c r="MQV10" s="481"/>
      <c r="MQW10" s="481"/>
      <c r="MQX10" s="482"/>
      <c r="MQY10" s="481"/>
      <c r="MQZ10" s="1053"/>
      <c r="MRA10" s="1053"/>
      <c r="MRB10" s="1053"/>
      <c r="MRC10" s="1053"/>
      <c r="MRD10" s="1053"/>
      <c r="MRE10" s="480"/>
      <c r="MRF10" s="480"/>
      <c r="MRG10" s="481"/>
      <c r="MRH10" s="480"/>
      <c r="MRI10" s="480"/>
      <c r="MRJ10" s="480"/>
      <c r="MRK10" s="481"/>
      <c r="MRL10" s="481"/>
      <c r="MRM10" s="482"/>
      <c r="MRN10" s="481"/>
      <c r="MRO10" s="1053"/>
      <c r="MRP10" s="1053"/>
      <c r="MRQ10" s="1053"/>
      <c r="MRR10" s="1053"/>
      <c r="MRS10" s="1053"/>
      <c r="MRT10" s="480"/>
      <c r="MRU10" s="480"/>
      <c r="MRV10" s="481"/>
      <c r="MRW10" s="480"/>
      <c r="MRX10" s="480"/>
      <c r="MRY10" s="480"/>
      <c r="MRZ10" s="481"/>
      <c r="MSA10" s="481"/>
      <c r="MSB10" s="482"/>
      <c r="MSC10" s="481"/>
      <c r="MSD10" s="1053"/>
      <c r="MSE10" s="1053"/>
      <c r="MSF10" s="1053"/>
      <c r="MSG10" s="1053"/>
      <c r="MSH10" s="1053"/>
      <c r="MSI10" s="480"/>
      <c r="MSJ10" s="480"/>
      <c r="MSK10" s="481"/>
      <c r="MSL10" s="480"/>
      <c r="MSM10" s="480"/>
      <c r="MSN10" s="480"/>
      <c r="MSO10" s="481"/>
      <c r="MSP10" s="481"/>
      <c r="MSQ10" s="482"/>
      <c r="MSR10" s="481"/>
      <c r="MSS10" s="1053"/>
      <c r="MST10" s="1053"/>
      <c r="MSU10" s="1053"/>
      <c r="MSV10" s="1053"/>
      <c r="MSW10" s="1053"/>
      <c r="MSX10" s="480"/>
      <c r="MSY10" s="480"/>
      <c r="MSZ10" s="481"/>
      <c r="MTA10" s="480"/>
      <c r="MTB10" s="480"/>
      <c r="MTC10" s="480"/>
      <c r="MTD10" s="481"/>
      <c r="MTE10" s="481"/>
      <c r="MTF10" s="482"/>
      <c r="MTG10" s="481"/>
      <c r="MTH10" s="1053"/>
      <c r="MTI10" s="1053"/>
      <c r="MTJ10" s="1053"/>
      <c r="MTK10" s="1053"/>
      <c r="MTL10" s="1053"/>
      <c r="MTM10" s="480"/>
      <c r="MTN10" s="480"/>
      <c r="MTO10" s="481"/>
      <c r="MTP10" s="480"/>
      <c r="MTQ10" s="480"/>
      <c r="MTR10" s="480"/>
      <c r="MTS10" s="481"/>
      <c r="MTT10" s="481"/>
      <c r="MTU10" s="482"/>
      <c r="MTV10" s="481"/>
      <c r="MTW10" s="1053"/>
      <c r="MTX10" s="1053"/>
      <c r="MTY10" s="1053"/>
      <c r="MTZ10" s="1053"/>
      <c r="MUA10" s="1053"/>
      <c r="MUB10" s="480"/>
      <c r="MUC10" s="480"/>
      <c r="MUD10" s="481"/>
      <c r="MUE10" s="480"/>
      <c r="MUF10" s="480"/>
      <c r="MUG10" s="480"/>
      <c r="MUH10" s="481"/>
      <c r="MUI10" s="481"/>
      <c r="MUJ10" s="482"/>
      <c r="MUK10" s="481"/>
      <c r="MUL10" s="1053"/>
      <c r="MUM10" s="1053"/>
      <c r="MUN10" s="1053"/>
      <c r="MUO10" s="1053"/>
      <c r="MUP10" s="1053"/>
      <c r="MUQ10" s="480"/>
      <c r="MUR10" s="480"/>
      <c r="MUS10" s="481"/>
      <c r="MUT10" s="480"/>
      <c r="MUU10" s="480"/>
      <c r="MUV10" s="480"/>
      <c r="MUW10" s="481"/>
      <c r="MUX10" s="481"/>
      <c r="MUY10" s="482"/>
      <c r="MUZ10" s="481"/>
      <c r="MVA10" s="1053"/>
      <c r="MVB10" s="1053"/>
      <c r="MVC10" s="1053"/>
      <c r="MVD10" s="1053"/>
      <c r="MVE10" s="1053"/>
      <c r="MVF10" s="480"/>
      <c r="MVG10" s="480"/>
      <c r="MVH10" s="481"/>
      <c r="MVI10" s="480"/>
      <c r="MVJ10" s="480"/>
      <c r="MVK10" s="480"/>
      <c r="MVL10" s="481"/>
      <c r="MVM10" s="481"/>
      <c r="MVN10" s="482"/>
      <c r="MVO10" s="481"/>
      <c r="MVP10" s="1053"/>
      <c r="MVQ10" s="1053"/>
      <c r="MVR10" s="1053"/>
      <c r="MVS10" s="1053"/>
      <c r="MVT10" s="1053"/>
      <c r="MVU10" s="480"/>
      <c r="MVV10" s="480"/>
      <c r="MVW10" s="481"/>
      <c r="MVX10" s="480"/>
      <c r="MVY10" s="480"/>
      <c r="MVZ10" s="480"/>
      <c r="MWA10" s="481"/>
      <c r="MWB10" s="481"/>
      <c r="MWC10" s="482"/>
      <c r="MWD10" s="481"/>
      <c r="MWE10" s="1053"/>
      <c r="MWF10" s="1053"/>
      <c r="MWG10" s="1053"/>
      <c r="MWH10" s="1053"/>
      <c r="MWI10" s="1053"/>
      <c r="MWJ10" s="480"/>
      <c r="MWK10" s="480"/>
      <c r="MWL10" s="481"/>
      <c r="MWM10" s="480"/>
      <c r="MWN10" s="480"/>
      <c r="MWO10" s="480"/>
      <c r="MWP10" s="481"/>
      <c r="MWQ10" s="481"/>
      <c r="MWR10" s="482"/>
      <c r="MWS10" s="481"/>
      <c r="MWT10" s="1053"/>
      <c r="MWU10" s="1053"/>
      <c r="MWV10" s="1053"/>
      <c r="MWW10" s="1053"/>
      <c r="MWX10" s="1053"/>
      <c r="MWY10" s="480"/>
      <c r="MWZ10" s="480"/>
      <c r="MXA10" s="481"/>
      <c r="MXB10" s="480"/>
      <c r="MXC10" s="480"/>
      <c r="MXD10" s="480"/>
      <c r="MXE10" s="481"/>
      <c r="MXF10" s="481"/>
      <c r="MXG10" s="482"/>
      <c r="MXH10" s="481"/>
      <c r="MXI10" s="1053"/>
      <c r="MXJ10" s="1053"/>
      <c r="MXK10" s="1053"/>
      <c r="MXL10" s="1053"/>
      <c r="MXM10" s="1053"/>
      <c r="MXN10" s="480"/>
      <c r="MXO10" s="480"/>
      <c r="MXP10" s="481"/>
      <c r="MXQ10" s="480"/>
      <c r="MXR10" s="480"/>
      <c r="MXS10" s="480"/>
      <c r="MXT10" s="481"/>
      <c r="MXU10" s="481"/>
      <c r="MXV10" s="482"/>
      <c r="MXW10" s="481"/>
      <c r="MXX10" s="1053"/>
      <c r="MXY10" s="1053"/>
      <c r="MXZ10" s="1053"/>
      <c r="MYA10" s="1053"/>
      <c r="MYB10" s="1053"/>
      <c r="MYC10" s="480"/>
      <c r="MYD10" s="480"/>
      <c r="MYE10" s="481"/>
      <c r="MYF10" s="480"/>
      <c r="MYG10" s="480"/>
      <c r="MYH10" s="480"/>
      <c r="MYI10" s="481"/>
      <c r="MYJ10" s="481"/>
      <c r="MYK10" s="482"/>
      <c r="MYL10" s="481"/>
      <c r="MYM10" s="1053"/>
      <c r="MYN10" s="1053"/>
      <c r="MYO10" s="1053"/>
      <c r="MYP10" s="1053"/>
      <c r="MYQ10" s="1053"/>
      <c r="MYR10" s="480"/>
      <c r="MYS10" s="480"/>
      <c r="MYT10" s="481"/>
      <c r="MYU10" s="480"/>
      <c r="MYV10" s="480"/>
      <c r="MYW10" s="480"/>
      <c r="MYX10" s="481"/>
      <c r="MYY10" s="481"/>
      <c r="MYZ10" s="482"/>
      <c r="MZA10" s="481"/>
      <c r="MZB10" s="1053"/>
      <c r="MZC10" s="1053"/>
      <c r="MZD10" s="1053"/>
      <c r="MZE10" s="1053"/>
      <c r="MZF10" s="1053"/>
      <c r="MZG10" s="480"/>
      <c r="MZH10" s="480"/>
      <c r="MZI10" s="481"/>
      <c r="MZJ10" s="480"/>
      <c r="MZK10" s="480"/>
      <c r="MZL10" s="480"/>
      <c r="MZM10" s="481"/>
      <c r="MZN10" s="481"/>
      <c r="MZO10" s="482"/>
      <c r="MZP10" s="481"/>
      <c r="MZQ10" s="1053"/>
      <c r="MZR10" s="1053"/>
      <c r="MZS10" s="1053"/>
      <c r="MZT10" s="1053"/>
      <c r="MZU10" s="1053"/>
      <c r="MZV10" s="480"/>
      <c r="MZW10" s="480"/>
      <c r="MZX10" s="481"/>
      <c r="MZY10" s="480"/>
      <c r="MZZ10" s="480"/>
      <c r="NAA10" s="480"/>
      <c r="NAB10" s="481"/>
      <c r="NAC10" s="481"/>
      <c r="NAD10" s="482"/>
      <c r="NAE10" s="481"/>
      <c r="NAF10" s="1053"/>
      <c r="NAG10" s="1053"/>
      <c r="NAH10" s="1053"/>
      <c r="NAI10" s="1053"/>
      <c r="NAJ10" s="1053"/>
      <c r="NAK10" s="480"/>
      <c r="NAL10" s="480"/>
      <c r="NAM10" s="481"/>
      <c r="NAN10" s="480"/>
      <c r="NAO10" s="480"/>
      <c r="NAP10" s="480"/>
      <c r="NAQ10" s="481"/>
      <c r="NAR10" s="481"/>
      <c r="NAS10" s="482"/>
      <c r="NAT10" s="481"/>
      <c r="NAU10" s="1053"/>
      <c r="NAV10" s="1053"/>
      <c r="NAW10" s="1053"/>
      <c r="NAX10" s="1053"/>
      <c r="NAY10" s="1053"/>
      <c r="NAZ10" s="480"/>
      <c r="NBA10" s="480"/>
      <c r="NBB10" s="481"/>
      <c r="NBC10" s="480"/>
      <c r="NBD10" s="480"/>
      <c r="NBE10" s="480"/>
      <c r="NBF10" s="481"/>
      <c r="NBG10" s="481"/>
      <c r="NBH10" s="482"/>
      <c r="NBI10" s="481"/>
      <c r="NBJ10" s="1053"/>
      <c r="NBK10" s="1053"/>
      <c r="NBL10" s="1053"/>
      <c r="NBM10" s="1053"/>
      <c r="NBN10" s="1053"/>
      <c r="NBO10" s="480"/>
      <c r="NBP10" s="480"/>
      <c r="NBQ10" s="481"/>
      <c r="NBR10" s="480"/>
      <c r="NBS10" s="480"/>
      <c r="NBT10" s="480"/>
      <c r="NBU10" s="481"/>
      <c r="NBV10" s="481"/>
      <c r="NBW10" s="482"/>
      <c r="NBX10" s="481"/>
      <c r="NBY10" s="1053"/>
      <c r="NBZ10" s="1053"/>
      <c r="NCA10" s="1053"/>
      <c r="NCB10" s="1053"/>
      <c r="NCC10" s="1053"/>
      <c r="NCD10" s="480"/>
      <c r="NCE10" s="480"/>
      <c r="NCF10" s="481"/>
      <c r="NCG10" s="480"/>
      <c r="NCH10" s="480"/>
      <c r="NCI10" s="480"/>
      <c r="NCJ10" s="481"/>
      <c r="NCK10" s="481"/>
      <c r="NCL10" s="482"/>
      <c r="NCM10" s="481"/>
      <c r="NCN10" s="1053"/>
      <c r="NCO10" s="1053"/>
      <c r="NCP10" s="1053"/>
      <c r="NCQ10" s="1053"/>
      <c r="NCR10" s="1053"/>
      <c r="NCS10" s="480"/>
      <c r="NCT10" s="480"/>
      <c r="NCU10" s="481"/>
      <c r="NCV10" s="480"/>
      <c r="NCW10" s="480"/>
      <c r="NCX10" s="480"/>
      <c r="NCY10" s="481"/>
      <c r="NCZ10" s="481"/>
      <c r="NDA10" s="482"/>
      <c r="NDB10" s="481"/>
      <c r="NDC10" s="1053"/>
      <c r="NDD10" s="1053"/>
      <c r="NDE10" s="1053"/>
      <c r="NDF10" s="1053"/>
      <c r="NDG10" s="1053"/>
      <c r="NDH10" s="480"/>
      <c r="NDI10" s="480"/>
      <c r="NDJ10" s="481"/>
      <c r="NDK10" s="480"/>
      <c r="NDL10" s="480"/>
      <c r="NDM10" s="480"/>
      <c r="NDN10" s="481"/>
      <c r="NDO10" s="481"/>
      <c r="NDP10" s="482"/>
      <c r="NDQ10" s="481"/>
      <c r="NDR10" s="1053"/>
      <c r="NDS10" s="1053"/>
      <c r="NDT10" s="1053"/>
      <c r="NDU10" s="1053"/>
      <c r="NDV10" s="1053"/>
      <c r="NDW10" s="480"/>
      <c r="NDX10" s="480"/>
      <c r="NDY10" s="481"/>
      <c r="NDZ10" s="480"/>
      <c r="NEA10" s="480"/>
      <c r="NEB10" s="480"/>
      <c r="NEC10" s="481"/>
      <c r="NED10" s="481"/>
      <c r="NEE10" s="482"/>
      <c r="NEF10" s="481"/>
      <c r="NEG10" s="1053"/>
      <c r="NEH10" s="1053"/>
      <c r="NEI10" s="1053"/>
      <c r="NEJ10" s="1053"/>
      <c r="NEK10" s="1053"/>
      <c r="NEL10" s="480"/>
      <c r="NEM10" s="480"/>
      <c r="NEN10" s="481"/>
      <c r="NEO10" s="480"/>
      <c r="NEP10" s="480"/>
      <c r="NEQ10" s="480"/>
      <c r="NER10" s="481"/>
      <c r="NES10" s="481"/>
      <c r="NET10" s="482"/>
      <c r="NEU10" s="481"/>
      <c r="NEV10" s="1053"/>
      <c r="NEW10" s="1053"/>
      <c r="NEX10" s="1053"/>
      <c r="NEY10" s="1053"/>
      <c r="NEZ10" s="1053"/>
      <c r="NFA10" s="480"/>
      <c r="NFB10" s="480"/>
      <c r="NFC10" s="481"/>
      <c r="NFD10" s="480"/>
      <c r="NFE10" s="480"/>
      <c r="NFF10" s="480"/>
      <c r="NFG10" s="481"/>
      <c r="NFH10" s="481"/>
      <c r="NFI10" s="482"/>
      <c r="NFJ10" s="481"/>
      <c r="NFK10" s="1053"/>
      <c r="NFL10" s="1053"/>
      <c r="NFM10" s="1053"/>
      <c r="NFN10" s="1053"/>
      <c r="NFO10" s="1053"/>
      <c r="NFP10" s="480"/>
      <c r="NFQ10" s="480"/>
      <c r="NFR10" s="481"/>
      <c r="NFS10" s="480"/>
      <c r="NFT10" s="480"/>
      <c r="NFU10" s="480"/>
      <c r="NFV10" s="481"/>
      <c r="NFW10" s="481"/>
      <c r="NFX10" s="482"/>
      <c r="NFY10" s="481"/>
      <c r="NFZ10" s="1053"/>
      <c r="NGA10" s="1053"/>
      <c r="NGB10" s="1053"/>
      <c r="NGC10" s="1053"/>
      <c r="NGD10" s="1053"/>
      <c r="NGE10" s="480"/>
      <c r="NGF10" s="480"/>
      <c r="NGG10" s="481"/>
      <c r="NGH10" s="480"/>
      <c r="NGI10" s="480"/>
      <c r="NGJ10" s="480"/>
      <c r="NGK10" s="481"/>
      <c r="NGL10" s="481"/>
      <c r="NGM10" s="482"/>
      <c r="NGN10" s="481"/>
      <c r="NGO10" s="1053"/>
      <c r="NGP10" s="1053"/>
      <c r="NGQ10" s="1053"/>
      <c r="NGR10" s="1053"/>
      <c r="NGS10" s="1053"/>
      <c r="NGT10" s="480"/>
      <c r="NGU10" s="480"/>
      <c r="NGV10" s="481"/>
      <c r="NGW10" s="480"/>
      <c r="NGX10" s="480"/>
      <c r="NGY10" s="480"/>
      <c r="NGZ10" s="481"/>
      <c r="NHA10" s="481"/>
      <c r="NHB10" s="482"/>
      <c r="NHC10" s="481"/>
      <c r="NHD10" s="1053"/>
      <c r="NHE10" s="1053"/>
      <c r="NHF10" s="1053"/>
      <c r="NHG10" s="1053"/>
      <c r="NHH10" s="1053"/>
      <c r="NHI10" s="480"/>
      <c r="NHJ10" s="480"/>
      <c r="NHK10" s="481"/>
      <c r="NHL10" s="480"/>
      <c r="NHM10" s="480"/>
      <c r="NHN10" s="480"/>
      <c r="NHO10" s="481"/>
      <c r="NHP10" s="481"/>
      <c r="NHQ10" s="482"/>
      <c r="NHR10" s="481"/>
      <c r="NHS10" s="1053"/>
      <c r="NHT10" s="1053"/>
      <c r="NHU10" s="1053"/>
      <c r="NHV10" s="1053"/>
      <c r="NHW10" s="1053"/>
      <c r="NHX10" s="480"/>
      <c r="NHY10" s="480"/>
      <c r="NHZ10" s="481"/>
      <c r="NIA10" s="480"/>
      <c r="NIB10" s="480"/>
      <c r="NIC10" s="480"/>
      <c r="NID10" s="481"/>
      <c r="NIE10" s="481"/>
      <c r="NIF10" s="482"/>
      <c r="NIG10" s="481"/>
      <c r="NIH10" s="1053"/>
      <c r="NII10" s="1053"/>
      <c r="NIJ10" s="1053"/>
      <c r="NIK10" s="1053"/>
      <c r="NIL10" s="1053"/>
      <c r="NIM10" s="480"/>
      <c r="NIN10" s="480"/>
      <c r="NIO10" s="481"/>
      <c r="NIP10" s="480"/>
      <c r="NIQ10" s="480"/>
      <c r="NIR10" s="480"/>
      <c r="NIS10" s="481"/>
      <c r="NIT10" s="481"/>
      <c r="NIU10" s="482"/>
      <c r="NIV10" s="481"/>
      <c r="NIW10" s="1053"/>
      <c r="NIX10" s="1053"/>
      <c r="NIY10" s="1053"/>
      <c r="NIZ10" s="1053"/>
      <c r="NJA10" s="1053"/>
      <c r="NJB10" s="480"/>
      <c r="NJC10" s="480"/>
      <c r="NJD10" s="481"/>
      <c r="NJE10" s="480"/>
      <c r="NJF10" s="480"/>
      <c r="NJG10" s="480"/>
      <c r="NJH10" s="481"/>
      <c r="NJI10" s="481"/>
      <c r="NJJ10" s="482"/>
      <c r="NJK10" s="481"/>
      <c r="NJL10" s="1053"/>
      <c r="NJM10" s="1053"/>
      <c r="NJN10" s="1053"/>
      <c r="NJO10" s="1053"/>
      <c r="NJP10" s="1053"/>
      <c r="NJQ10" s="480"/>
      <c r="NJR10" s="480"/>
      <c r="NJS10" s="481"/>
      <c r="NJT10" s="480"/>
      <c r="NJU10" s="480"/>
      <c r="NJV10" s="480"/>
      <c r="NJW10" s="481"/>
      <c r="NJX10" s="481"/>
      <c r="NJY10" s="482"/>
      <c r="NJZ10" s="481"/>
      <c r="NKA10" s="1053"/>
      <c r="NKB10" s="1053"/>
      <c r="NKC10" s="1053"/>
      <c r="NKD10" s="1053"/>
      <c r="NKE10" s="1053"/>
      <c r="NKF10" s="480"/>
      <c r="NKG10" s="480"/>
      <c r="NKH10" s="481"/>
      <c r="NKI10" s="480"/>
      <c r="NKJ10" s="480"/>
      <c r="NKK10" s="480"/>
      <c r="NKL10" s="481"/>
      <c r="NKM10" s="481"/>
      <c r="NKN10" s="482"/>
      <c r="NKO10" s="481"/>
      <c r="NKP10" s="1053"/>
      <c r="NKQ10" s="1053"/>
      <c r="NKR10" s="1053"/>
      <c r="NKS10" s="1053"/>
      <c r="NKT10" s="1053"/>
      <c r="NKU10" s="480"/>
      <c r="NKV10" s="480"/>
      <c r="NKW10" s="481"/>
      <c r="NKX10" s="480"/>
      <c r="NKY10" s="480"/>
      <c r="NKZ10" s="480"/>
      <c r="NLA10" s="481"/>
      <c r="NLB10" s="481"/>
      <c r="NLC10" s="482"/>
      <c r="NLD10" s="481"/>
      <c r="NLE10" s="1053"/>
      <c r="NLF10" s="1053"/>
      <c r="NLG10" s="1053"/>
      <c r="NLH10" s="1053"/>
      <c r="NLI10" s="1053"/>
      <c r="NLJ10" s="480"/>
      <c r="NLK10" s="480"/>
      <c r="NLL10" s="481"/>
      <c r="NLM10" s="480"/>
      <c r="NLN10" s="480"/>
      <c r="NLO10" s="480"/>
      <c r="NLP10" s="481"/>
      <c r="NLQ10" s="481"/>
      <c r="NLR10" s="482"/>
      <c r="NLS10" s="481"/>
      <c r="NLT10" s="1053"/>
      <c r="NLU10" s="1053"/>
      <c r="NLV10" s="1053"/>
      <c r="NLW10" s="1053"/>
      <c r="NLX10" s="1053"/>
      <c r="NLY10" s="480"/>
      <c r="NLZ10" s="480"/>
      <c r="NMA10" s="481"/>
      <c r="NMB10" s="480"/>
      <c r="NMC10" s="480"/>
      <c r="NMD10" s="480"/>
      <c r="NME10" s="481"/>
      <c r="NMF10" s="481"/>
      <c r="NMG10" s="482"/>
      <c r="NMH10" s="481"/>
      <c r="NMI10" s="1053"/>
      <c r="NMJ10" s="1053"/>
      <c r="NMK10" s="1053"/>
      <c r="NML10" s="1053"/>
      <c r="NMM10" s="1053"/>
      <c r="NMN10" s="480"/>
      <c r="NMO10" s="480"/>
      <c r="NMP10" s="481"/>
      <c r="NMQ10" s="480"/>
      <c r="NMR10" s="480"/>
      <c r="NMS10" s="480"/>
      <c r="NMT10" s="481"/>
      <c r="NMU10" s="481"/>
      <c r="NMV10" s="482"/>
      <c r="NMW10" s="481"/>
      <c r="NMX10" s="1053"/>
      <c r="NMY10" s="1053"/>
      <c r="NMZ10" s="1053"/>
      <c r="NNA10" s="1053"/>
      <c r="NNB10" s="1053"/>
      <c r="NNC10" s="480"/>
      <c r="NND10" s="480"/>
      <c r="NNE10" s="481"/>
      <c r="NNF10" s="480"/>
      <c r="NNG10" s="480"/>
      <c r="NNH10" s="480"/>
      <c r="NNI10" s="481"/>
      <c r="NNJ10" s="481"/>
      <c r="NNK10" s="482"/>
      <c r="NNL10" s="481"/>
      <c r="NNM10" s="1053"/>
      <c r="NNN10" s="1053"/>
      <c r="NNO10" s="1053"/>
      <c r="NNP10" s="1053"/>
      <c r="NNQ10" s="1053"/>
      <c r="NNR10" s="480"/>
      <c r="NNS10" s="480"/>
      <c r="NNT10" s="481"/>
      <c r="NNU10" s="480"/>
      <c r="NNV10" s="480"/>
      <c r="NNW10" s="480"/>
      <c r="NNX10" s="481"/>
      <c r="NNY10" s="481"/>
      <c r="NNZ10" s="482"/>
      <c r="NOA10" s="481"/>
      <c r="NOB10" s="1053"/>
      <c r="NOC10" s="1053"/>
      <c r="NOD10" s="1053"/>
      <c r="NOE10" s="1053"/>
      <c r="NOF10" s="1053"/>
      <c r="NOG10" s="480"/>
      <c r="NOH10" s="480"/>
      <c r="NOI10" s="481"/>
      <c r="NOJ10" s="480"/>
      <c r="NOK10" s="480"/>
      <c r="NOL10" s="480"/>
      <c r="NOM10" s="481"/>
      <c r="NON10" s="481"/>
      <c r="NOO10" s="482"/>
      <c r="NOP10" s="481"/>
      <c r="NOQ10" s="1053"/>
      <c r="NOR10" s="1053"/>
      <c r="NOS10" s="1053"/>
      <c r="NOT10" s="1053"/>
      <c r="NOU10" s="1053"/>
      <c r="NOV10" s="480"/>
      <c r="NOW10" s="480"/>
      <c r="NOX10" s="481"/>
      <c r="NOY10" s="480"/>
      <c r="NOZ10" s="480"/>
      <c r="NPA10" s="480"/>
      <c r="NPB10" s="481"/>
      <c r="NPC10" s="481"/>
      <c r="NPD10" s="482"/>
      <c r="NPE10" s="481"/>
      <c r="NPF10" s="1053"/>
      <c r="NPG10" s="1053"/>
      <c r="NPH10" s="1053"/>
      <c r="NPI10" s="1053"/>
      <c r="NPJ10" s="1053"/>
      <c r="NPK10" s="480"/>
      <c r="NPL10" s="480"/>
      <c r="NPM10" s="481"/>
      <c r="NPN10" s="480"/>
      <c r="NPO10" s="480"/>
      <c r="NPP10" s="480"/>
      <c r="NPQ10" s="481"/>
      <c r="NPR10" s="481"/>
      <c r="NPS10" s="482"/>
      <c r="NPT10" s="481"/>
      <c r="NPU10" s="1053"/>
      <c r="NPV10" s="1053"/>
      <c r="NPW10" s="1053"/>
      <c r="NPX10" s="1053"/>
      <c r="NPY10" s="1053"/>
      <c r="NPZ10" s="480"/>
      <c r="NQA10" s="480"/>
      <c r="NQB10" s="481"/>
      <c r="NQC10" s="480"/>
      <c r="NQD10" s="480"/>
      <c r="NQE10" s="480"/>
      <c r="NQF10" s="481"/>
      <c r="NQG10" s="481"/>
      <c r="NQH10" s="482"/>
      <c r="NQI10" s="481"/>
      <c r="NQJ10" s="1053"/>
      <c r="NQK10" s="1053"/>
      <c r="NQL10" s="1053"/>
      <c r="NQM10" s="1053"/>
      <c r="NQN10" s="1053"/>
      <c r="NQO10" s="480"/>
      <c r="NQP10" s="480"/>
      <c r="NQQ10" s="481"/>
      <c r="NQR10" s="480"/>
      <c r="NQS10" s="480"/>
      <c r="NQT10" s="480"/>
      <c r="NQU10" s="481"/>
      <c r="NQV10" s="481"/>
      <c r="NQW10" s="482"/>
      <c r="NQX10" s="481"/>
      <c r="NQY10" s="1053"/>
      <c r="NQZ10" s="1053"/>
      <c r="NRA10" s="1053"/>
      <c r="NRB10" s="1053"/>
      <c r="NRC10" s="1053"/>
      <c r="NRD10" s="480"/>
      <c r="NRE10" s="480"/>
      <c r="NRF10" s="481"/>
      <c r="NRG10" s="480"/>
      <c r="NRH10" s="480"/>
      <c r="NRI10" s="480"/>
      <c r="NRJ10" s="481"/>
      <c r="NRK10" s="481"/>
      <c r="NRL10" s="482"/>
      <c r="NRM10" s="481"/>
      <c r="NRN10" s="1053"/>
      <c r="NRO10" s="1053"/>
      <c r="NRP10" s="1053"/>
      <c r="NRQ10" s="1053"/>
      <c r="NRR10" s="1053"/>
      <c r="NRS10" s="480"/>
      <c r="NRT10" s="480"/>
      <c r="NRU10" s="481"/>
      <c r="NRV10" s="480"/>
      <c r="NRW10" s="480"/>
      <c r="NRX10" s="480"/>
      <c r="NRY10" s="481"/>
      <c r="NRZ10" s="481"/>
      <c r="NSA10" s="482"/>
      <c r="NSB10" s="481"/>
      <c r="NSC10" s="1053"/>
      <c r="NSD10" s="1053"/>
      <c r="NSE10" s="1053"/>
      <c r="NSF10" s="1053"/>
      <c r="NSG10" s="1053"/>
      <c r="NSH10" s="480"/>
      <c r="NSI10" s="480"/>
      <c r="NSJ10" s="481"/>
      <c r="NSK10" s="480"/>
      <c r="NSL10" s="480"/>
      <c r="NSM10" s="480"/>
      <c r="NSN10" s="481"/>
      <c r="NSO10" s="481"/>
      <c r="NSP10" s="482"/>
      <c r="NSQ10" s="481"/>
      <c r="NSR10" s="1053"/>
      <c r="NSS10" s="1053"/>
      <c r="NST10" s="1053"/>
      <c r="NSU10" s="1053"/>
      <c r="NSV10" s="1053"/>
      <c r="NSW10" s="480"/>
      <c r="NSX10" s="480"/>
      <c r="NSY10" s="481"/>
      <c r="NSZ10" s="480"/>
      <c r="NTA10" s="480"/>
      <c r="NTB10" s="480"/>
      <c r="NTC10" s="481"/>
      <c r="NTD10" s="481"/>
      <c r="NTE10" s="482"/>
      <c r="NTF10" s="481"/>
      <c r="NTG10" s="1053"/>
      <c r="NTH10" s="1053"/>
      <c r="NTI10" s="1053"/>
      <c r="NTJ10" s="1053"/>
      <c r="NTK10" s="1053"/>
      <c r="NTL10" s="480"/>
      <c r="NTM10" s="480"/>
      <c r="NTN10" s="481"/>
      <c r="NTO10" s="480"/>
      <c r="NTP10" s="480"/>
      <c r="NTQ10" s="480"/>
      <c r="NTR10" s="481"/>
      <c r="NTS10" s="481"/>
      <c r="NTT10" s="482"/>
      <c r="NTU10" s="481"/>
      <c r="NTV10" s="1053"/>
      <c r="NTW10" s="1053"/>
      <c r="NTX10" s="1053"/>
      <c r="NTY10" s="1053"/>
      <c r="NTZ10" s="1053"/>
      <c r="NUA10" s="480"/>
      <c r="NUB10" s="480"/>
      <c r="NUC10" s="481"/>
      <c r="NUD10" s="480"/>
      <c r="NUE10" s="480"/>
      <c r="NUF10" s="480"/>
      <c r="NUG10" s="481"/>
      <c r="NUH10" s="481"/>
      <c r="NUI10" s="482"/>
      <c r="NUJ10" s="481"/>
      <c r="NUK10" s="1053"/>
      <c r="NUL10" s="1053"/>
      <c r="NUM10" s="1053"/>
      <c r="NUN10" s="1053"/>
      <c r="NUO10" s="1053"/>
      <c r="NUP10" s="480"/>
      <c r="NUQ10" s="480"/>
      <c r="NUR10" s="481"/>
      <c r="NUS10" s="480"/>
      <c r="NUT10" s="480"/>
      <c r="NUU10" s="480"/>
      <c r="NUV10" s="481"/>
      <c r="NUW10" s="481"/>
      <c r="NUX10" s="482"/>
      <c r="NUY10" s="481"/>
      <c r="NUZ10" s="1053"/>
      <c r="NVA10" s="1053"/>
      <c r="NVB10" s="1053"/>
      <c r="NVC10" s="1053"/>
      <c r="NVD10" s="1053"/>
      <c r="NVE10" s="480"/>
      <c r="NVF10" s="480"/>
      <c r="NVG10" s="481"/>
      <c r="NVH10" s="480"/>
      <c r="NVI10" s="480"/>
      <c r="NVJ10" s="480"/>
      <c r="NVK10" s="481"/>
      <c r="NVL10" s="481"/>
      <c r="NVM10" s="482"/>
      <c r="NVN10" s="481"/>
      <c r="NVO10" s="1053"/>
      <c r="NVP10" s="1053"/>
      <c r="NVQ10" s="1053"/>
      <c r="NVR10" s="1053"/>
      <c r="NVS10" s="1053"/>
      <c r="NVT10" s="480"/>
      <c r="NVU10" s="480"/>
      <c r="NVV10" s="481"/>
      <c r="NVW10" s="480"/>
      <c r="NVX10" s="480"/>
      <c r="NVY10" s="480"/>
      <c r="NVZ10" s="481"/>
      <c r="NWA10" s="481"/>
      <c r="NWB10" s="482"/>
      <c r="NWC10" s="481"/>
      <c r="NWD10" s="1053"/>
      <c r="NWE10" s="1053"/>
      <c r="NWF10" s="1053"/>
      <c r="NWG10" s="1053"/>
      <c r="NWH10" s="1053"/>
      <c r="NWI10" s="480"/>
      <c r="NWJ10" s="480"/>
      <c r="NWK10" s="481"/>
      <c r="NWL10" s="480"/>
      <c r="NWM10" s="480"/>
      <c r="NWN10" s="480"/>
      <c r="NWO10" s="481"/>
      <c r="NWP10" s="481"/>
      <c r="NWQ10" s="482"/>
      <c r="NWR10" s="481"/>
      <c r="NWS10" s="1053"/>
      <c r="NWT10" s="1053"/>
      <c r="NWU10" s="1053"/>
      <c r="NWV10" s="1053"/>
      <c r="NWW10" s="1053"/>
      <c r="NWX10" s="480"/>
      <c r="NWY10" s="480"/>
      <c r="NWZ10" s="481"/>
      <c r="NXA10" s="480"/>
      <c r="NXB10" s="480"/>
      <c r="NXC10" s="480"/>
      <c r="NXD10" s="481"/>
      <c r="NXE10" s="481"/>
      <c r="NXF10" s="482"/>
      <c r="NXG10" s="481"/>
      <c r="NXH10" s="1053"/>
      <c r="NXI10" s="1053"/>
      <c r="NXJ10" s="1053"/>
      <c r="NXK10" s="1053"/>
      <c r="NXL10" s="1053"/>
      <c r="NXM10" s="480"/>
      <c r="NXN10" s="480"/>
      <c r="NXO10" s="481"/>
      <c r="NXP10" s="480"/>
      <c r="NXQ10" s="480"/>
      <c r="NXR10" s="480"/>
      <c r="NXS10" s="481"/>
      <c r="NXT10" s="481"/>
      <c r="NXU10" s="482"/>
      <c r="NXV10" s="481"/>
      <c r="NXW10" s="1053"/>
      <c r="NXX10" s="1053"/>
      <c r="NXY10" s="1053"/>
      <c r="NXZ10" s="1053"/>
      <c r="NYA10" s="1053"/>
      <c r="NYB10" s="480"/>
      <c r="NYC10" s="480"/>
      <c r="NYD10" s="481"/>
      <c r="NYE10" s="480"/>
      <c r="NYF10" s="480"/>
      <c r="NYG10" s="480"/>
      <c r="NYH10" s="481"/>
      <c r="NYI10" s="481"/>
      <c r="NYJ10" s="482"/>
      <c r="NYK10" s="481"/>
      <c r="NYL10" s="1053"/>
      <c r="NYM10" s="1053"/>
      <c r="NYN10" s="1053"/>
      <c r="NYO10" s="1053"/>
      <c r="NYP10" s="1053"/>
      <c r="NYQ10" s="480"/>
      <c r="NYR10" s="480"/>
      <c r="NYS10" s="481"/>
      <c r="NYT10" s="480"/>
      <c r="NYU10" s="480"/>
      <c r="NYV10" s="480"/>
      <c r="NYW10" s="481"/>
      <c r="NYX10" s="481"/>
      <c r="NYY10" s="482"/>
      <c r="NYZ10" s="481"/>
      <c r="NZA10" s="1053"/>
      <c r="NZB10" s="1053"/>
      <c r="NZC10" s="1053"/>
      <c r="NZD10" s="1053"/>
      <c r="NZE10" s="1053"/>
      <c r="NZF10" s="480"/>
      <c r="NZG10" s="480"/>
      <c r="NZH10" s="481"/>
      <c r="NZI10" s="480"/>
      <c r="NZJ10" s="480"/>
      <c r="NZK10" s="480"/>
      <c r="NZL10" s="481"/>
      <c r="NZM10" s="481"/>
      <c r="NZN10" s="482"/>
      <c r="NZO10" s="481"/>
      <c r="NZP10" s="1053"/>
      <c r="NZQ10" s="1053"/>
      <c r="NZR10" s="1053"/>
      <c r="NZS10" s="1053"/>
      <c r="NZT10" s="1053"/>
      <c r="NZU10" s="480"/>
      <c r="NZV10" s="480"/>
      <c r="NZW10" s="481"/>
      <c r="NZX10" s="480"/>
      <c r="NZY10" s="480"/>
      <c r="NZZ10" s="480"/>
      <c r="OAA10" s="481"/>
      <c r="OAB10" s="481"/>
      <c r="OAC10" s="482"/>
      <c r="OAD10" s="481"/>
      <c r="OAE10" s="1053"/>
      <c r="OAF10" s="1053"/>
      <c r="OAG10" s="1053"/>
      <c r="OAH10" s="1053"/>
      <c r="OAI10" s="1053"/>
      <c r="OAJ10" s="480"/>
      <c r="OAK10" s="480"/>
      <c r="OAL10" s="481"/>
      <c r="OAM10" s="480"/>
      <c r="OAN10" s="480"/>
      <c r="OAO10" s="480"/>
      <c r="OAP10" s="481"/>
      <c r="OAQ10" s="481"/>
      <c r="OAR10" s="482"/>
      <c r="OAS10" s="481"/>
      <c r="OAT10" s="1053"/>
      <c r="OAU10" s="1053"/>
      <c r="OAV10" s="1053"/>
      <c r="OAW10" s="1053"/>
      <c r="OAX10" s="1053"/>
      <c r="OAY10" s="480"/>
      <c r="OAZ10" s="480"/>
      <c r="OBA10" s="481"/>
      <c r="OBB10" s="480"/>
      <c r="OBC10" s="480"/>
      <c r="OBD10" s="480"/>
      <c r="OBE10" s="481"/>
      <c r="OBF10" s="481"/>
      <c r="OBG10" s="482"/>
      <c r="OBH10" s="481"/>
      <c r="OBI10" s="1053"/>
      <c r="OBJ10" s="1053"/>
      <c r="OBK10" s="1053"/>
      <c r="OBL10" s="1053"/>
      <c r="OBM10" s="1053"/>
      <c r="OBN10" s="480"/>
      <c r="OBO10" s="480"/>
      <c r="OBP10" s="481"/>
      <c r="OBQ10" s="480"/>
      <c r="OBR10" s="480"/>
      <c r="OBS10" s="480"/>
      <c r="OBT10" s="481"/>
      <c r="OBU10" s="481"/>
      <c r="OBV10" s="482"/>
      <c r="OBW10" s="481"/>
      <c r="OBX10" s="1053"/>
      <c r="OBY10" s="1053"/>
      <c r="OBZ10" s="1053"/>
      <c r="OCA10" s="1053"/>
      <c r="OCB10" s="1053"/>
      <c r="OCC10" s="480"/>
      <c r="OCD10" s="480"/>
      <c r="OCE10" s="481"/>
      <c r="OCF10" s="480"/>
      <c r="OCG10" s="480"/>
      <c r="OCH10" s="480"/>
      <c r="OCI10" s="481"/>
      <c r="OCJ10" s="481"/>
      <c r="OCK10" s="482"/>
      <c r="OCL10" s="481"/>
      <c r="OCM10" s="1053"/>
      <c r="OCN10" s="1053"/>
      <c r="OCO10" s="1053"/>
      <c r="OCP10" s="1053"/>
      <c r="OCQ10" s="1053"/>
      <c r="OCR10" s="480"/>
      <c r="OCS10" s="480"/>
      <c r="OCT10" s="481"/>
      <c r="OCU10" s="480"/>
      <c r="OCV10" s="480"/>
      <c r="OCW10" s="480"/>
      <c r="OCX10" s="481"/>
      <c r="OCY10" s="481"/>
      <c r="OCZ10" s="482"/>
      <c r="ODA10" s="481"/>
      <c r="ODB10" s="1053"/>
      <c r="ODC10" s="1053"/>
      <c r="ODD10" s="1053"/>
      <c r="ODE10" s="1053"/>
      <c r="ODF10" s="1053"/>
      <c r="ODG10" s="480"/>
      <c r="ODH10" s="480"/>
      <c r="ODI10" s="481"/>
      <c r="ODJ10" s="480"/>
      <c r="ODK10" s="480"/>
      <c r="ODL10" s="480"/>
      <c r="ODM10" s="481"/>
      <c r="ODN10" s="481"/>
      <c r="ODO10" s="482"/>
      <c r="ODP10" s="481"/>
      <c r="ODQ10" s="1053"/>
      <c r="ODR10" s="1053"/>
      <c r="ODS10" s="1053"/>
      <c r="ODT10" s="1053"/>
      <c r="ODU10" s="1053"/>
      <c r="ODV10" s="480"/>
      <c r="ODW10" s="480"/>
      <c r="ODX10" s="481"/>
      <c r="ODY10" s="480"/>
      <c r="ODZ10" s="480"/>
      <c r="OEA10" s="480"/>
      <c r="OEB10" s="481"/>
      <c r="OEC10" s="481"/>
      <c r="OED10" s="482"/>
      <c r="OEE10" s="481"/>
      <c r="OEF10" s="1053"/>
      <c r="OEG10" s="1053"/>
      <c r="OEH10" s="1053"/>
      <c r="OEI10" s="1053"/>
      <c r="OEJ10" s="1053"/>
      <c r="OEK10" s="480"/>
      <c r="OEL10" s="480"/>
      <c r="OEM10" s="481"/>
      <c r="OEN10" s="480"/>
      <c r="OEO10" s="480"/>
      <c r="OEP10" s="480"/>
      <c r="OEQ10" s="481"/>
      <c r="OER10" s="481"/>
      <c r="OES10" s="482"/>
      <c r="OET10" s="481"/>
      <c r="OEU10" s="1053"/>
      <c r="OEV10" s="1053"/>
      <c r="OEW10" s="1053"/>
      <c r="OEX10" s="1053"/>
      <c r="OEY10" s="1053"/>
      <c r="OEZ10" s="480"/>
      <c r="OFA10" s="480"/>
      <c r="OFB10" s="481"/>
      <c r="OFC10" s="480"/>
      <c r="OFD10" s="480"/>
      <c r="OFE10" s="480"/>
      <c r="OFF10" s="481"/>
      <c r="OFG10" s="481"/>
      <c r="OFH10" s="482"/>
      <c r="OFI10" s="481"/>
      <c r="OFJ10" s="1053"/>
      <c r="OFK10" s="1053"/>
      <c r="OFL10" s="1053"/>
      <c r="OFM10" s="1053"/>
      <c r="OFN10" s="1053"/>
      <c r="OFO10" s="480"/>
      <c r="OFP10" s="480"/>
      <c r="OFQ10" s="481"/>
      <c r="OFR10" s="480"/>
      <c r="OFS10" s="480"/>
      <c r="OFT10" s="480"/>
      <c r="OFU10" s="481"/>
      <c r="OFV10" s="481"/>
      <c r="OFW10" s="482"/>
      <c r="OFX10" s="481"/>
      <c r="OFY10" s="1053"/>
      <c r="OFZ10" s="1053"/>
      <c r="OGA10" s="1053"/>
      <c r="OGB10" s="1053"/>
      <c r="OGC10" s="1053"/>
      <c r="OGD10" s="480"/>
      <c r="OGE10" s="480"/>
      <c r="OGF10" s="481"/>
      <c r="OGG10" s="480"/>
      <c r="OGH10" s="480"/>
      <c r="OGI10" s="480"/>
      <c r="OGJ10" s="481"/>
      <c r="OGK10" s="481"/>
      <c r="OGL10" s="482"/>
      <c r="OGM10" s="481"/>
      <c r="OGN10" s="1053"/>
      <c r="OGO10" s="1053"/>
      <c r="OGP10" s="1053"/>
      <c r="OGQ10" s="1053"/>
      <c r="OGR10" s="1053"/>
      <c r="OGS10" s="480"/>
      <c r="OGT10" s="480"/>
      <c r="OGU10" s="481"/>
      <c r="OGV10" s="480"/>
      <c r="OGW10" s="480"/>
      <c r="OGX10" s="480"/>
      <c r="OGY10" s="481"/>
      <c r="OGZ10" s="481"/>
      <c r="OHA10" s="482"/>
      <c r="OHB10" s="481"/>
      <c r="OHC10" s="1053"/>
      <c r="OHD10" s="1053"/>
      <c r="OHE10" s="1053"/>
      <c r="OHF10" s="1053"/>
      <c r="OHG10" s="1053"/>
      <c r="OHH10" s="480"/>
      <c r="OHI10" s="480"/>
      <c r="OHJ10" s="481"/>
      <c r="OHK10" s="480"/>
      <c r="OHL10" s="480"/>
      <c r="OHM10" s="480"/>
      <c r="OHN10" s="481"/>
      <c r="OHO10" s="481"/>
      <c r="OHP10" s="482"/>
      <c r="OHQ10" s="481"/>
      <c r="OHR10" s="1053"/>
      <c r="OHS10" s="1053"/>
      <c r="OHT10" s="1053"/>
      <c r="OHU10" s="1053"/>
      <c r="OHV10" s="1053"/>
      <c r="OHW10" s="480"/>
      <c r="OHX10" s="480"/>
      <c r="OHY10" s="481"/>
      <c r="OHZ10" s="480"/>
      <c r="OIA10" s="480"/>
      <c r="OIB10" s="480"/>
      <c r="OIC10" s="481"/>
      <c r="OID10" s="481"/>
      <c r="OIE10" s="482"/>
      <c r="OIF10" s="481"/>
      <c r="OIG10" s="1053"/>
      <c r="OIH10" s="1053"/>
      <c r="OII10" s="1053"/>
      <c r="OIJ10" s="1053"/>
      <c r="OIK10" s="1053"/>
      <c r="OIL10" s="480"/>
      <c r="OIM10" s="480"/>
      <c r="OIN10" s="481"/>
      <c r="OIO10" s="480"/>
      <c r="OIP10" s="480"/>
      <c r="OIQ10" s="480"/>
      <c r="OIR10" s="481"/>
      <c r="OIS10" s="481"/>
      <c r="OIT10" s="482"/>
      <c r="OIU10" s="481"/>
      <c r="OIV10" s="1053"/>
      <c r="OIW10" s="1053"/>
      <c r="OIX10" s="1053"/>
      <c r="OIY10" s="1053"/>
      <c r="OIZ10" s="1053"/>
      <c r="OJA10" s="480"/>
      <c r="OJB10" s="480"/>
      <c r="OJC10" s="481"/>
      <c r="OJD10" s="480"/>
      <c r="OJE10" s="480"/>
      <c r="OJF10" s="480"/>
      <c r="OJG10" s="481"/>
      <c r="OJH10" s="481"/>
      <c r="OJI10" s="482"/>
      <c r="OJJ10" s="481"/>
      <c r="OJK10" s="1053"/>
      <c r="OJL10" s="1053"/>
      <c r="OJM10" s="1053"/>
      <c r="OJN10" s="1053"/>
      <c r="OJO10" s="1053"/>
      <c r="OJP10" s="480"/>
      <c r="OJQ10" s="480"/>
      <c r="OJR10" s="481"/>
      <c r="OJS10" s="480"/>
      <c r="OJT10" s="480"/>
      <c r="OJU10" s="480"/>
      <c r="OJV10" s="481"/>
      <c r="OJW10" s="481"/>
      <c r="OJX10" s="482"/>
      <c r="OJY10" s="481"/>
      <c r="OJZ10" s="1053"/>
      <c r="OKA10" s="1053"/>
      <c r="OKB10" s="1053"/>
      <c r="OKC10" s="1053"/>
      <c r="OKD10" s="1053"/>
      <c r="OKE10" s="480"/>
      <c r="OKF10" s="480"/>
      <c r="OKG10" s="481"/>
      <c r="OKH10" s="480"/>
      <c r="OKI10" s="480"/>
      <c r="OKJ10" s="480"/>
      <c r="OKK10" s="481"/>
      <c r="OKL10" s="481"/>
      <c r="OKM10" s="482"/>
      <c r="OKN10" s="481"/>
      <c r="OKO10" s="1053"/>
      <c r="OKP10" s="1053"/>
      <c r="OKQ10" s="1053"/>
      <c r="OKR10" s="1053"/>
      <c r="OKS10" s="1053"/>
      <c r="OKT10" s="480"/>
      <c r="OKU10" s="480"/>
      <c r="OKV10" s="481"/>
      <c r="OKW10" s="480"/>
      <c r="OKX10" s="480"/>
      <c r="OKY10" s="480"/>
      <c r="OKZ10" s="481"/>
      <c r="OLA10" s="481"/>
      <c r="OLB10" s="482"/>
      <c r="OLC10" s="481"/>
      <c r="OLD10" s="1053"/>
      <c r="OLE10" s="1053"/>
      <c r="OLF10" s="1053"/>
      <c r="OLG10" s="1053"/>
      <c r="OLH10" s="1053"/>
      <c r="OLI10" s="480"/>
      <c r="OLJ10" s="480"/>
      <c r="OLK10" s="481"/>
      <c r="OLL10" s="480"/>
      <c r="OLM10" s="480"/>
      <c r="OLN10" s="480"/>
      <c r="OLO10" s="481"/>
      <c r="OLP10" s="481"/>
      <c r="OLQ10" s="482"/>
      <c r="OLR10" s="481"/>
      <c r="OLS10" s="1053"/>
      <c r="OLT10" s="1053"/>
      <c r="OLU10" s="1053"/>
      <c r="OLV10" s="1053"/>
      <c r="OLW10" s="1053"/>
      <c r="OLX10" s="480"/>
      <c r="OLY10" s="480"/>
      <c r="OLZ10" s="481"/>
      <c r="OMA10" s="480"/>
      <c r="OMB10" s="480"/>
      <c r="OMC10" s="480"/>
      <c r="OMD10" s="481"/>
      <c r="OME10" s="481"/>
      <c r="OMF10" s="482"/>
      <c r="OMG10" s="481"/>
      <c r="OMH10" s="1053"/>
      <c r="OMI10" s="1053"/>
      <c r="OMJ10" s="1053"/>
      <c r="OMK10" s="1053"/>
      <c r="OML10" s="1053"/>
      <c r="OMM10" s="480"/>
      <c r="OMN10" s="480"/>
      <c r="OMO10" s="481"/>
      <c r="OMP10" s="480"/>
      <c r="OMQ10" s="480"/>
      <c r="OMR10" s="480"/>
      <c r="OMS10" s="481"/>
      <c r="OMT10" s="481"/>
      <c r="OMU10" s="482"/>
      <c r="OMV10" s="481"/>
      <c r="OMW10" s="1053"/>
      <c r="OMX10" s="1053"/>
      <c r="OMY10" s="1053"/>
      <c r="OMZ10" s="1053"/>
      <c r="ONA10" s="1053"/>
      <c r="ONB10" s="480"/>
      <c r="ONC10" s="480"/>
      <c r="OND10" s="481"/>
      <c r="ONE10" s="480"/>
      <c r="ONF10" s="480"/>
      <c r="ONG10" s="480"/>
      <c r="ONH10" s="481"/>
      <c r="ONI10" s="481"/>
      <c r="ONJ10" s="482"/>
      <c r="ONK10" s="481"/>
      <c r="ONL10" s="1053"/>
      <c r="ONM10" s="1053"/>
      <c r="ONN10" s="1053"/>
      <c r="ONO10" s="1053"/>
      <c r="ONP10" s="1053"/>
      <c r="ONQ10" s="480"/>
      <c r="ONR10" s="480"/>
      <c r="ONS10" s="481"/>
      <c r="ONT10" s="480"/>
      <c r="ONU10" s="480"/>
      <c r="ONV10" s="480"/>
      <c r="ONW10" s="481"/>
      <c r="ONX10" s="481"/>
      <c r="ONY10" s="482"/>
      <c r="ONZ10" s="481"/>
      <c r="OOA10" s="1053"/>
      <c r="OOB10" s="1053"/>
      <c r="OOC10" s="1053"/>
      <c r="OOD10" s="1053"/>
      <c r="OOE10" s="1053"/>
      <c r="OOF10" s="480"/>
      <c r="OOG10" s="480"/>
      <c r="OOH10" s="481"/>
      <c r="OOI10" s="480"/>
      <c r="OOJ10" s="480"/>
      <c r="OOK10" s="480"/>
      <c r="OOL10" s="481"/>
      <c r="OOM10" s="481"/>
      <c r="OON10" s="482"/>
      <c r="OOO10" s="481"/>
      <c r="OOP10" s="1053"/>
      <c r="OOQ10" s="1053"/>
      <c r="OOR10" s="1053"/>
      <c r="OOS10" s="1053"/>
      <c r="OOT10" s="1053"/>
      <c r="OOU10" s="480"/>
      <c r="OOV10" s="480"/>
      <c r="OOW10" s="481"/>
      <c r="OOX10" s="480"/>
      <c r="OOY10" s="480"/>
      <c r="OOZ10" s="480"/>
      <c r="OPA10" s="481"/>
      <c r="OPB10" s="481"/>
      <c r="OPC10" s="482"/>
      <c r="OPD10" s="481"/>
      <c r="OPE10" s="1053"/>
      <c r="OPF10" s="1053"/>
      <c r="OPG10" s="1053"/>
      <c r="OPH10" s="1053"/>
      <c r="OPI10" s="1053"/>
      <c r="OPJ10" s="480"/>
      <c r="OPK10" s="480"/>
      <c r="OPL10" s="481"/>
      <c r="OPM10" s="480"/>
      <c r="OPN10" s="480"/>
      <c r="OPO10" s="480"/>
      <c r="OPP10" s="481"/>
      <c r="OPQ10" s="481"/>
      <c r="OPR10" s="482"/>
      <c r="OPS10" s="481"/>
      <c r="OPT10" s="1053"/>
      <c r="OPU10" s="1053"/>
      <c r="OPV10" s="1053"/>
      <c r="OPW10" s="1053"/>
      <c r="OPX10" s="1053"/>
      <c r="OPY10" s="480"/>
      <c r="OPZ10" s="480"/>
      <c r="OQA10" s="481"/>
      <c r="OQB10" s="480"/>
      <c r="OQC10" s="480"/>
      <c r="OQD10" s="480"/>
      <c r="OQE10" s="481"/>
      <c r="OQF10" s="481"/>
      <c r="OQG10" s="482"/>
      <c r="OQH10" s="481"/>
      <c r="OQI10" s="1053"/>
      <c r="OQJ10" s="1053"/>
      <c r="OQK10" s="1053"/>
      <c r="OQL10" s="1053"/>
      <c r="OQM10" s="1053"/>
      <c r="OQN10" s="480"/>
      <c r="OQO10" s="480"/>
      <c r="OQP10" s="481"/>
      <c r="OQQ10" s="480"/>
      <c r="OQR10" s="480"/>
      <c r="OQS10" s="480"/>
      <c r="OQT10" s="481"/>
      <c r="OQU10" s="481"/>
      <c r="OQV10" s="482"/>
      <c r="OQW10" s="481"/>
      <c r="OQX10" s="1053"/>
      <c r="OQY10" s="1053"/>
      <c r="OQZ10" s="1053"/>
      <c r="ORA10" s="1053"/>
      <c r="ORB10" s="1053"/>
      <c r="ORC10" s="480"/>
      <c r="ORD10" s="480"/>
      <c r="ORE10" s="481"/>
      <c r="ORF10" s="480"/>
      <c r="ORG10" s="480"/>
      <c r="ORH10" s="480"/>
      <c r="ORI10" s="481"/>
      <c r="ORJ10" s="481"/>
      <c r="ORK10" s="482"/>
      <c r="ORL10" s="481"/>
      <c r="ORM10" s="1053"/>
      <c r="ORN10" s="1053"/>
      <c r="ORO10" s="1053"/>
      <c r="ORP10" s="1053"/>
      <c r="ORQ10" s="1053"/>
      <c r="ORR10" s="480"/>
      <c r="ORS10" s="480"/>
      <c r="ORT10" s="481"/>
      <c r="ORU10" s="480"/>
      <c r="ORV10" s="480"/>
      <c r="ORW10" s="480"/>
      <c r="ORX10" s="481"/>
      <c r="ORY10" s="481"/>
      <c r="ORZ10" s="482"/>
      <c r="OSA10" s="481"/>
      <c r="OSB10" s="1053"/>
      <c r="OSC10" s="1053"/>
      <c r="OSD10" s="1053"/>
      <c r="OSE10" s="1053"/>
      <c r="OSF10" s="1053"/>
      <c r="OSG10" s="480"/>
      <c r="OSH10" s="480"/>
      <c r="OSI10" s="481"/>
      <c r="OSJ10" s="480"/>
      <c r="OSK10" s="480"/>
      <c r="OSL10" s="480"/>
      <c r="OSM10" s="481"/>
      <c r="OSN10" s="481"/>
      <c r="OSO10" s="482"/>
      <c r="OSP10" s="481"/>
      <c r="OSQ10" s="1053"/>
      <c r="OSR10" s="1053"/>
      <c r="OSS10" s="1053"/>
      <c r="OST10" s="1053"/>
      <c r="OSU10" s="1053"/>
      <c r="OSV10" s="480"/>
      <c r="OSW10" s="480"/>
      <c r="OSX10" s="481"/>
      <c r="OSY10" s="480"/>
      <c r="OSZ10" s="480"/>
      <c r="OTA10" s="480"/>
      <c r="OTB10" s="481"/>
      <c r="OTC10" s="481"/>
      <c r="OTD10" s="482"/>
      <c r="OTE10" s="481"/>
      <c r="OTF10" s="1053"/>
      <c r="OTG10" s="1053"/>
      <c r="OTH10" s="1053"/>
      <c r="OTI10" s="1053"/>
      <c r="OTJ10" s="1053"/>
      <c r="OTK10" s="480"/>
      <c r="OTL10" s="480"/>
      <c r="OTM10" s="481"/>
      <c r="OTN10" s="480"/>
      <c r="OTO10" s="480"/>
      <c r="OTP10" s="480"/>
      <c r="OTQ10" s="481"/>
      <c r="OTR10" s="481"/>
      <c r="OTS10" s="482"/>
      <c r="OTT10" s="481"/>
      <c r="OTU10" s="1053"/>
      <c r="OTV10" s="1053"/>
      <c r="OTW10" s="1053"/>
      <c r="OTX10" s="1053"/>
      <c r="OTY10" s="1053"/>
      <c r="OTZ10" s="480"/>
      <c r="OUA10" s="480"/>
      <c r="OUB10" s="481"/>
      <c r="OUC10" s="480"/>
      <c r="OUD10" s="480"/>
      <c r="OUE10" s="480"/>
      <c r="OUF10" s="481"/>
      <c r="OUG10" s="481"/>
      <c r="OUH10" s="482"/>
      <c r="OUI10" s="481"/>
      <c r="OUJ10" s="1053"/>
      <c r="OUK10" s="1053"/>
      <c r="OUL10" s="1053"/>
      <c r="OUM10" s="1053"/>
      <c r="OUN10" s="1053"/>
      <c r="OUO10" s="480"/>
      <c r="OUP10" s="480"/>
      <c r="OUQ10" s="481"/>
      <c r="OUR10" s="480"/>
      <c r="OUS10" s="480"/>
      <c r="OUT10" s="480"/>
      <c r="OUU10" s="481"/>
      <c r="OUV10" s="481"/>
      <c r="OUW10" s="482"/>
      <c r="OUX10" s="481"/>
      <c r="OUY10" s="1053"/>
      <c r="OUZ10" s="1053"/>
      <c r="OVA10" s="1053"/>
      <c r="OVB10" s="1053"/>
      <c r="OVC10" s="1053"/>
      <c r="OVD10" s="480"/>
      <c r="OVE10" s="480"/>
      <c r="OVF10" s="481"/>
      <c r="OVG10" s="480"/>
      <c r="OVH10" s="480"/>
      <c r="OVI10" s="480"/>
      <c r="OVJ10" s="481"/>
      <c r="OVK10" s="481"/>
      <c r="OVL10" s="482"/>
      <c r="OVM10" s="481"/>
      <c r="OVN10" s="1053"/>
      <c r="OVO10" s="1053"/>
      <c r="OVP10" s="1053"/>
      <c r="OVQ10" s="1053"/>
      <c r="OVR10" s="1053"/>
      <c r="OVS10" s="480"/>
      <c r="OVT10" s="480"/>
      <c r="OVU10" s="481"/>
      <c r="OVV10" s="480"/>
      <c r="OVW10" s="480"/>
      <c r="OVX10" s="480"/>
      <c r="OVY10" s="481"/>
      <c r="OVZ10" s="481"/>
      <c r="OWA10" s="482"/>
      <c r="OWB10" s="481"/>
      <c r="OWC10" s="1053"/>
      <c r="OWD10" s="1053"/>
      <c r="OWE10" s="1053"/>
      <c r="OWF10" s="1053"/>
      <c r="OWG10" s="1053"/>
      <c r="OWH10" s="480"/>
      <c r="OWI10" s="480"/>
      <c r="OWJ10" s="481"/>
      <c r="OWK10" s="480"/>
      <c r="OWL10" s="480"/>
      <c r="OWM10" s="480"/>
      <c r="OWN10" s="481"/>
      <c r="OWO10" s="481"/>
      <c r="OWP10" s="482"/>
      <c r="OWQ10" s="481"/>
      <c r="OWR10" s="1053"/>
      <c r="OWS10" s="1053"/>
      <c r="OWT10" s="1053"/>
      <c r="OWU10" s="1053"/>
      <c r="OWV10" s="1053"/>
      <c r="OWW10" s="480"/>
      <c r="OWX10" s="480"/>
      <c r="OWY10" s="481"/>
      <c r="OWZ10" s="480"/>
      <c r="OXA10" s="480"/>
      <c r="OXB10" s="480"/>
      <c r="OXC10" s="481"/>
      <c r="OXD10" s="481"/>
      <c r="OXE10" s="482"/>
      <c r="OXF10" s="481"/>
      <c r="OXG10" s="1053"/>
      <c r="OXH10" s="1053"/>
      <c r="OXI10" s="1053"/>
      <c r="OXJ10" s="1053"/>
      <c r="OXK10" s="1053"/>
      <c r="OXL10" s="480"/>
      <c r="OXM10" s="480"/>
      <c r="OXN10" s="481"/>
      <c r="OXO10" s="480"/>
      <c r="OXP10" s="480"/>
      <c r="OXQ10" s="480"/>
      <c r="OXR10" s="481"/>
      <c r="OXS10" s="481"/>
      <c r="OXT10" s="482"/>
      <c r="OXU10" s="481"/>
      <c r="OXV10" s="1053"/>
      <c r="OXW10" s="1053"/>
      <c r="OXX10" s="1053"/>
      <c r="OXY10" s="1053"/>
      <c r="OXZ10" s="1053"/>
      <c r="OYA10" s="480"/>
      <c r="OYB10" s="480"/>
      <c r="OYC10" s="481"/>
      <c r="OYD10" s="480"/>
      <c r="OYE10" s="480"/>
      <c r="OYF10" s="480"/>
      <c r="OYG10" s="481"/>
      <c r="OYH10" s="481"/>
      <c r="OYI10" s="482"/>
      <c r="OYJ10" s="481"/>
      <c r="OYK10" s="1053"/>
      <c r="OYL10" s="1053"/>
      <c r="OYM10" s="1053"/>
      <c r="OYN10" s="1053"/>
      <c r="OYO10" s="1053"/>
      <c r="OYP10" s="480"/>
      <c r="OYQ10" s="480"/>
      <c r="OYR10" s="481"/>
      <c r="OYS10" s="480"/>
      <c r="OYT10" s="480"/>
      <c r="OYU10" s="480"/>
      <c r="OYV10" s="481"/>
      <c r="OYW10" s="481"/>
      <c r="OYX10" s="482"/>
      <c r="OYY10" s="481"/>
      <c r="OYZ10" s="1053"/>
      <c r="OZA10" s="1053"/>
      <c r="OZB10" s="1053"/>
      <c r="OZC10" s="1053"/>
      <c r="OZD10" s="1053"/>
      <c r="OZE10" s="480"/>
      <c r="OZF10" s="480"/>
      <c r="OZG10" s="481"/>
      <c r="OZH10" s="480"/>
      <c r="OZI10" s="480"/>
      <c r="OZJ10" s="480"/>
      <c r="OZK10" s="481"/>
      <c r="OZL10" s="481"/>
      <c r="OZM10" s="482"/>
      <c r="OZN10" s="481"/>
      <c r="OZO10" s="1053"/>
      <c r="OZP10" s="1053"/>
      <c r="OZQ10" s="1053"/>
      <c r="OZR10" s="1053"/>
      <c r="OZS10" s="1053"/>
      <c r="OZT10" s="480"/>
      <c r="OZU10" s="480"/>
      <c r="OZV10" s="481"/>
      <c r="OZW10" s="480"/>
      <c r="OZX10" s="480"/>
      <c r="OZY10" s="480"/>
      <c r="OZZ10" s="481"/>
      <c r="PAA10" s="481"/>
      <c r="PAB10" s="482"/>
      <c r="PAC10" s="481"/>
      <c r="PAD10" s="1053"/>
      <c r="PAE10" s="1053"/>
      <c r="PAF10" s="1053"/>
      <c r="PAG10" s="1053"/>
      <c r="PAH10" s="1053"/>
      <c r="PAI10" s="480"/>
      <c r="PAJ10" s="480"/>
      <c r="PAK10" s="481"/>
      <c r="PAL10" s="480"/>
      <c r="PAM10" s="480"/>
      <c r="PAN10" s="480"/>
      <c r="PAO10" s="481"/>
      <c r="PAP10" s="481"/>
      <c r="PAQ10" s="482"/>
      <c r="PAR10" s="481"/>
      <c r="PAS10" s="1053"/>
      <c r="PAT10" s="1053"/>
      <c r="PAU10" s="1053"/>
      <c r="PAV10" s="1053"/>
      <c r="PAW10" s="1053"/>
      <c r="PAX10" s="480"/>
      <c r="PAY10" s="480"/>
      <c r="PAZ10" s="481"/>
      <c r="PBA10" s="480"/>
      <c r="PBB10" s="480"/>
      <c r="PBC10" s="480"/>
      <c r="PBD10" s="481"/>
      <c r="PBE10" s="481"/>
      <c r="PBF10" s="482"/>
      <c r="PBG10" s="481"/>
      <c r="PBH10" s="1053"/>
      <c r="PBI10" s="1053"/>
      <c r="PBJ10" s="1053"/>
      <c r="PBK10" s="1053"/>
      <c r="PBL10" s="1053"/>
      <c r="PBM10" s="480"/>
      <c r="PBN10" s="480"/>
      <c r="PBO10" s="481"/>
      <c r="PBP10" s="480"/>
      <c r="PBQ10" s="480"/>
      <c r="PBR10" s="480"/>
      <c r="PBS10" s="481"/>
      <c r="PBT10" s="481"/>
      <c r="PBU10" s="482"/>
      <c r="PBV10" s="481"/>
      <c r="PBW10" s="1053"/>
      <c r="PBX10" s="1053"/>
      <c r="PBY10" s="1053"/>
      <c r="PBZ10" s="1053"/>
      <c r="PCA10" s="1053"/>
      <c r="PCB10" s="480"/>
      <c r="PCC10" s="480"/>
      <c r="PCD10" s="481"/>
      <c r="PCE10" s="480"/>
      <c r="PCF10" s="480"/>
      <c r="PCG10" s="480"/>
      <c r="PCH10" s="481"/>
      <c r="PCI10" s="481"/>
      <c r="PCJ10" s="482"/>
      <c r="PCK10" s="481"/>
      <c r="PCL10" s="1053"/>
      <c r="PCM10" s="1053"/>
      <c r="PCN10" s="1053"/>
      <c r="PCO10" s="1053"/>
      <c r="PCP10" s="1053"/>
      <c r="PCQ10" s="480"/>
      <c r="PCR10" s="480"/>
      <c r="PCS10" s="481"/>
      <c r="PCT10" s="480"/>
      <c r="PCU10" s="480"/>
      <c r="PCV10" s="480"/>
      <c r="PCW10" s="481"/>
      <c r="PCX10" s="481"/>
      <c r="PCY10" s="482"/>
      <c r="PCZ10" s="481"/>
      <c r="PDA10" s="1053"/>
      <c r="PDB10" s="1053"/>
      <c r="PDC10" s="1053"/>
      <c r="PDD10" s="1053"/>
      <c r="PDE10" s="1053"/>
      <c r="PDF10" s="480"/>
      <c r="PDG10" s="480"/>
      <c r="PDH10" s="481"/>
      <c r="PDI10" s="480"/>
      <c r="PDJ10" s="480"/>
      <c r="PDK10" s="480"/>
      <c r="PDL10" s="481"/>
      <c r="PDM10" s="481"/>
      <c r="PDN10" s="482"/>
      <c r="PDO10" s="481"/>
      <c r="PDP10" s="1053"/>
      <c r="PDQ10" s="1053"/>
      <c r="PDR10" s="1053"/>
      <c r="PDS10" s="1053"/>
      <c r="PDT10" s="1053"/>
      <c r="PDU10" s="480"/>
      <c r="PDV10" s="480"/>
      <c r="PDW10" s="481"/>
      <c r="PDX10" s="480"/>
      <c r="PDY10" s="480"/>
      <c r="PDZ10" s="480"/>
      <c r="PEA10" s="481"/>
      <c r="PEB10" s="481"/>
      <c r="PEC10" s="482"/>
      <c r="PED10" s="481"/>
      <c r="PEE10" s="1053"/>
      <c r="PEF10" s="1053"/>
      <c r="PEG10" s="1053"/>
      <c r="PEH10" s="1053"/>
      <c r="PEI10" s="1053"/>
      <c r="PEJ10" s="480"/>
      <c r="PEK10" s="480"/>
      <c r="PEL10" s="481"/>
      <c r="PEM10" s="480"/>
      <c r="PEN10" s="480"/>
      <c r="PEO10" s="480"/>
      <c r="PEP10" s="481"/>
      <c r="PEQ10" s="481"/>
      <c r="PER10" s="482"/>
      <c r="PES10" s="481"/>
      <c r="PET10" s="1053"/>
      <c r="PEU10" s="1053"/>
      <c r="PEV10" s="1053"/>
      <c r="PEW10" s="1053"/>
      <c r="PEX10" s="1053"/>
      <c r="PEY10" s="480"/>
      <c r="PEZ10" s="480"/>
      <c r="PFA10" s="481"/>
      <c r="PFB10" s="480"/>
      <c r="PFC10" s="480"/>
      <c r="PFD10" s="480"/>
      <c r="PFE10" s="481"/>
      <c r="PFF10" s="481"/>
      <c r="PFG10" s="482"/>
      <c r="PFH10" s="481"/>
      <c r="PFI10" s="1053"/>
      <c r="PFJ10" s="1053"/>
      <c r="PFK10" s="1053"/>
      <c r="PFL10" s="1053"/>
      <c r="PFM10" s="1053"/>
      <c r="PFN10" s="480"/>
      <c r="PFO10" s="480"/>
      <c r="PFP10" s="481"/>
      <c r="PFQ10" s="480"/>
      <c r="PFR10" s="480"/>
      <c r="PFS10" s="480"/>
      <c r="PFT10" s="481"/>
      <c r="PFU10" s="481"/>
      <c r="PFV10" s="482"/>
      <c r="PFW10" s="481"/>
      <c r="PFX10" s="1053"/>
      <c r="PFY10" s="1053"/>
      <c r="PFZ10" s="1053"/>
      <c r="PGA10" s="1053"/>
      <c r="PGB10" s="1053"/>
      <c r="PGC10" s="480"/>
      <c r="PGD10" s="480"/>
      <c r="PGE10" s="481"/>
      <c r="PGF10" s="480"/>
      <c r="PGG10" s="480"/>
      <c r="PGH10" s="480"/>
      <c r="PGI10" s="481"/>
      <c r="PGJ10" s="481"/>
      <c r="PGK10" s="482"/>
      <c r="PGL10" s="481"/>
      <c r="PGM10" s="1053"/>
      <c r="PGN10" s="1053"/>
      <c r="PGO10" s="1053"/>
      <c r="PGP10" s="1053"/>
      <c r="PGQ10" s="1053"/>
      <c r="PGR10" s="480"/>
      <c r="PGS10" s="480"/>
      <c r="PGT10" s="481"/>
      <c r="PGU10" s="480"/>
      <c r="PGV10" s="480"/>
      <c r="PGW10" s="480"/>
      <c r="PGX10" s="481"/>
      <c r="PGY10" s="481"/>
      <c r="PGZ10" s="482"/>
      <c r="PHA10" s="481"/>
      <c r="PHB10" s="1053"/>
      <c r="PHC10" s="1053"/>
      <c r="PHD10" s="1053"/>
      <c r="PHE10" s="1053"/>
      <c r="PHF10" s="1053"/>
      <c r="PHG10" s="480"/>
      <c r="PHH10" s="480"/>
      <c r="PHI10" s="481"/>
      <c r="PHJ10" s="480"/>
      <c r="PHK10" s="480"/>
      <c r="PHL10" s="480"/>
      <c r="PHM10" s="481"/>
      <c r="PHN10" s="481"/>
      <c r="PHO10" s="482"/>
      <c r="PHP10" s="481"/>
      <c r="PHQ10" s="1053"/>
      <c r="PHR10" s="1053"/>
      <c r="PHS10" s="1053"/>
      <c r="PHT10" s="1053"/>
      <c r="PHU10" s="1053"/>
      <c r="PHV10" s="480"/>
      <c r="PHW10" s="480"/>
      <c r="PHX10" s="481"/>
      <c r="PHY10" s="480"/>
      <c r="PHZ10" s="480"/>
      <c r="PIA10" s="480"/>
      <c r="PIB10" s="481"/>
      <c r="PIC10" s="481"/>
      <c r="PID10" s="482"/>
      <c r="PIE10" s="481"/>
      <c r="PIF10" s="1053"/>
      <c r="PIG10" s="1053"/>
      <c r="PIH10" s="1053"/>
      <c r="PII10" s="1053"/>
      <c r="PIJ10" s="1053"/>
      <c r="PIK10" s="480"/>
      <c r="PIL10" s="480"/>
      <c r="PIM10" s="481"/>
      <c r="PIN10" s="480"/>
      <c r="PIO10" s="480"/>
      <c r="PIP10" s="480"/>
      <c r="PIQ10" s="481"/>
      <c r="PIR10" s="481"/>
      <c r="PIS10" s="482"/>
      <c r="PIT10" s="481"/>
      <c r="PIU10" s="1053"/>
      <c r="PIV10" s="1053"/>
      <c r="PIW10" s="1053"/>
      <c r="PIX10" s="1053"/>
      <c r="PIY10" s="1053"/>
      <c r="PIZ10" s="480"/>
      <c r="PJA10" s="480"/>
      <c r="PJB10" s="481"/>
      <c r="PJC10" s="480"/>
      <c r="PJD10" s="480"/>
      <c r="PJE10" s="480"/>
      <c r="PJF10" s="481"/>
      <c r="PJG10" s="481"/>
      <c r="PJH10" s="482"/>
      <c r="PJI10" s="481"/>
      <c r="PJJ10" s="1053"/>
      <c r="PJK10" s="1053"/>
      <c r="PJL10" s="1053"/>
      <c r="PJM10" s="1053"/>
      <c r="PJN10" s="1053"/>
      <c r="PJO10" s="480"/>
      <c r="PJP10" s="480"/>
      <c r="PJQ10" s="481"/>
      <c r="PJR10" s="480"/>
      <c r="PJS10" s="480"/>
      <c r="PJT10" s="480"/>
      <c r="PJU10" s="481"/>
      <c r="PJV10" s="481"/>
      <c r="PJW10" s="482"/>
      <c r="PJX10" s="481"/>
      <c r="PJY10" s="1053"/>
      <c r="PJZ10" s="1053"/>
      <c r="PKA10" s="1053"/>
      <c r="PKB10" s="1053"/>
      <c r="PKC10" s="1053"/>
      <c r="PKD10" s="480"/>
      <c r="PKE10" s="480"/>
      <c r="PKF10" s="481"/>
      <c r="PKG10" s="480"/>
      <c r="PKH10" s="480"/>
      <c r="PKI10" s="480"/>
      <c r="PKJ10" s="481"/>
      <c r="PKK10" s="481"/>
      <c r="PKL10" s="482"/>
      <c r="PKM10" s="481"/>
      <c r="PKN10" s="1053"/>
      <c r="PKO10" s="1053"/>
      <c r="PKP10" s="1053"/>
      <c r="PKQ10" s="1053"/>
      <c r="PKR10" s="1053"/>
      <c r="PKS10" s="480"/>
      <c r="PKT10" s="480"/>
      <c r="PKU10" s="481"/>
      <c r="PKV10" s="480"/>
      <c r="PKW10" s="480"/>
      <c r="PKX10" s="480"/>
      <c r="PKY10" s="481"/>
      <c r="PKZ10" s="481"/>
      <c r="PLA10" s="482"/>
      <c r="PLB10" s="481"/>
      <c r="PLC10" s="1053"/>
      <c r="PLD10" s="1053"/>
      <c r="PLE10" s="1053"/>
      <c r="PLF10" s="1053"/>
      <c r="PLG10" s="1053"/>
      <c r="PLH10" s="480"/>
      <c r="PLI10" s="480"/>
      <c r="PLJ10" s="481"/>
      <c r="PLK10" s="480"/>
      <c r="PLL10" s="480"/>
      <c r="PLM10" s="480"/>
      <c r="PLN10" s="481"/>
      <c r="PLO10" s="481"/>
      <c r="PLP10" s="482"/>
      <c r="PLQ10" s="481"/>
      <c r="PLR10" s="1053"/>
      <c r="PLS10" s="1053"/>
      <c r="PLT10" s="1053"/>
      <c r="PLU10" s="1053"/>
      <c r="PLV10" s="1053"/>
      <c r="PLW10" s="480"/>
      <c r="PLX10" s="480"/>
      <c r="PLY10" s="481"/>
      <c r="PLZ10" s="480"/>
      <c r="PMA10" s="480"/>
      <c r="PMB10" s="480"/>
      <c r="PMC10" s="481"/>
      <c r="PMD10" s="481"/>
      <c r="PME10" s="482"/>
      <c r="PMF10" s="481"/>
      <c r="PMG10" s="1053"/>
      <c r="PMH10" s="1053"/>
      <c r="PMI10" s="1053"/>
      <c r="PMJ10" s="1053"/>
      <c r="PMK10" s="1053"/>
      <c r="PML10" s="480"/>
      <c r="PMM10" s="480"/>
      <c r="PMN10" s="481"/>
      <c r="PMO10" s="480"/>
      <c r="PMP10" s="480"/>
      <c r="PMQ10" s="480"/>
      <c r="PMR10" s="481"/>
      <c r="PMS10" s="481"/>
      <c r="PMT10" s="482"/>
      <c r="PMU10" s="481"/>
      <c r="PMV10" s="1053"/>
      <c r="PMW10" s="1053"/>
      <c r="PMX10" s="1053"/>
      <c r="PMY10" s="1053"/>
      <c r="PMZ10" s="1053"/>
      <c r="PNA10" s="480"/>
      <c r="PNB10" s="480"/>
      <c r="PNC10" s="481"/>
      <c r="PND10" s="480"/>
      <c r="PNE10" s="480"/>
      <c r="PNF10" s="480"/>
      <c r="PNG10" s="481"/>
      <c r="PNH10" s="481"/>
      <c r="PNI10" s="482"/>
      <c r="PNJ10" s="481"/>
      <c r="PNK10" s="1053"/>
      <c r="PNL10" s="1053"/>
      <c r="PNM10" s="1053"/>
      <c r="PNN10" s="1053"/>
      <c r="PNO10" s="1053"/>
      <c r="PNP10" s="480"/>
      <c r="PNQ10" s="480"/>
      <c r="PNR10" s="481"/>
      <c r="PNS10" s="480"/>
      <c r="PNT10" s="480"/>
      <c r="PNU10" s="480"/>
      <c r="PNV10" s="481"/>
      <c r="PNW10" s="481"/>
      <c r="PNX10" s="482"/>
      <c r="PNY10" s="481"/>
      <c r="PNZ10" s="1053"/>
      <c r="POA10" s="1053"/>
      <c r="POB10" s="1053"/>
      <c r="POC10" s="1053"/>
      <c r="POD10" s="1053"/>
      <c r="POE10" s="480"/>
      <c r="POF10" s="480"/>
      <c r="POG10" s="481"/>
      <c r="POH10" s="480"/>
      <c r="POI10" s="480"/>
      <c r="POJ10" s="480"/>
      <c r="POK10" s="481"/>
      <c r="POL10" s="481"/>
      <c r="POM10" s="482"/>
      <c r="PON10" s="481"/>
      <c r="POO10" s="1053"/>
      <c r="POP10" s="1053"/>
      <c r="POQ10" s="1053"/>
      <c r="POR10" s="1053"/>
      <c r="POS10" s="1053"/>
      <c r="POT10" s="480"/>
      <c r="POU10" s="480"/>
      <c r="POV10" s="481"/>
      <c r="POW10" s="480"/>
      <c r="POX10" s="480"/>
      <c r="POY10" s="480"/>
      <c r="POZ10" s="481"/>
      <c r="PPA10" s="481"/>
      <c r="PPB10" s="482"/>
      <c r="PPC10" s="481"/>
      <c r="PPD10" s="1053"/>
      <c r="PPE10" s="1053"/>
      <c r="PPF10" s="1053"/>
      <c r="PPG10" s="1053"/>
      <c r="PPH10" s="1053"/>
      <c r="PPI10" s="480"/>
      <c r="PPJ10" s="480"/>
      <c r="PPK10" s="481"/>
      <c r="PPL10" s="480"/>
      <c r="PPM10" s="480"/>
      <c r="PPN10" s="480"/>
      <c r="PPO10" s="481"/>
      <c r="PPP10" s="481"/>
      <c r="PPQ10" s="482"/>
      <c r="PPR10" s="481"/>
      <c r="PPS10" s="1053"/>
      <c r="PPT10" s="1053"/>
      <c r="PPU10" s="1053"/>
      <c r="PPV10" s="1053"/>
      <c r="PPW10" s="1053"/>
      <c r="PPX10" s="480"/>
      <c r="PPY10" s="480"/>
      <c r="PPZ10" s="481"/>
      <c r="PQA10" s="480"/>
      <c r="PQB10" s="480"/>
      <c r="PQC10" s="480"/>
      <c r="PQD10" s="481"/>
      <c r="PQE10" s="481"/>
      <c r="PQF10" s="482"/>
      <c r="PQG10" s="481"/>
      <c r="PQH10" s="1053"/>
      <c r="PQI10" s="1053"/>
      <c r="PQJ10" s="1053"/>
      <c r="PQK10" s="1053"/>
      <c r="PQL10" s="1053"/>
      <c r="PQM10" s="480"/>
      <c r="PQN10" s="480"/>
      <c r="PQO10" s="481"/>
      <c r="PQP10" s="480"/>
      <c r="PQQ10" s="480"/>
      <c r="PQR10" s="480"/>
      <c r="PQS10" s="481"/>
      <c r="PQT10" s="481"/>
      <c r="PQU10" s="482"/>
      <c r="PQV10" s="481"/>
      <c r="PQW10" s="1053"/>
      <c r="PQX10" s="1053"/>
      <c r="PQY10" s="1053"/>
      <c r="PQZ10" s="1053"/>
      <c r="PRA10" s="1053"/>
      <c r="PRB10" s="480"/>
      <c r="PRC10" s="480"/>
      <c r="PRD10" s="481"/>
      <c r="PRE10" s="480"/>
      <c r="PRF10" s="480"/>
      <c r="PRG10" s="480"/>
      <c r="PRH10" s="481"/>
      <c r="PRI10" s="481"/>
      <c r="PRJ10" s="482"/>
      <c r="PRK10" s="481"/>
      <c r="PRL10" s="1053"/>
      <c r="PRM10" s="1053"/>
      <c r="PRN10" s="1053"/>
      <c r="PRO10" s="1053"/>
      <c r="PRP10" s="1053"/>
      <c r="PRQ10" s="480"/>
      <c r="PRR10" s="480"/>
      <c r="PRS10" s="481"/>
      <c r="PRT10" s="480"/>
      <c r="PRU10" s="480"/>
      <c r="PRV10" s="480"/>
      <c r="PRW10" s="481"/>
      <c r="PRX10" s="481"/>
      <c r="PRY10" s="482"/>
      <c r="PRZ10" s="481"/>
      <c r="PSA10" s="1053"/>
      <c r="PSB10" s="1053"/>
      <c r="PSC10" s="1053"/>
      <c r="PSD10" s="1053"/>
      <c r="PSE10" s="1053"/>
      <c r="PSF10" s="480"/>
      <c r="PSG10" s="480"/>
      <c r="PSH10" s="481"/>
      <c r="PSI10" s="480"/>
      <c r="PSJ10" s="480"/>
      <c r="PSK10" s="480"/>
      <c r="PSL10" s="481"/>
      <c r="PSM10" s="481"/>
      <c r="PSN10" s="482"/>
      <c r="PSO10" s="481"/>
      <c r="PSP10" s="1053"/>
      <c r="PSQ10" s="1053"/>
      <c r="PSR10" s="1053"/>
      <c r="PSS10" s="1053"/>
      <c r="PST10" s="1053"/>
      <c r="PSU10" s="480"/>
      <c r="PSV10" s="480"/>
      <c r="PSW10" s="481"/>
      <c r="PSX10" s="480"/>
      <c r="PSY10" s="480"/>
      <c r="PSZ10" s="480"/>
      <c r="PTA10" s="481"/>
      <c r="PTB10" s="481"/>
      <c r="PTC10" s="482"/>
      <c r="PTD10" s="481"/>
      <c r="PTE10" s="1053"/>
      <c r="PTF10" s="1053"/>
      <c r="PTG10" s="1053"/>
      <c r="PTH10" s="1053"/>
      <c r="PTI10" s="1053"/>
      <c r="PTJ10" s="480"/>
      <c r="PTK10" s="480"/>
      <c r="PTL10" s="481"/>
      <c r="PTM10" s="480"/>
      <c r="PTN10" s="480"/>
      <c r="PTO10" s="480"/>
      <c r="PTP10" s="481"/>
      <c r="PTQ10" s="481"/>
      <c r="PTR10" s="482"/>
      <c r="PTS10" s="481"/>
      <c r="PTT10" s="1053"/>
      <c r="PTU10" s="1053"/>
      <c r="PTV10" s="1053"/>
      <c r="PTW10" s="1053"/>
      <c r="PTX10" s="1053"/>
      <c r="PTY10" s="480"/>
      <c r="PTZ10" s="480"/>
      <c r="PUA10" s="481"/>
      <c r="PUB10" s="480"/>
      <c r="PUC10" s="480"/>
      <c r="PUD10" s="480"/>
      <c r="PUE10" s="481"/>
      <c r="PUF10" s="481"/>
      <c r="PUG10" s="482"/>
      <c r="PUH10" s="481"/>
      <c r="PUI10" s="1053"/>
      <c r="PUJ10" s="1053"/>
      <c r="PUK10" s="1053"/>
      <c r="PUL10" s="1053"/>
      <c r="PUM10" s="1053"/>
      <c r="PUN10" s="480"/>
      <c r="PUO10" s="480"/>
      <c r="PUP10" s="481"/>
      <c r="PUQ10" s="480"/>
      <c r="PUR10" s="480"/>
      <c r="PUS10" s="480"/>
      <c r="PUT10" s="481"/>
      <c r="PUU10" s="481"/>
      <c r="PUV10" s="482"/>
      <c r="PUW10" s="481"/>
      <c r="PUX10" s="1053"/>
      <c r="PUY10" s="1053"/>
      <c r="PUZ10" s="1053"/>
      <c r="PVA10" s="1053"/>
      <c r="PVB10" s="1053"/>
      <c r="PVC10" s="480"/>
      <c r="PVD10" s="480"/>
      <c r="PVE10" s="481"/>
      <c r="PVF10" s="480"/>
      <c r="PVG10" s="480"/>
      <c r="PVH10" s="480"/>
      <c r="PVI10" s="481"/>
      <c r="PVJ10" s="481"/>
      <c r="PVK10" s="482"/>
      <c r="PVL10" s="481"/>
      <c r="PVM10" s="1053"/>
      <c r="PVN10" s="1053"/>
      <c r="PVO10" s="1053"/>
      <c r="PVP10" s="1053"/>
      <c r="PVQ10" s="1053"/>
      <c r="PVR10" s="480"/>
      <c r="PVS10" s="480"/>
      <c r="PVT10" s="481"/>
      <c r="PVU10" s="480"/>
      <c r="PVV10" s="480"/>
      <c r="PVW10" s="480"/>
      <c r="PVX10" s="481"/>
      <c r="PVY10" s="481"/>
      <c r="PVZ10" s="482"/>
      <c r="PWA10" s="481"/>
      <c r="PWB10" s="1053"/>
      <c r="PWC10" s="1053"/>
      <c r="PWD10" s="1053"/>
      <c r="PWE10" s="1053"/>
      <c r="PWF10" s="1053"/>
      <c r="PWG10" s="480"/>
      <c r="PWH10" s="480"/>
      <c r="PWI10" s="481"/>
      <c r="PWJ10" s="480"/>
      <c r="PWK10" s="480"/>
      <c r="PWL10" s="480"/>
      <c r="PWM10" s="481"/>
      <c r="PWN10" s="481"/>
      <c r="PWO10" s="482"/>
      <c r="PWP10" s="481"/>
      <c r="PWQ10" s="1053"/>
      <c r="PWR10" s="1053"/>
      <c r="PWS10" s="1053"/>
      <c r="PWT10" s="1053"/>
      <c r="PWU10" s="1053"/>
      <c r="PWV10" s="480"/>
      <c r="PWW10" s="480"/>
      <c r="PWX10" s="481"/>
      <c r="PWY10" s="480"/>
      <c r="PWZ10" s="480"/>
      <c r="PXA10" s="480"/>
      <c r="PXB10" s="481"/>
      <c r="PXC10" s="481"/>
      <c r="PXD10" s="482"/>
      <c r="PXE10" s="481"/>
      <c r="PXF10" s="1053"/>
      <c r="PXG10" s="1053"/>
      <c r="PXH10" s="1053"/>
      <c r="PXI10" s="1053"/>
      <c r="PXJ10" s="1053"/>
      <c r="PXK10" s="480"/>
      <c r="PXL10" s="480"/>
      <c r="PXM10" s="481"/>
      <c r="PXN10" s="480"/>
      <c r="PXO10" s="480"/>
      <c r="PXP10" s="480"/>
      <c r="PXQ10" s="481"/>
      <c r="PXR10" s="481"/>
      <c r="PXS10" s="482"/>
      <c r="PXT10" s="481"/>
      <c r="PXU10" s="1053"/>
      <c r="PXV10" s="1053"/>
      <c r="PXW10" s="1053"/>
      <c r="PXX10" s="1053"/>
      <c r="PXY10" s="1053"/>
      <c r="PXZ10" s="480"/>
      <c r="PYA10" s="480"/>
      <c r="PYB10" s="481"/>
      <c r="PYC10" s="480"/>
      <c r="PYD10" s="480"/>
      <c r="PYE10" s="480"/>
      <c r="PYF10" s="481"/>
      <c r="PYG10" s="481"/>
      <c r="PYH10" s="482"/>
      <c r="PYI10" s="481"/>
      <c r="PYJ10" s="1053"/>
      <c r="PYK10" s="1053"/>
      <c r="PYL10" s="1053"/>
      <c r="PYM10" s="1053"/>
      <c r="PYN10" s="1053"/>
      <c r="PYO10" s="480"/>
      <c r="PYP10" s="480"/>
      <c r="PYQ10" s="481"/>
      <c r="PYR10" s="480"/>
      <c r="PYS10" s="480"/>
      <c r="PYT10" s="480"/>
      <c r="PYU10" s="481"/>
      <c r="PYV10" s="481"/>
      <c r="PYW10" s="482"/>
      <c r="PYX10" s="481"/>
      <c r="PYY10" s="1053"/>
      <c r="PYZ10" s="1053"/>
      <c r="PZA10" s="1053"/>
      <c r="PZB10" s="1053"/>
      <c r="PZC10" s="1053"/>
      <c r="PZD10" s="480"/>
      <c r="PZE10" s="480"/>
      <c r="PZF10" s="481"/>
      <c r="PZG10" s="480"/>
      <c r="PZH10" s="480"/>
      <c r="PZI10" s="480"/>
      <c r="PZJ10" s="481"/>
      <c r="PZK10" s="481"/>
      <c r="PZL10" s="482"/>
      <c r="PZM10" s="481"/>
      <c r="PZN10" s="1053"/>
      <c r="PZO10" s="1053"/>
      <c r="PZP10" s="1053"/>
      <c r="PZQ10" s="1053"/>
      <c r="PZR10" s="1053"/>
      <c r="PZS10" s="480"/>
      <c r="PZT10" s="480"/>
      <c r="PZU10" s="481"/>
      <c r="PZV10" s="480"/>
      <c r="PZW10" s="480"/>
      <c r="PZX10" s="480"/>
      <c r="PZY10" s="481"/>
      <c r="PZZ10" s="481"/>
      <c r="QAA10" s="482"/>
      <c r="QAB10" s="481"/>
      <c r="QAC10" s="1053"/>
      <c r="QAD10" s="1053"/>
      <c r="QAE10" s="1053"/>
      <c r="QAF10" s="1053"/>
      <c r="QAG10" s="1053"/>
      <c r="QAH10" s="480"/>
      <c r="QAI10" s="480"/>
      <c r="QAJ10" s="481"/>
      <c r="QAK10" s="480"/>
      <c r="QAL10" s="480"/>
      <c r="QAM10" s="480"/>
      <c r="QAN10" s="481"/>
      <c r="QAO10" s="481"/>
      <c r="QAP10" s="482"/>
      <c r="QAQ10" s="481"/>
      <c r="QAR10" s="1053"/>
      <c r="QAS10" s="1053"/>
      <c r="QAT10" s="1053"/>
      <c r="QAU10" s="1053"/>
      <c r="QAV10" s="1053"/>
      <c r="QAW10" s="480"/>
      <c r="QAX10" s="480"/>
      <c r="QAY10" s="481"/>
      <c r="QAZ10" s="480"/>
      <c r="QBA10" s="480"/>
      <c r="QBB10" s="480"/>
      <c r="QBC10" s="481"/>
      <c r="QBD10" s="481"/>
      <c r="QBE10" s="482"/>
      <c r="QBF10" s="481"/>
      <c r="QBG10" s="1053"/>
      <c r="QBH10" s="1053"/>
      <c r="QBI10" s="1053"/>
      <c r="QBJ10" s="1053"/>
      <c r="QBK10" s="1053"/>
      <c r="QBL10" s="480"/>
      <c r="QBM10" s="480"/>
      <c r="QBN10" s="481"/>
      <c r="QBO10" s="480"/>
      <c r="QBP10" s="480"/>
      <c r="QBQ10" s="480"/>
      <c r="QBR10" s="481"/>
      <c r="QBS10" s="481"/>
      <c r="QBT10" s="482"/>
      <c r="QBU10" s="481"/>
      <c r="QBV10" s="1053"/>
      <c r="QBW10" s="1053"/>
      <c r="QBX10" s="1053"/>
      <c r="QBY10" s="1053"/>
      <c r="QBZ10" s="1053"/>
      <c r="QCA10" s="480"/>
      <c r="QCB10" s="480"/>
      <c r="QCC10" s="481"/>
      <c r="QCD10" s="480"/>
      <c r="QCE10" s="480"/>
      <c r="QCF10" s="480"/>
      <c r="QCG10" s="481"/>
      <c r="QCH10" s="481"/>
      <c r="QCI10" s="482"/>
      <c r="QCJ10" s="481"/>
      <c r="QCK10" s="1053"/>
      <c r="QCL10" s="1053"/>
      <c r="QCM10" s="1053"/>
      <c r="QCN10" s="1053"/>
      <c r="QCO10" s="1053"/>
      <c r="QCP10" s="480"/>
      <c r="QCQ10" s="480"/>
      <c r="QCR10" s="481"/>
      <c r="QCS10" s="480"/>
      <c r="QCT10" s="480"/>
      <c r="QCU10" s="480"/>
      <c r="QCV10" s="481"/>
      <c r="QCW10" s="481"/>
      <c r="QCX10" s="482"/>
      <c r="QCY10" s="481"/>
      <c r="QCZ10" s="1053"/>
      <c r="QDA10" s="1053"/>
      <c r="QDB10" s="1053"/>
      <c r="QDC10" s="1053"/>
      <c r="QDD10" s="1053"/>
      <c r="QDE10" s="480"/>
      <c r="QDF10" s="480"/>
      <c r="QDG10" s="481"/>
      <c r="QDH10" s="480"/>
      <c r="QDI10" s="480"/>
      <c r="QDJ10" s="480"/>
      <c r="QDK10" s="481"/>
      <c r="QDL10" s="481"/>
      <c r="QDM10" s="482"/>
      <c r="QDN10" s="481"/>
      <c r="QDO10" s="1053"/>
      <c r="QDP10" s="1053"/>
      <c r="QDQ10" s="1053"/>
      <c r="QDR10" s="1053"/>
      <c r="QDS10" s="1053"/>
      <c r="QDT10" s="480"/>
      <c r="QDU10" s="480"/>
      <c r="QDV10" s="481"/>
      <c r="QDW10" s="480"/>
      <c r="QDX10" s="480"/>
      <c r="QDY10" s="480"/>
      <c r="QDZ10" s="481"/>
      <c r="QEA10" s="481"/>
      <c r="QEB10" s="482"/>
      <c r="QEC10" s="481"/>
      <c r="QED10" s="1053"/>
      <c r="QEE10" s="1053"/>
      <c r="QEF10" s="1053"/>
      <c r="QEG10" s="1053"/>
      <c r="QEH10" s="1053"/>
      <c r="QEI10" s="480"/>
      <c r="QEJ10" s="480"/>
      <c r="QEK10" s="481"/>
      <c r="QEL10" s="480"/>
      <c r="QEM10" s="480"/>
      <c r="QEN10" s="480"/>
      <c r="QEO10" s="481"/>
      <c r="QEP10" s="481"/>
      <c r="QEQ10" s="482"/>
      <c r="QER10" s="481"/>
      <c r="QES10" s="1053"/>
      <c r="QET10" s="1053"/>
      <c r="QEU10" s="1053"/>
      <c r="QEV10" s="1053"/>
      <c r="QEW10" s="1053"/>
      <c r="QEX10" s="480"/>
      <c r="QEY10" s="480"/>
      <c r="QEZ10" s="481"/>
      <c r="QFA10" s="480"/>
      <c r="QFB10" s="480"/>
      <c r="QFC10" s="480"/>
      <c r="QFD10" s="481"/>
      <c r="QFE10" s="481"/>
      <c r="QFF10" s="482"/>
      <c r="QFG10" s="481"/>
      <c r="QFH10" s="1053"/>
      <c r="QFI10" s="1053"/>
      <c r="QFJ10" s="1053"/>
      <c r="QFK10" s="1053"/>
      <c r="QFL10" s="1053"/>
      <c r="QFM10" s="480"/>
      <c r="QFN10" s="480"/>
      <c r="QFO10" s="481"/>
      <c r="QFP10" s="480"/>
      <c r="QFQ10" s="480"/>
      <c r="QFR10" s="480"/>
      <c r="QFS10" s="481"/>
      <c r="QFT10" s="481"/>
      <c r="QFU10" s="482"/>
      <c r="QFV10" s="481"/>
      <c r="QFW10" s="1053"/>
      <c r="QFX10" s="1053"/>
      <c r="QFY10" s="1053"/>
      <c r="QFZ10" s="1053"/>
      <c r="QGA10" s="1053"/>
      <c r="QGB10" s="480"/>
      <c r="QGC10" s="480"/>
      <c r="QGD10" s="481"/>
      <c r="QGE10" s="480"/>
      <c r="QGF10" s="480"/>
      <c r="QGG10" s="480"/>
      <c r="QGH10" s="481"/>
      <c r="QGI10" s="481"/>
      <c r="QGJ10" s="482"/>
      <c r="QGK10" s="481"/>
      <c r="QGL10" s="1053"/>
      <c r="QGM10" s="1053"/>
      <c r="QGN10" s="1053"/>
      <c r="QGO10" s="1053"/>
      <c r="QGP10" s="1053"/>
      <c r="QGQ10" s="480"/>
      <c r="QGR10" s="480"/>
      <c r="QGS10" s="481"/>
      <c r="QGT10" s="480"/>
      <c r="QGU10" s="480"/>
      <c r="QGV10" s="480"/>
      <c r="QGW10" s="481"/>
      <c r="QGX10" s="481"/>
      <c r="QGY10" s="482"/>
      <c r="QGZ10" s="481"/>
      <c r="QHA10" s="1053"/>
      <c r="QHB10" s="1053"/>
      <c r="QHC10" s="1053"/>
      <c r="QHD10" s="1053"/>
      <c r="QHE10" s="1053"/>
      <c r="QHF10" s="480"/>
      <c r="QHG10" s="480"/>
      <c r="QHH10" s="481"/>
      <c r="QHI10" s="480"/>
      <c r="QHJ10" s="480"/>
      <c r="QHK10" s="480"/>
      <c r="QHL10" s="481"/>
      <c r="QHM10" s="481"/>
      <c r="QHN10" s="482"/>
      <c r="QHO10" s="481"/>
      <c r="QHP10" s="1053"/>
      <c r="QHQ10" s="1053"/>
      <c r="QHR10" s="1053"/>
      <c r="QHS10" s="1053"/>
      <c r="QHT10" s="1053"/>
      <c r="QHU10" s="480"/>
      <c r="QHV10" s="480"/>
      <c r="QHW10" s="481"/>
      <c r="QHX10" s="480"/>
      <c r="QHY10" s="480"/>
      <c r="QHZ10" s="480"/>
      <c r="QIA10" s="481"/>
      <c r="QIB10" s="481"/>
      <c r="QIC10" s="482"/>
      <c r="QID10" s="481"/>
      <c r="QIE10" s="1053"/>
      <c r="QIF10" s="1053"/>
      <c r="QIG10" s="1053"/>
      <c r="QIH10" s="1053"/>
      <c r="QII10" s="1053"/>
      <c r="QIJ10" s="480"/>
      <c r="QIK10" s="480"/>
      <c r="QIL10" s="481"/>
      <c r="QIM10" s="480"/>
      <c r="QIN10" s="480"/>
      <c r="QIO10" s="480"/>
      <c r="QIP10" s="481"/>
      <c r="QIQ10" s="481"/>
      <c r="QIR10" s="482"/>
      <c r="QIS10" s="481"/>
      <c r="QIT10" s="1053"/>
      <c r="QIU10" s="1053"/>
      <c r="QIV10" s="1053"/>
      <c r="QIW10" s="1053"/>
      <c r="QIX10" s="1053"/>
      <c r="QIY10" s="480"/>
      <c r="QIZ10" s="480"/>
      <c r="QJA10" s="481"/>
      <c r="QJB10" s="480"/>
      <c r="QJC10" s="480"/>
      <c r="QJD10" s="480"/>
      <c r="QJE10" s="481"/>
      <c r="QJF10" s="481"/>
      <c r="QJG10" s="482"/>
      <c r="QJH10" s="481"/>
      <c r="QJI10" s="1053"/>
      <c r="QJJ10" s="1053"/>
      <c r="QJK10" s="1053"/>
      <c r="QJL10" s="1053"/>
      <c r="QJM10" s="1053"/>
      <c r="QJN10" s="480"/>
      <c r="QJO10" s="480"/>
      <c r="QJP10" s="481"/>
      <c r="QJQ10" s="480"/>
      <c r="QJR10" s="480"/>
      <c r="QJS10" s="480"/>
      <c r="QJT10" s="481"/>
      <c r="QJU10" s="481"/>
      <c r="QJV10" s="482"/>
      <c r="QJW10" s="481"/>
      <c r="QJX10" s="1053"/>
      <c r="QJY10" s="1053"/>
      <c r="QJZ10" s="1053"/>
      <c r="QKA10" s="1053"/>
      <c r="QKB10" s="1053"/>
      <c r="QKC10" s="480"/>
      <c r="QKD10" s="480"/>
      <c r="QKE10" s="481"/>
      <c r="QKF10" s="480"/>
      <c r="QKG10" s="480"/>
      <c r="QKH10" s="480"/>
      <c r="QKI10" s="481"/>
      <c r="QKJ10" s="481"/>
      <c r="QKK10" s="482"/>
      <c r="QKL10" s="481"/>
      <c r="QKM10" s="1053"/>
      <c r="QKN10" s="1053"/>
      <c r="QKO10" s="1053"/>
      <c r="QKP10" s="1053"/>
      <c r="QKQ10" s="1053"/>
      <c r="QKR10" s="480"/>
      <c r="QKS10" s="480"/>
      <c r="QKT10" s="481"/>
      <c r="QKU10" s="480"/>
      <c r="QKV10" s="480"/>
      <c r="QKW10" s="480"/>
      <c r="QKX10" s="481"/>
      <c r="QKY10" s="481"/>
      <c r="QKZ10" s="482"/>
      <c r="QLA10" s="481"/>
      <c r="QLB10" s="1053"/>
      <c r="QLC10" s="1053"/>
      <c r="QLD10" s="1053"/>
      <c r="QLE10" s="1053"/>
      <c r="QLF10" s="1053"/>
      <c r="QLG10" s="480"/>
      <c r="QLH10" s="480"/>
      <c r="QLI10" s="481"/>
      <c r="QLJ10" s="480"/>
      <c r="QLK10" s="480"/>
      <c r="QLL10" s="480"/>
      <c r="QLM10" s="481"/>
      <c r="QLN10" s="481"/>
      <c r="QLO10" s="482"/>
      <c r="QLP10" s="481"/>
      <c r="QLQ10" s="1053"/>
      <c r="QLR10" s="1053"/>
      <c r="QLS10" s="1053"/>
      <c r="QLT10" s="1053"/>
      <c r="QLU10" s="1053"/>
      <c r="QLV10" s="480"/>
      <c r="QLW10" s="480"/>
      <c r="QLX10" s="481"/>
      <c r="QLY10" s="480"/>
      <c r="QLZ10" s="480"/>
      <c r="QMA10" s="480"/>
      <c r="QMB10" s="481"/>
      <c r="QMC10" s="481"/>
      <c r="QMD10" s="482"/>
      <c r="QME10" s="481"/>
      <c r="QMF10" s="1053"/>
      <c r="QMG10" s="1053"/>
      <c r="QMH10" s="1053"/>
      <c r="QMI10" s="1053"/>
      <c r="QMJ10" s="1053"/>
      <c r="QMK10" s="480"/>
      <c r="QML10" s="480"/>
      <c r="QMM10" s="481"/>
      <c r="QMN10" s="480"/>
      <c r="QMO10" s="480"/>
      <c r="QMP10" s="480"/>
      <c r="QMQ10" s="481"/>
      <c r="QMR10" s="481"/>
      <c r="QMS10" s="482"/>
      <c r="QMT10" s="481"/>
      <c r="QMU10" s="1053"/>
      <c r="QMV10" s="1053"/>
      <c r="QMW10" s="1053"/>
      <c r="QMX10" s="1053"/>
      <c r="QMY10" s="1053"/>
      <c r="QMZ10" s="480"/>
      <c r="QNA10" s="480"/>
      <c r="QNB10" s="481"/>
      <c r="QNC10" s="480"/>
      <c r="QND10" s="480"/>
      <c r="QNE10" s="480"/>
      <c r="QNF10" s="481"/>
      <c r="QNG10" s="481"/>
      <c r="QNH10" s="482"/>
      <c r="QNI10" s="481"/>
      <c r="QNJ10" s="1053"/>
      <c r="QNK10" s="1053"/>
      <c r="QNL10" s="1053"/>
      <c r="QNM10" s="1053"/>
      <c r="QNN10" s="1053"/>
      <c r="QNO10" s="480"/>
      <c r="QNP10" s="480"/>
      <c r="QNQ10" s="481"/>
      <c r="QNR10" s="480"/>
      <c r="QNS10" s="480"/>
      <c r="QNT10" s="480"/>
      <c r="QNU10" s="481"/>
      <c r="QNV10" s="481"/>
      <c r="QNW10" s="482"/>
      <c r="QNX10" s="481"/>
      <c r="QNY10" s="1053"/>
      <c r="QNZ10" s="1053"/>
      <c r="QOA10" s="1053"/>
      <c r="QOB10" s="1053"/>
      <c r="QOC10" s="1053"/>
      <c r="QOD10" s="480"/>
      <c r="QOE10" s="480"/>
      <c r="QOF10" s="481"/>
      <c r="QOG10" s="480"/>
      <c r="QOH10" s="480"/>
      <c r="QOI10" s="480"/>
      <c r="QOJ10" s="481"/>
      <c r="QOK10" s="481"/>
      <c r="QOL10" s="482"/>
      <c r="QOM10" s="481"/>
      <c r="QON10" s="1053"/>
      <c r="QOO10" s="1053"/>
      <c r="QOP10" s="1053"/>
      <c r="QOQ10" s="1053"/>
      <c r="QOR10" s="1053"/>
      <c r="QOS10" s="480"/>
      <c r="QOT10" s="480"/>
      <c r="QOU10" s="481"/>
      <c r="QOV10" s="480"/>
      <c r="QOW10" s="480"/>
      <c r="QOX10" s="480"/>
      <c r="QOY10" s="481"/>
      <c r="QOZ10" s="481"/>
      <c r="QPA10" s="482"/>
      <c r="QPB10" s="481"/>
      <c r="QPC10" s="1053"/>
      <c r="QPD10" s="1053"/>
      <c r="QPE10" s="1053"/>
      <c r="QPF10" s="1053"/>
      <c r="QPG10" s="1053"/>
      <c r="QPH10" s="480"/>
      <c r="QPI10" s="480"/>
      <c r="QPJ10" s="481"/>
      <c r="QPK10" s="480"/>
      <c r="QPL10" s="480"/>
      <c r="QPM10" s="480"/>
      <c r="QPN10" s="481"/>
      <c r="QPO10" s="481"/>
      <c r="QPP10" s="482"/>
      <c r="QPQ10" s="481"/>
      <c r="QPR10" s="1053"/>
      <c r="QPS10" s="1053"/>
      <c r="QPT10" s="1053"/>
      <c r="QPU10" s="1053"/>
      <c r="QPV10" s="1053"/>
      <c r="QPW10" s="480"/>
      <c r="QPX10" s="480"/>
      <c r="QPY10" s="481"/>
      <c r="QPZ10" s="480"/>
      <c r="QQA10" s="480"/>
      <c r="QQB10" s="480"/>
      <c r="QQC10" s="481"/>
      <c r="QQD10" s="481"/>
      <c r="QQE10" s="482"/>
      <c r="QQF10" s="481"/>
      <c r="QQG10" s="1053"/>
      <c r="QQH10" s="1053"/>
      <c r="QQI10" s="1053"/>
      <c r="QQJ10" s="1053"/>
      <c r="QQK10" s="1053"/>
      <c r="QQL10" s="480"/>
      <c r="QQM10" s="480"/>
      <c r="QQN10" s="481"/>
      <c r="QQO10" s="480"/>
      <c r="QQP10" s="480"/>
      <c r="QQQ10" s="480"/>
      <c r="QQR10" s="481"/>
      <c r="QQS10" s="481"/>
      <c r="QQT10" s="482"/>
      <c r="QQU10" s="481"/>
      <c r="QQV10" s="1053"/>
      <c r="QQW10" s="1053"/>
      <c r="QQX10" s="1053"/>
      <c r="QQY10" s="1053"/>
      <c r="QQZ10" s="1053"/>
      <c r="QRA10" s="480"/>
      <c r="QRB10" s="480"/>
      <c r="QRC10" s="481"/>
      <c r="QRD10" s="480"/>
      <c r="QRE10" s="480"/>
      <c r="QRF10" s="480"/>
      <c r="QRG10" s="481"/>
      <c r="QRH10" s="481"/>
      <c r="QRI10" s="482"/>
      <c r="QRJ10" s="481"/>
      <c r="QRK10" s="1053"/>
      <c r="QRL10" s="1053"/>
      <c r="QRM10" s="1053"/>
      <c r="QRN10" s="1053"/>
      <c r="QRO10" s="1053"/>
      <c r="QRP10" s="480"/>
      <c r="QRQ10" s="480"/>
      <c r="QRR10" s="481"/>
      <c r="QRS10" s="480"/>
      <c r="QRT10" s="480"/>
      <c r="QRU10" s="480"/>
      <c r="QRV10" s="481"/>
      <c r="QRW10" s="481"/>
      <c r="QRX10" s="482"/>
      <c r="QRY10" s="481"/>
      <c r="QRZ10" s="1053"/>
      <c r="QSA10" s="1053"/>
      <c r="QSB10" s="1053"/>
      <c r="QSC10" s="1053"/>
      <c r="QSD10" s="1053"/>
      <c r="QSE10" s="480"/>
      <c r="QSF10" s="480"/>
      <c r="QSG10" s="481"/>
      <c r="QSH10" s="480"/>
      <c r="QSI10" s="480"/>
      <c r="QSJ10" s="480"/>
      <c r="QSK10" s="481"/>
      <c r="QSL10" s="481"/>
      <c r="QSM10" s="482"/>
      <c r="QSN10" s="481"/>
      <c r="QSO10" s="1053"/>
      <c r="QSP10" s="1053"/>
      <c r="QSQ10" s="1053"/>
      <c r="QSR10" s="1053"/>
      <c r="QSS10" s="1053"/>
      <c r="QST10" s="480"/>
      <c r="QSU10" s="480"/>
      <c r="QSV10" s="481"/>
      <c r="QSW10" s="480"/>
      <c r="QSX10" s="480"/>
      <c r="QSY10" s="480"/>
      <c r="QSZ10" s="481"/>
      <c r="QTA10" s="481"/>
      <c r="QTB10" s="482"/>
      <c r="QTC10" s="481"/>
      <c r="QTD10" s="1053"/>
      <c r="QTE10" s="1053"/>
      <c r="QTF10" s="1053"/>
      <c r="QTG10" s="1053"/>
      <c r="QTH10" s="1053"/>
      <c r="QTI10" s="480"/>
      <c r="QTJ10" s="480"/>
      <c r="QTK10" s="481"/>
      <c r="QTL10" s="480"/>
      <c r="QTM10" s="480"/>
      <c r="QTN10" s="480"/>
      <c r="QTO10" s="481"/>
      <c r="QTP10" s="481"/>
      <c r="QTQ10" s="482"/>
      <c r="QTR10" s="481"/>
      <c r="QTS10" s="1053"/>
      <c r="QTT10" s="1053"/>
      <c r="QTU10" s="1053"/>
      <c r="QTV10" s="1053"/>
      <c r="QTW10" s="1053"/>
      <c r="QTX10" s="480"/>
      <c r="QTY10" s="480"/>
      <c r="QTZ10" s="481"/>
      <c r="QUA10" s="480"/>
      <c r="QUB10" s="480"/>
      <c r="QUC10" s="480"/>
      <c r="QUD10" s="481"/>
      <c r="QUE10" s="481"/>
      <c r="QUF10" s="482"/>
      <c r="QUG10" s="481"/>
      <c r="QUH10" s="1053"/>
      <c r="QUI10" s="1053"/>
      <c r="QUJ10" s="1053"/>
      <c r="QUK10" s="1053"/>
      <c r="QUL10" s="1053"/>
      <c r="QUM10" s="480"/>
      <c r="QUN10" s="480"/>
      <c r="QUO10" s="481"/>
      <c r="QUP10" s="480"/>
      <c r="QUQ10" s="480"/>
      <c r="QUR10" s="480"/>
      <c r="QUS10" s="481"/>
      <c r="QUT10" s="481"/>
      <c r="QUU10" s="482"/>
      <c r="QUV10" s="481"/>
      <c r="QUW10" s="1053"/>
      <c r="QUX10" s="1053"/>
      <c r="QUY10" s="1053"/>
      <c r="QUZ10" s="1053"/>
      <c r="QVA10" s="1053"/>
      <c r="QVB10" s="480"/>
      <c r="QVC10" s="480"/>
      <c r="QVD10" s="481"/>
      <c r="QVE10" s="480"/>
      <c r="QVF10" s="480"/>
      <c r="QVG10" s="480"/>
      <c r="QVH10" s="481"/>
      <c r="QVI10" s="481"/>
      <c r="QVJ10" s="482"/>
      <c r="QVK10" s="481"/>
      <c r="QVL10" s="1053"/>
      <c r="QVM10" s="1053"/>
      <c r="QVN10" s="1053"/>
      <c r="QVO10" s="1053"/>
      <c r="QVP10" s="1053"/>
      <c r="QVQ10" s="480"/>
      <c r="QVR10" s="480"/>
      <c r="QVS10" s="481"/>
      <c r="QVT10" s="480"/>
      <c r="QVU10" s="480"/>
      <c r="QVV10" s="480"/>
      <c r="QVW10" s="481"/>
      <c r="QVX10" s="481"/>
      <c r="QVY10" s="482"/>
      <c r="QVZ10" s="481"/>
      <c r="QWA10" s="1053"/>
      <c r="QWB10" s="1053"/>
      <c r="QWC10" s="1053"/>
      <c r="QWD10" s="1053"/>
      <c r="QWE10" s="1053"/>
      <c r="QWF10" s="480"/>
      <c r="QWG10" s="480"/>
      <c r="QWH10" s="481"/>
      <c r="QWI10" s="480"/>
      <c r="QWJ10" s="480"/>
      <c r="QWK10" s="480"/>
      <c r="QWL10" s="481"/>
      <c r="QWM10" s="481"/>
      <c r="QWN10" s="482"/>
      <c r="QWO10" s="481"/>
      <c r="QWP10" s="1053"/>
      <c r="QWQ10" s="1053"/>
      <c r="QWR10" s="1053"/>
      <c r="QWS10" s="1053"/>
      <c r="QWT10" s="1053"/>
      <c r="QWU10" s="480"/>
      <c r="QWV10" s="480"/>
      <c r="QWW10" s="481"/>
      <c r="QWX10" s="480"/>
      <c r="QWY10" s="480"/>
      <c r="QWZ10" s="480"/>
      <c r="QXA10" s="481"/>
      <c r="QXB10" s="481"/>
      <c r="QXC10" s="482"/>
      <c r="QXD10" s="481"/>
      <c r="QXE10" s="1053"/>
      <c r="QXF10" s="1053"/>
      <c r="QXG10" s="1053"/>
      <c r="QXH10" s="1053"/>
      <c r="QXI10" s="1053"/>
      <c r="QXJ10" s="480"/>
      <c r="QXK10" s="480"/>
      <c r="QXL10" s="481"/>
      <c r="QXM10" s="480"/>
      <c r="QXN10" s="480"/>
      <c r="QXO10" s="480"/>
      <c r="QXP10" s="481"/>
      <c r="QXQ10" s="481"/>
      <c r="QXR10" s="482"/>
      <c r="QXS10" s="481"/>
      <c r="QXT10" s="1053"/>
      <c r="QXU10" s="1053"/>
      <c r="QXV10" s="1053"/>
      <c r="QXW10" s="1053"/>
      <c r="QXX10" s="1053"/>
      <c r="QXY10" s="480"/>
      <c r="QXZ10" s="480"/>
      <c r="QYA10" s="481"/>
      <c r="QYB10" s="480"/>
      <c r="QYC10" s="480"/>
      <c r="QYD10" s="480"/>
      <c r="QYE10" s="481"/>
      <c r="QYF10" s="481"/>
      <c r="QYG10" s="482"/>
      <c r="QYH10" s="481"/>
      <c r="QYI10" s="1053"/>
      <c r="QYJ10" s="1053"/>
      <c r="QYK10" s="1053"/>
      <c r="QYL10" s="1053"/>
      <c r="QYM10" s="1053"/>
      <c r="QYN10" s="480"/>
      <c r="QYO10" s="480"/>
      <c r="QYP10" s="481"/>
      <c r="QYQ10" s="480"/>
      <c r="QYR10" s="480"/>
      <c r="QYS10" s="480"/>
      <c r="QYT10" s="481"/>
      <c r="QYU10" s="481"/>
      <c r="QYV10" s="482"/>
      <c r="QYW10" s="481"/>
      <c r="QYX10" s="1053"/>
      <c r="QYY10" s="1053"/>
      <c r="QYZ10" s="1053"/>
      <c r="QZA10" s="1053"/>
      <c r="QZB10" s="1053"/>
      <c r="QZC10" s="480"/>
      <c r="QZD10" s="480"/>
      <c r="QZE10" s="481"/>
      <c r="QZF10" s="480"/>
      <c r="QZG10" s="480"/>
      <c r="QZH10" s="480"/>
      <c r="QZI10" s="481"/>
      <c r="QZJ10" s="481"/>
      <c r="QZK10" s="482"/>
      <c r="QZL10" s="481"/>
      <c r="QZM10" s="1053"/>
      <c r="QZN10" s="1053"/>
      <c r="QZO10" s="1053"/>
      <c r="QZP10" s="1053"/>
      <c r="QZQ10" s="1053"/>
      <c r="QZR10" s="480"/>
      <c r="QZS10" s="480"/>
      <c r="QZT10" s="481"/>
      <c r="QZU10" s="480"/>
      <c r="QZV10" s="480"/>
      <c r="QZW10" s="480"/>
      <c r="QZX10" s="481"/>
      <c r="QZY10" s="481"/>
      <c r="QZZ10" s="482"/>
      <c r="RAA10" s="481"/>
      <c r="RAB10" s="1053"/>
      <c r="RAC10" s="1053"/>
      <c r="RAD10" s="1053"/>
      <c r="RAE10" s="1053"/>
      <c r="RAF10" s="1053"/>
      <c r="RAG10" s="480"/>
      <c r="RAH10" s="480"/>
      <c r="RAI10" s="481"/>
      <c r="RAJ10" s="480"/>
      <c r="RAK10" s="480"/>
      <c r="RAL10" s="480"/>
      <c r="RAM10" s="481"/>
      <c r="RAN10" s="481"/>
      <c r="RAO10" s="482"/>
      <c r="RAP10" s="481"/>
      <c r="RAQ10" s="1053"/>
      <c r="RAR10" s="1053"/>
      <c r="RAS10" s="1053"/>
      <c r="RAT10" s="1053"/>
      <c r="RAU10" s="1053"/>
      <c r="RAV10" s="480"/>
      <c r="RAW10" s="480"/>
      <c r="RAX10" s="481"/>
      <c r="RAY10" s="480"/>
      <c r="RAZ10" s="480"/>
      <c r="RBA10" s="480"/>
      <c r="RBB10" s="481"/>
      <c r="RBC10" s="481"/>
      <c r="RBD10" s="482"/>
      <c r="RBE10" s="481"/>
      <c r="RBF10" s="1053"/>
      <c r="RBG10" s="1053"/>
      <c r="RBH10" s="1053"/>
      <c r="RBI10" s="1053"/>
      <c r="RBJ10" s="1053"/>
      <c r="RBK10" s="480"/>
      <c r="RBL10" s="480"/>
      <c r="RBM10" s="481"/>
      <c r="RBN10" s="480"/>
      <c r="RBO10" s="480"/>
      <c r="RBP10" s="480"/>
      <c r="RBQ10" s="481"/>
      <c r="RBR10" s="481"/>
      <c r="RBS10" s="482"/>
      <c r="RBT10" s="481"/>
      <c r="RBU10" s="1053"/>
      <c r="RBV10" s="1053"/>
      <c r="RBW10" s="1053"/>
      <c r="RBX10" s="1053"/>
      <c r="RBY10" s="1053"/>
      <c r="RBZ10" s="480"/>
      <c r="RCA10" s="480"/>
      <c r="RCB10" s="481"/>
      <c r="RCC10" s="480"/>
      <c r="RCD10" s="480"/>
      <c r="RCE10" s="480"/>
      <c r="RCF10" s="481"/>
      <c r="RCG10" s="481"/>
      <c r="RCH10" s="482"/>
      <c r="RCI10" s="481"/>
      <c r="RCJ10" s="1053"/>
      <c r="RCK10" s="1053"/>
      <c r="RCL10" s="1053"/>
      <c r="RCM10" s="1053"/>
      <c r="RCN10" s="1053"/>
      <c r="RCO10" s="480"/>
      <c r="RCP10" s="480"/>
      <c r="RCQ10" s="481"/>
      <c r="RCR10" s="480"/>
      <c r="RCS10" s="480"/>
      <c r="RCT10" s="480"/>
      <c r="RCU10" s="481"/>
      <c r="RCV10" s="481"/>
      <c r="RCW10" s="482"/>
      <c r="RCX10" s="481"/>
      <c r="RCY10" s="1053"/>
      <c r="RCZ10" s="1053"/>
      <c r="RDA10" s="1053"/>
      <c r="RDB10" s="1053"/>
      <c r="RDC10" s="1053"/>
      <c r="RDD10" s="480"/>
      <c r="RDE10" s="480"/>
      <c r="RDF10" s="481"/>
      <c r="RDG10" s="480"/>
      <c r="RDH10" s="480"/>
      <c r="RDI10" s="480"/>
      <c r="RDJ10" s="481"/>
      <c r="RDK10" s="481"/>
      <c r="RDL10" s="482"/>
      <c r="RDM10" s="481"/>
      <c r="RDN10" s="1053"/>
      <c r="RDO10" s="1053"/>
      <c r="RDP10" s="1053"/>
      <c r="RDQ10" s="1053"/>
      <c r="RDR10" s="1053"/>
      <c r="RDS10" s="480"/>
      <c r="RDT10" s="480"/>
      <c r="RDU10" s="481"/>
      <c r="RDV10" s="480"/>
      <c r="RDW10" s="480"/>
      <c r="RDX10" s="480"/>
      <c r="RDY10" s="481"/>
      <c r="RDZ10" s="481"/>
      <c r="REA10" s="482"/>
      <c r="REB10" s="481"/>
      <c r="REC10" s="1053"/>
      <c r="RED10" s="1053"/>
      <c r="REE10" s="1053"/>
      <c r="REF10" s="1053"/>
      <c r="REG10" s="1053"/>
      <c r="REH10" s="480"/>
      <c r="REI10" s="480"/>
      <c r="REJ10" s="481"/>
      <c r="REK10" s="480"/>
      <c r="REL10" s="480"/>
      <c r="REM10" s="480"/>
      <c r="REN10" s="481"/>
      <c r="REO10" s="481"/>
      <c r="REP10" s="482"/>
      <c r="REQ10" s="481"/>
      <c r="RER10" s="1053"/>
      <c r="RES10" s="1053"/>
      <c r="RET10" s="1053"/>
      <c r="REU10" s="1053"/>
      <c r="REV10" s="1053"/>
      <c r="REW10" s="480"/>
      <c r="REX10" s="480"/>
      <c r="REY10" s="481"/>
      <c r="REZ10" s="480"/>
      <c r="RFA10" s="480"/>
      <c r="RFB10" s="480"/>
      <c r="RFC10" s="481"/>
      <c r="RFD10" s="481"/>
      <c r="RFE10" s="482"/>
      <c r="RFF10" s="481"/>
      <c r="RFG10" s="1053"/>
      <c r="RFH10" s="1053"/>
      <c r="RFI10" s="1053"/>
      <c r="RFJ10" s="1053"/>
      <c r="RFK10" s="1053"/>
      <c r="RFL10" s="480"/>
      <c r="RFM10" s="480"/>
      <c r="RFN10" s="481"/>
      <c r="RFO10" s="480"/>
      <c r="RFP10" s="480"/>
      <c r="RFQ10" s="480"/>
      <c r="RFR10" s="481"/>
      <c r="RFS10" s="481"/>
      <c r="RFT10" s="482"/>
      <c r="RFU10" s="481"/>
      <c r="RFV10" s="1053"/>
      <c r="RFW10" s="1053"/>
      <c r="RFX10" s="1053"/>
      <c r="RFY10" s="1053"/>
      <c r="RFZ10" s="1053"/>
      <c r="RGA10" s="480"/>
      <c r="RGB10" s="480"/>
      <c r="RGC10" s="481"/>
      <c r="RGD10" s="480"/>
      <c r="RGE10" s="480"/>
      <c r="RGF10" s="480"/>
      <c r="RGG10" s="481"/>
      <c r="RGH10" s="481"/>
      <c r="RGI10" s="482"/>
      <c r="RGJ10" s="481"/>
      <c r="RGK10" s="1053"/>
      <c r="RGL10" s="1053"/>
      <c r="RGM10" s="1053"/>
      <c r="RGN10" s="1053"/>
      <c r="RGO10" s="1053"/>
      <c r="RGP10" s="480"/>
      <c r="RGQ10" s="480"/>
      <c r="RGR10" s="481"/>
      <c r="RGS10" s="480"/>
      <c r="RGT10" s="480"/>
      <c r="RGU10" s="480"/>
      <c r="RGV10" s="481"/>
      <c r="RGW10" s="481"/>
      <c r="RGX10" s="482"/>
      <c r="RGY10" s="481"/>
      <c r="RGZ10" s="1053"/>
      <c r="RHA10" s="1053"/>
      <c r="RHB10" s="1053"/>
      <c r="RHC10" s="1053"/>
      <c r="RHD10" s="1053"/>
      <c r="RHE10" s="480"/>
      <c r="RHF10" s="480"/>
      <c r="RHG10" s="481"/>
      <c r="RHH10" s="480"/>
      <c r="RHI10" s="480"/>
      <c r="RHJ10" s="480"/>
      <c r="RHK10" s="481"/>
      <c r="RHL10" s="481"/>
      <c r="RHM10" s="482"/>
      <c r="RHN10" s="481"/>
      <c r="RHO10" s="1053"/>
      <c r="RHP10" s="1053"/>
      <c r="RHQ10" s="1053"/>
      <c r="RHR10" s="1053"/>
      <c r="RHS10" s="1053"/>
      <c r="RHT10" s="480"/>
      <c r="RHU10" s="480"/>
      <c r="RHV10" s="481"/>
      <c r="RHW10" s="480"/>
      <c r="RHX10" s="480"/>
      <c r="RHY10" s="480"/>
      <c r="RHZ10" s="481"/>
      <c r="RIA10" s="481"/>
      <c r="RIB10" s="482"/>
      <c r="RIC10" s="481"/>
      <c r="RID10" s="1053"/>
      <c r="RIE10" s="1053"/>
      <c r="RIF10" s="1053"/>
      <c r="RIG10" s="1053"/>
      <c r="RIH10" s="1053"/>
      <c r="RII10" s="480"/>
      <c r="RIJ10" s="480"/>
      <c r="RIK10" s="481"/>
      <c r="RIL10" s="480"/>
      <c r="RIM10" s="480"/>
      <c r="RIN10" s="480"/>
      <c r="RIO10" s="481"/>
      <c r="RIP10" s="481"/>
      <c r="RIQ10" s="482"/>
      <c r="RIR10" s="481"/>
      <c r="RIS10" s="1053"/>
      <c r="RIT10" s="1053"/>
      <c r="RIU10" s="1053"/>
      <c r="RIV10" s="1053"/>
      <c r="RIW10" s="1053"/>
      <c r="RIX10" s="480"/>
      <c r="RIY10" s="480"/>
      <c r="RIZ10" s="481"/>
      <c r="RJA10" s="480"/>
      <c r="RJB10" s="480"/>
      <c r="RJC10" s="480"/>
      <c r="RJD10" s="481"/>
      <c r="RJE10" s="481"/>
      <c r="RJF10" s="482"/>
      <c r="RJG10" s="481"/>
      <c r="RJH10" s="1053"/>
      <c r="RJI10" s="1053"/>
      <c r="RJJ10" s="1053"/>
      <c r="RJK10" s="1053"/>
      <c r="RJL10" s="1053"/>
      <c r="RJM10" s="480"/>
      <c r="RJN10" s="480"/>
      <c r="RJO10" s="481"/>
      <c r="RJP10" s="480"/>
      <c r="RJQ10" s="480"/>
      <c r="RJR10" s="480"/>
      <c r="RJS10" s="481"/>
      <c r="RJT10" s="481"/>
      <c r="RJU10" s="482"/>
      <c r="RJV10" s="481"/>
      <c r="RJW10" s="1053"/>
      <c r="RJX10" s="1053"/>
      <c r="RJY10" s="1053"/>
      <c r="RJZ10" s="1053"/>
      <c r="RKA10" s="1053"/>
      <c r="RKB10" s="480"/>
      <c r="RKC10" s="480"/>
      <c r="RKD10" s="481"/>
      <c r="RKE10" s="480"/>
      <c r="RKF10" s="480"/>
      <c r="RKG10" s="480"/>
      <c r="RKH10" s="481"/>
      <c r="RKI10" s="481"/>
      <c r="RKJ10" s="482"/>
      <c r="RKK10" s="481"/>
      <c r="RKL10" s="1053"/>
      <c r="RKM10" s="1053"/>
      <c r="RKN10" s="1053"/>
      <c r="RKO10" s="1053"/>
      <c r="RKP10" s="1053"/>
      <c r="RKQ10" s="480"/>
      <c r="RKR10" s="480"/>
      <c r="RKS10" s="481"/>
      <c r="RKT10" s="480"/>
      <c r="RKU10" s="480"/>
      <c r="RKV10" s="480"/>
      <c r="RKW10" s="481"/>
      <c r="RKX10" s="481"/>
      <c r="RKY10" s="482"/>
      <c r="RKZ10" s="481"/>
      <c r="RLA10" s="1053"/>
      <c r="RLB10" s="1053"/>
      <c r="RLC10" s="1053"/>
      <c r="RLD10" s="1053"/>
      <c r="RLE10" s="1053"/>
      <c r="RLF10" s="480"/>
      <c r="RLG10" s="480"/>
      <c r="RLH10" s="481"/>
      <c r="RLI10" s="480"/>
      <c r="RLJ10" s="480"/>
      <c r="RLK10" s="480"/>
      <c r="RLL10" s="481"/>
      <c r="RLM10" s="481"/>
      <c r="RLN10" s="482"/>
      <c r="RLO10" s="481"/>
      <c r="RLP10" s="1053"/>
      <c r="RLQ10" s="1053"/>
      <c r="RLR10" s="1053"/>
      <c r="RLS10" s="1053"/>
      <c r="RLT10" s="1053"/>
      <c r="RLU10" s="480"/>
      <c r="RLV10" s="480"/>
      <c r="RLW10" s="481"/>
      <c r="RLX10" s="480"/>
      <c r="RLY10" s="480"/>
      <c r="RLZ10" s="480"/>
      <c r="RMA10" s="481"/>
      <c r="RMB10" s="481"/>
      <c r="RMC10" s="482"/>
      <c r="RMD10" s="481"/>
      <c r="RME10" s="1053"/>
      <c r="RMF10" s="1053"/>
      <c r="RMG10" s="1053"/>
      <c r="RMH10" s="1053"/>
      <c r="RMI10" s="1053"/>
      <c r="RMJ10" s="480"/>
      <c r="RMK10" s="480"/>
      <c r="RML10" s="481"/>
      <c r="RMM10" s="480"/>
      <c r="RMN10" s="480"/>
      <c r="RMO10" s="480"/>
      <c r="RMP10" s="481"/>
      <c r="RMQ10" s="481"/>
      <c r="RMR10" s="482"/>
      <c r="RMS10" s="481"/>
      <c r="RMT10" s="1053"/>
      <c r="RMU10" s="1053"/>
      <c r="RMV10" s="1053"/>
      <c r="RMW10" s="1053"/>
      <c r="RMX10" s="1053"/>
      <c r="RMY10" s="480"/>
      <c r="RMZ10" s="480"/>
      <c r="RNA10" s="481"/>
      <c r="RNB10" s="480"/>
      <c r="RNC10" s="480"/>
      <c r="RND10" s="480"/>
      <c r="RNE10" s="481"/>
      <c r="RNF10" s="481"/>
      <c r="RNG10" s="482"/>
      <c r="RNH10" s="481"/>
      <c r="RNI10" s="1053"/>
      <c r="RNJ10" s="1053"/>
      <c r="RNK10" s="1053"/>
      <c r="RNL10" s="1053"/>
      <c r="RNM10" s="1053"/>
      <c r="RNN10" s="480"/>
      <c r="RNO10" s="480"/>
      <c r="RNP10" s="481"/>
      <c r="RNQ10" s="480"/>
      <c r="RNR10" s="480"/>
      <c r="RNS10" s="480"/>
      <c r="RNT10" s="481"/>
      <c r="RNU10" s="481"/>
      <c r="RNV10" s="482"/>
      <c r="RNW10" s="481"/>
      <c r="RNX10" s="1053"/>
      <c r="RNY10" s="1053"/>
      <c r="RNZ10" s="1053"/>
      <c r="ROA10" s="1053"/>
      <c r="ROB10" s="1053"/>
      <c r="ROC10" s="480"/>
      <c r="ROD10" s="480"/>
      <c r="ROE10" s="481"/>
      <c r="ROF10" s="480"/>
      <c r="ROG10" s="480"/>
      <c r="ROH10" s="480"/>
      <c r="ROI10" s="481"/>
      <c r="ROJ10" s="481"/>
      <c r="ROK10" s="482"/>
      <c r="ROL10" s="481"/>
      <c r="ROM10" s="1053"/>
      <c r="RON10" s="1053"/>
      <c r="ROO10" s="1053"/>
      <c r="ROP10" s="1053"/>
      <c r="ROQ10" s="1053"/>
      <c r="ROR10" s="480"/>
      <c r="ROS10" s="480"/>
      <c r="ROT10" s="481"/>
      <c r="ROU10" s="480"/>
      <c r="ROV10" s="480"/>
      <c r="ROW10" s="480"/>
      <c r="ROX10" s="481"/>
      <c r="ROY10" s="481"/>
      <c r="ROZ10" s="482"/>
      <c r="RPA10" s="481"/>
      <c r="RPB10" s="1053"/>
      <c r="RPC10" s="1053"/>
      <c r="RPD10" s="1053"/>
      <c r="RPE10" s="1053"/>
      <c r="RPF10" s="1053"/>
      <c r="RPG10" s="480"/>
      <c r="RPH10" s="480"/>
      <c r="RPI10" s="481"/>
      <c r="RPJ10" s="480"/>
      <c r="RPK10" s="480"/>
      <c r="RPL10" s="480"/>
      <c r="RPM10" s="481"/>
      <c r="RPN10" s="481"/>
      <c r="RPO10" s="482"/>
      <c r="RPP10" s="481"/>
      <c r="RPQ10" s="1053"/>
      <c r="RPR10" s="1053"/>
      <c r="RPS10" s="1053"/>
      <c r="RPT10" s="1053"/>
      <c r="RPU10" s="1053"/>
      <c r="RPV10" s="480"/>
      <c r="RPW10" s="480"/>
      <c r="RPX10" s="481"/>
      <c r="RPY10" s="480"/>
      <c r="RPZ10" s="480"/>
      <c r="RQA10" s="480"/>
      <c r="RQB10" s="481"/>
      <c r="RQC10" s="481"/>
      <c r="RQD10" s="482"/>
      <c r="RQE10" s="481"/>
      <c r="RQF10" s="1053"/>
      <c r="RQG10" s="1053"/>
      <c r="RQH10" s="1053"/>
      <c r="RQI10" s="1053"/>
      <c r="RQJ10" s="1053"/>
      <c r="RQK10" s="480"/>
      <c r="RQL10" s="480"/>
      <c r="RQM10" s="481"/>
      <c r="RQN10" s="480"/>
      <c r="RQO10" s="480"/>
      <c r="RQP10" s="480"/>
      <c r="RQQ10" s="481"/>
      <c r="RQR10" s="481"/>
      <c r="RQS10" s="482"/>
      <c r="RQT10" s="481"/>
      <c r="RQU10" s="1053"/>
      <c r="RQV10" s="1053"/>
      <c r="RQW10" s="1053"/>
      <c r="RQX10" s="1053"/>
      <c r="RQY10" s="1053"/>
      <c r="RQZ10" s="480"/>
      <c r="RRA10" s="480"/>
      <c r="RRB10" s="481"/>
      <c r="RRC10" s="480"/>
      <c r="RRD10" s="480"/>
      <c r="RRE10" s="480"/>
      <c r="RRF10" s="481"/>
      <c r="RRG10" s="481"/>
      <c r="RRH10" s="482"/>
      <c r="RRI10" s="481"/>
      <c r="RRJ10" s="1053"/>
      <c r="RRK10" s="1053"/>
      <c r="RRL10" s="1053"/>
      <c r="RRM10" s="1053"/>
      <c r="RRN10" s="1053"/>
      <c r="RRO10" s="480"/>
      <c r="RRP10" s="480"/>
      <c r="RRQ10" s="481"/>
      <c r="RRR10" s="480"/>
      <c r="RRS10" s="480"/>
      <c r="RRT10" s="480"/>
      <c r="RRU10" s="481"/>
      <c r="RRV10" s="481"/>
      <c r="RRW10" s="482"/>
      <c r="RRX10" s="481"/>
      <c r="RRY10" s="1053"/>
      <c r="RRZ10" s="1053"/>
      <c r="RSA10" s="1053"/>
      <c r="RSB10" s="1053"/>
      <c r="RSC10" s="1053"/>
      <c r="RSD10" s="480"/>
      <c r="RSE10" s="480"/>
      <c r="RSF10" s="481"/>
      <c r="RSG10" s="480"/>
      <c r="RSH10" s="480"/>
      <c r="RSI10" s="480"/>
      <c r="RSJ10" s="481"/>
      <c r="RSK10" s="481"/>
      <c r="RSL10" s="482"/>
      <c r="RSM10" s="481"/>
      <c r="RSN10" s="1053"/>
      <c r="RSO10" s="1053"/>
      <c r="RSP10" s="1053"/>
      <c r="RSQ10" s="1053"/>
      <c r="RSR10" s="1053"/>
      <c r="RSS10" s="480"/>
      <c r="RST10" s="480"/>
      <c r="RSU10" s="481"/>
      <c r="RSV10" s="480"/>
      <c r="RSW10" s="480"/>
      <c r="RSX10" s="480"/>
      <c r="RSY10" s="481"/>
      <c r="RSZ10" s="481"/>
      <c r="RTA10" s="482"/>
      <c r="RTB10" s="481"/>
      <c r="RTC10" s="1053"/>
      <c r="RTD10" s="1053"/>
      <c r="RTE10" s="1053"/>
      <c r="RTF10" s="1053"/>
      <c r="RTG10" s="1053"/>
      <c r="RTH10" s="480"/>
      <c r="RTI10" s="480"/>
      <c r="RTJ10" s="481"/>
      <c r="RTK10" s="480"/>
      <c r="RTL10" s="480"/>
      <c r="RTM10" s="480"/>
      <c r="RTN10" s="481"/>
      <c r="RTO10" s="481"/>
      <c r="RTP10" s="482"/>
      <c r="RTQ10" s="481"/>
      <c r="RTR10" s="1053"/>
      <c r="RTS10" s="1053"/>
      <c r="RTT10" s="1053"/>
      <c r="RTU10" s="1053"/>
      <c r="RTV10" s="1053"/>
      <c r="RTW10" s="480"/>
      <c r="RTX10" s="480"/>
      <c r="RTY10" s="481"/>
      <c r="RTZ10" s="480"/>
      <c r="RUA10" s="480"/>
      <c r="RUB10" s="480"/>
      <c r="RUC10" s="481"/>
      <c r="RUD10" s="481"/>
      <c r="RUE10" s="482"/>
      <c r="RUF10" s="481"/>
      <c r="RUG10" s="1053"/>
      <c r="RUH10" s="1053"/>
      <c r="RUI10" s="1053"/>
      <c r="RUJ10" s="1053"/>
      <c r="RUK10" s="1053"/>
      <c r="RUL10" s="480"/>
      <c r="RUM10" s="480"/>
      <c r="RUN10" s="481"/>
      <c r="RUO10" s="480"/>
      <c r="RUP10" s="480"/>
      <c r="RUQ10" s="480"/>
      <c r="RUR10" s="481"/>
      <c r="RUS10" s="481"/>
      <c r="RUT10" s="482"/>
      <c r="RUU10" s="481"/>
      <c r="RUV10" s="1053"/>
      <c r="RUW10" s="1053"/>
      <c r="RUX10" s="1053"/>
      <c r="RUY10" s="1053"/>
      <c r="RUZ10" s="1053"/>
      <c r="RVA10" s="480"/>
      <c r="RVB10" s="480"/>
      <c r="RVC10" s="481"/>
      <c r="RVD10" s="480"/>
      <c r="RVE10" s="480"/>
      <c r="RVF10" s="480"/>
      <c r="RVG10" s="481"/>
      <c r="RVH10" s="481"/>
      <c r="RVI10" s="482"/>
      <c r="RVJ10" s="481"/>
      <c r="RVK10" s="1053"/>
      <c r="RVL10" s="1053"/>
      <c r="RVM10" s="1053"/>
      <c r="RVN10" s="1053"/>
      <c r="RVO10" s="1053"/>
      <c r="RVP10" s="480"/>
      <c r="RVQ10" s="480"/>
      <c r="RVR10" s="481"/>
      <c r="RVS10" s="480"/>
      <c r="RVT10" s="480"/>
      <c r="RVU10" s="480"/>
      <c r="RVV10" s="481"/>
      <c r="RVW10" s="481"/>
      <c r="RVX10" s="482"/>
      <c r="RVY10" s="481"/>
      <c r="RVZ10" s="1053"/>
      <c r="RWA10" s="1053"/>
      <c r="RWB10" s="1053"/>
      <c r="RWC10" s="1053"/>
      <c r="RWD10" s="1053"/>
      <c r="RWE10" s="480"/>
      <c r="RWF10" s="480"/>
      <c r="RWG10" s="481"/>
      <c r="RWH10" s="480"/>
      <c r="RWI10" s="480"/>
      <c r="RWJ10" s="480"/>
      <c r="RWK10" s="481"/>
      <c r="RWL10" s="481"/>
      <c r="RWM10" s="482"/>
      <c r="RWN10" s="481"/>
      <c r="RWO10" s="1053"/>
      <c r="RWP10" s="1053"/>
      <c r="RWQ10" s="1053"/>
      <c r="RWR10" s="1053"/>
      <c r="RWS10" s="1053"/>
      <c r="RWT10" s="480"/>
      <c r="RWU10" s="480"/>
      <c r="RWV10" s="481"/>
      <c r="RWW10" s="480"/>
      <c r="RWX10" s="480"/>
      <c r="RWY10" s="480"/>
      <c r="RWZ10" s="481"/>
      <c r="RXA10" s="481"/>
      <c r="RXB10" s="482"/>
      <c r="RXC10" s="481"/>
      <c r="RXD10" s="1053"/>
      <c r="RXE10" s="1053"/>
      <c r="RXF10" s="1053"/>
      <c r="RXG10" s="1053"/>
      <c r="RXH10" s="1053"/>
      <c r="RXI10" s="480"/>
      <c r="RXJ10" s="480"/>
      <c r="RXK10" s="481"/>
      <c r="RXL10" s="480"/>
      <c r="RXM10" s="480"/>
      <c r="RXN10" s="480"/>
      <c r="RXO10" s="481"/>
      <c r="RXP10" s="481"/>
      <c r="RXQ10" s="482"/>
      <c r="RXR10" s="481"/>
      <c r="RXS10" s="1053"/>
      <c r="RXT10" s="1053"/>
      <c r="RXU10" s="1053"/>
      <c r="RXV10" s="1053"/>
      <c r="RXW10" s="1053"/>
      <c r="RXX10" s="480"/>
      <c r="RXY10" s="480"/>
      <c r="RXZ10" s="481"/>
      <c r="RYA10" s="480"/>
      <c r="RYB10" s="480"/>
      <c r="RYC10" s="480"/>
      <c r="RYD10" s="481"/>
      <c r="RYE10" s="481"/>
      <c r="RYF10" s="482"/>
      <c r="RYG10" s="481"/>
      <c r="RYH10" s="1053"/>
      <c r="RYI10" s="1053"/>
      <c r="RYJ10" s="1053"/>
      <c r="RYK10" s="1053"/>
      <c r="RYL10" s="1053"/>
      <c r="RYM10" s="480"/>
      <c r="RYN10" s="480"/>
      <c r="RYO10" s="481"/>
      <c r="RYP10" s="480"/>
      <c r="RYQ10" s="480"/>
      <c r="RYR10" s="480"/>
      <c r="RYS10" s="481"/>
      <c r="RYT10" s="481"/>
      <c r="RYU10" s="482"/>
      <c r="RYV10" s="481"/>
      <c r="RYW10" s="1053"/>
      <c r="RYX10" s="1053"/>
      <c r="RYY10" s="1053"/>
      <c r="RYZ10" s="1053"/>
      <c r="RZA10" s="1053"/>
      <c r="RZB10" s="480"/>
      <c r="RZC10" s="480"/>
      <c r="RZD10" s="481"/>
      <c r="RZE10" s="480"/>
      <c r="RZF10" s="480"/>
      <c r="RZG10" s="480"/>
      <c r="RZH10" s="481"/>
      <c r="RZI10" s="481"/>
      <c r="RZJ10" s="482"/>
      <c r="RZK10" s="481"/>
      <c r="RZL10" s="1053"/>
      <c r="RZM10" s="1053"/>
      <c r="RZN10" s="1053"/>
      <c r="RZO10" s="1053"/>
      <c r="RZP10" s="1053"/>
      <c r="RZQ10" s="480"/>
      <c r="RZR10" s="480"/>
      <c r="RZS10" s="481"/>
      <c r="RZT10" s="480"/>
      <c r="RZU10" s="480"/>
      <c r="RZV10" s="480"/>
      <c r="RZW10" s="481"/>
      <c r="RZX10" s="481"/>
      <c r="RZY10" s="482"/>
      <c r="RZZ10" s="481"/>
      <c r="SAA10" s="1053"/>
      <c r="SAB10" s="1053"/>
      <c r="SAC10" s="1053"/>
      <c r="SAD10" s="1053"/>
      <c r="SAE10" s="1053"/>
      <c r="SAF10" s="480"/>
      <c r="SAG10" s="480"/>
      <c r="SAH10" s="481"/>
      <c r="SAI10" s="480"/>
      <c r="SAJ10" s="480"/>
      <c r="SAK10" s="480"/>
      <c r="SAL10" s="481"/>
      <c r="SAM10" s="481"/>
      <c r="SAN10" s="482"/>
      <c r="SAO10" s="481"/>
      <c r="SAP10" s="1053"/>
      <c r="SAQ10" s="1053"/>
      <c r="SAR10" s="1053"/>
      <c r="SAS10" s="1053"/>
      <c r="SAT10" s="1053"/>
      <c r="SAU10" s="480"/>
      <c r="SAV10" s="480"/>
      <c r="SAW10" s="481"/>
      <c r="SAX10" s="480"/>
      <c r="SAY10" s="480"/>
      <c r="SAZ10" s="480"/>
      <c r="SBA10" s="481"/>
      <c r="SBB10" s="481"/>
      <c r="SBC10" s="482"/>
      <c r="SBD10" s="481"/>
      <c r="SBE10" s="1053"/>
      <c r="SBF10" s="1053"/>
      <c r="SBG10" s="1053"/>
      <c r="SBH10" s="1053"/>
      <c r="SBI10" s="1053"/>
      <c r="SBJ10" s="480"/>
      <c r="SBK10" s="480"/>
      <c r="SBL10" s="481"/>
      <c r="SBM10" s="480"/>
      <c r="SBN10" s="480"/>
      <c r="SBO10" s="480"/>
      <c r="SBP10" s="481"/>
      <c r="SBQ10" s="481"/>
      <c r="SBR10" s="482"/>
      <c r="SBS10" s="481"/>
      <c r="SBT10" s="1053"/>
      <c r="SBU10" s="1053"/>
      <c r="SBV10" s="1053"/>
      <c r="SBW10" s="1053"/>
      <c r="SBX10" s="1053"/>
      <c r="SBY10" s="480"/>
      <c r="SBZ10" s="480"/>
      <c r="SCA10" s="481"/>
      <c r="SCB10" s="480"/>
      <c r="SCC10" s="480"/>
      <c r="SCD10" s="480"/>
      <c r="SCE10" s="481"/>
      <c r="SCF10" s="481"/>
      <c r="SCG10" s="482"/>
      <c r="SCH10" s="481"/>
      <c r="SCI10" s="1053"/>
      <c r="SCJ10" s="1053"/>
      <c r="SCK10" s="1053"/>
      <c r="SCL10" s="1053"/>
      <c r="SCM10" s="1053"/>
      <c r="SCN10" s="480"/>
      <c r="SCO10" s="480"/>
      <c r="SCP10" s="481"/>
      <c r="SCQ10" s="480"/>
      <c r="SCR10" s="480"/>
      <c r="SCS10" s="480"/>
      <c r="SCT10" s="481"/>
      <c r="SCU10" s="481"/>
      <c r="SCV10" s="482"/>
      <c r="SCW10" s="481"/>
      <c r="SCX10" s="1053"/>
      <c r="SCY10" s="1053"/>
      <c r="SCZ10" s="1053"/>
      <c r="SDA10" s="1053"/>
      <c r="SDB10" s="1053"/>
      <c r="SDC10" s="480"/>
      <c r="SDD10" s="480"/>
      <c r="SDE10" s="481"/>
      <c r="SDF10" s="480"/>
      <c r="SDG10" s="480"/>
      <c r="SDH10" s="480"/>
      <c r="SDI10" s="481"/>
      <c r="SDJ10" s="481"/>
      <c r="SDK10" s="482"/>
      <c r="SDL10" s="481"/>
      <c r="SDM10" s="1053"/>
      <c r="SDN10" s="1053"/>
      <c r="SDO10" s="1053"/>
      <c r="SDP10" s="1053"/>
      <c r="SDQ10" s="1053"/>
      <c r="SDR10" s="480"/>
      <c r="SDS10" s="480"/>
      <c r="SDT10" s="481"/>
      <c r="SDU10" s="480"/>
      <c r="SDV10" s="480"/>
      <c r="SDW10" s="480"/>
      <c r="SDX10" s="481"/>
      <c r="SDY10" s="481"/>
      <c r="SDZ10" s="482"/>
      <c r="SEA10" s="481"/>
      <c r="SEB10" s="1053"/>
      <c r="SEC10" s="1053"/>
      <c r="SED10" s="1053"/>
      <c r="SEE10" s="1053"/>
      <c r="SEF10" s="1053"/>
      <c r="SEG10" s="480"/>
      <c r="SEH10" s="480"/>
      <c r="SEI10" s="481"/>
      <c r="SEJ10" s="480"/>
      <c r="SEK10" s="480"/>
      <c r="SEL10" s="480"/>
      <c r="SEM10" s="481"/>
      <c r="SEN10" s="481"/>
      <c r="SEO10" s="482"/>
      <c r="SEP10" s="481"/>
      <c r="SEQ10" s="1053"/>
      <c r="SER10" s="1053"/>
      <c r="SES10" s="1053"/>
      <c r="SET10" s="1053"/>
      <c r="SEU10" s="1053"/>
      <c r="SEV10" s="480"/>
      <c r="SEW10" s="480"/>
      <c r="SEX10" s="481"/>
      <c r="SEY10" s="480"/>
      <c r="SEZ10" s="480"/>
      <c r="SFA10" s="480"/>
      <c r="SFB10" s="481"/>
      <c r="SFC10" s="481"/>
      <c r="SFD10" s="482"/>
      <c r="SFE10" s="481"/>
      <c r="SFF10" s="1053"/>
      <c r="SFG10" s="1053"/>
      <c r="SFH10" s="1053"/>
      <c r="SFI10" s="1053"/>
      <c r="SFJ10" s="1053"/>
      <c r="SFK10" s="480"/>
      <c r="SFL10" s="480"/>
      <c r="SFM10" s="481"/>
      <c r="SFN10" s="480"/>
      <c r="SFO10" s="480"/>
      <c r="SFP10" s="480"/>
      <c r="SFQ10" s="481"/>
      <c r="SFR10" s="481"/>
      <c r="SFS10" s="482"/>
      <c r="SFT10" s="481"/>
      <c r="SFU10" s="1053"/>
      <c r="SFV10" s="1053"/>
      <c r="SFW10" s="1053"/>
      <c r="SFX10" s="1053"/>
      <c r="SFY10" s="1053"/>
      <c r="SFZ10" s="480"/>
      <c r="SGA10" s="480"/>
      <c r="SGB10" s="481"/>
      <c r="SGC10" s="480"/>
      <c r="SGD10" s="480"/>
      <c r="SGE10" s="480"/>
      <c r="SGF10" s="481"/>
      <c r="SGG10" s="481"/>
      <c r="SGH10" s="482"/>
      <c r="SGI10" s="481"/>
      <c r="SGJ10" s="1053"/>
      <c r="SGK10" s="1053"/>
      <c r="SGL10" s="1053"/>
      <c r="SGM10" s="1053"/>
      <c r="SGN10" s="1053"/>
      <c r="SGO10" s="480"/>
      <c r="SGP10" s="480"/>
      <c r="SGQ10" s="481"/>
      <c r="SGR10" s="480"/>
      <c r="SGS10" s="480"/>
      <c r="SGT10" s="480"/>
      <c r="SGU10" s="481"/>
      <c r="SGV10" s="481"/>
      <c r="SGW10" s="482"/>
      <c r="SGX10" s="481"/>
      <c r="SGY10" s="1053"/>
      <c r="SGZ10" s="1053"/>
      <c r="SHA10" s="1053"/>
      <c r="SHB10" s="1053"/>
      <c r="SHC10" s="1053"/>
      <c r="SHD10" s="480"/>
      <c r="SHE10" s="480"/>
      <c r="SHF10" s="481"/>
      <c r="SHG10" s="480"/>
      <c r="SHH10" s="480"/>
      <c r="SHI10" s="480"/>
      <c r="SHJ10" s="481"/>
      <c r="SHK10" s="481"/>
      <c r="SHL10" s="482"/>
      <c r="SHM10" s="481"/>
      <c r="SHN10" s="1053"/>
      <c r="SHO10" s="1053"/>
      <c r="SHP10" s="1053"/>
      <c r="SHQ10" s="1053"/>
      <c r="SHR10" s="1053"/>
      <c r="SHS10" s="480"/>
      <c r="SHT10" s="480"/>
      <c r="SHU10" s="481"/>
      <c r="SHV10" s="480"/>
      <c r="SHW10" s="480"/>
      <c r="SHX10" s="480"/>
      <c r="SHY10" s="481"/>
      <c r="SHZ10" s="481"/>
      <c r="SIA10" s="482"/>
      <c r="SIB10" s="481"/>
      <c r="SIC10" s="1053"/>
      <c r="SID10" s="1053"/>
      <c r="SIE10" s="1053"/>
      <c r="SIF10" s="1053"/>
      <c r="SIG10" s="1053"/>
      <c r="SIH10" s="480"/>
      <c r="SII10" s="480"/>
      <c r="SIJ10" s="481"/>
      <c r="SIK10" s="480"/>
      <c r="SIL10" s="480"/>
      <c r="SIM10" s="480"/>
      <c r="SIN10" s="481"/>
      <c r="SIO10" s="481"/>
      <c r="SIP10" s="482"/>
      <c r="SIQ10" s="481"/>
      <c r="SIR10" s="1053"/>
      <c r="SIS10" s="1053"/>
      <c r="SIT10" s="1053"/>
      <c r="SIU10" s="1053"/>
      <c r="SIV10" s="1053"/>
      <c r="SIW10" s="480"/>
      <c r="SIX10" s="480"/>
      <c r="SIY10" s="481"/>
      <c r="SIZ10" s="480"/>
      <c r="SJA10" s="480"/>
      <c r="SJB10" s="480"/>
      <c r="SJC10" s="481"/>
      <c r="SJD10" s="481"/>
      <c r="SJE10" s="482"/>
      <c r="SJF10" s="481"/>
      <c r="SJG10" s="1053"/>
      <c r="SJH10" s="1053"/>
      <c r="SJI10" s="1053"/>
      <c r="SJJ10" s="1053"/>
      <c r="SJK10" s="1053"/>
      <c r="SJL10" s="480"/>
      <c r="SJM10" s="480"/>
      <c r="SJN10" s="481"/>
      <c r="SJO10" s="480"/>
      <c r="SJP10" s="480"/>
      <c r="SJQ10" s="480"/>
      <c r="SJR10" s="481"/>
      <c r="SJS10" s="481"/>
      <c r="SJT10" s="482"/>
      <c r="SJU10" s="481"/>
      <c r="SJV10" s="1053"/>
      <c r="SJW10" s="1053"/>
      <c r="SJX10" s="1053"/>
      <c r="SJY10" s="1053"/>
      <c r="SJZ10" s="1053"/>
      <c r="SKA10" s="480"/>
      <c r="SKB10" s="480"/>
      <c r="SKC10" s="481"/>
      <c r="SKD10" s="480"/>
      <c r="SKE10" s="480"/>
      <c r="SKF10" s="480"/>
      <c r="SKG10" s="481"/>
      <c r="SKH10" s="481"/>
      <c r="SKI10" s="482"/>
      <c r="SKJ10" s="481"/>
      <c r="SKK10" s="1053"/>
      <c r="SKL10" s="1053"/>
      <c r="SKM10" s="1053"/>
      <c r="SKN10" s="1053"/>
      <c r="SKO10" s="1053"/>
      <c r="SKP10" s="480"/>
      <c r="SKQ10" s="480"/>
      <c r="SKR10" s="481"/>
      <c r="SKS10" s="480"/>
      <c r="SKT10" s="480"/>
      <c r="SKU10" s="480"/>
      <c r="SKV10" s="481"/>
      <c r="SKW10" s="481"/>
      <c r="SKX10" s="482"/>
      <c r="SKY10" s="481"/>
      <c r="SKZ10" s="1053"/>
      <c r="SLA10" s="1053"/>
      <c r="SLB10" s="1053"/>
      <c r="SLC10" s="1053"/>
      <c r="SLD10" s="1053"/>
      <c r="SLE10" s="480"/>
      <c r="SLF10" s="480"/>
      <c r="SLG10" s="481"/>
      <c r="SLH10" s="480"/>
      <c r="SLI10" s="480"/>
      <c r="SLJ10" s="480"/>
      <c r="SLK10" s="481"/>
      <c r="SLL10" s="481"/>
      <c r="SLM10" s="482"/>
      <c r="SLN10" s="481"/>
      <c r="SLO10" s="1053"/>
      <c r="SLP10" s="1053"/>
      <c r="SLQ10" s="1053"/>
      <c r="SLR10" s="1053"/>
      <c r="SLS10" s="1053"/>
      <c r="SLT10" s="480"/>
      <c r="SLU10" s="480"/>
      <c r="SLV10" s="481"/>
      <c r="SLW10" s="480"/>
      <c r="SLX10" s="480"/>
      <c r="SLY10" s="480"/>
      <c r="SLZ10" s="481"/>
      <c r="SMA10" s="481"/>
      <c r="SMB10" s="482"/>
      <c r="SMC10" s="481"/>
      <c r="SMD10" s="1053"/>
      <c r="SME10" s="1053"/>
      <c r="SMF10" s="1053"/>
      <c r="SMG10" s="1053"/>
      <c r="SMH10" s="1053"/>
      <c r="SMI10" s="480"/>
      <c r="SMJ10" s="480"/>
      <c r="SMK10" s="481"/>
      <c r="SML10" s="480"/>
      <c r="SMM10" s="480"/>
      <c r="SMN10" s="480"/>
      <c r="SMO10" s="481"/>
      <c r="SMP10" s="481"/>
      <c r="SMQ10" s="482"/>
      <c r="SMR10" s="481"/>
      <c r="SMS10" s="1053"/>
      <c r="SMT10" s="1053"/>
      <c r="SMU10" s="1053"/>
      <c r="SMV10" s="1053"/>
      <c r="SMW10" s="1053"/>
      <c r="SMX10" s="480"/>
      <c r="SMY10" s="480"/>
      <c r="SMZ10" s="481"/>
      <c r="SNA10" s="480"/>
      <c r="SNB10" s="480"/>
      <c r="SNC10" s="480"/>
      <c r="SND10" s="481"/>
      <c r="SNE10" s="481"/>
      <c r="SNF10" s="482"/>
      <c r="SNG10" s="481"/>
      <c r="SNH10" s="1053"/>
      <c r="SNI10" s="1053"/>
      <c r="SNJ10" s="1053"/>
      <c r="SNK10" s="1053"/>
      <c r="SNL10" s="1053"/>
      <c r="SNM10" s="480"/>
      <c r="SNN10" s="480"/>
      <c r="SNO10" s="481"/>
      <c r="SNP10" s="480"/>
      <c r="SNQ10" s="480"/>
      <c r="SNR10" s="480"/>
      <c r="SNS10" s="481"/>
      <c r="SNT10" s="481"/>
      <c r="SNU10" s="482"/>
      <c r="SNV10" s="481"/>
      <c r="SNW10" s="1053"/>
      <c r="SNX10" s="1053"/>
      <c r="SNY10" s="1053"/>
      <c r="SNZ10" s="1053"/>
      <c r="SOA10" s="1053"/>
      <c r="SOB10" s="480"/>
      <c r="SOC10" s="480"/>
      <c r="SOD10" s="481"/>
      <c r="SOE10" s="480"/>
      <c r="SOF10" s="480"/>
      <c r="SOG10" s="480"/>
      <c r="SOH10" s="481"/>
      <c r="SOI10" s="481"/>
      <c r="SOJ10" s="482"/>
      <c r="SOK10" s="481"/>
      <c r="SOL10" s="1053"/>
      <c r="SOM10" s="1053"/>
      <c r="SON10" s="1053"/>
      <c r="SOO10" s="1053"/>
      <c r="SOP10" s="1053"/>
      <c r="SOQ10" s="480"/>
      <c r="SOR10" s="480"/>
      <c r="SOS10" s="481"/>
      <c r="SOT10" s="480"/>
      <c r="SOU10" s="480"/>
      <c r="SOV10" s="480"/>
      <c r="SOW10" s="481"/>
      <c r="SOX10" s="481"/>
      <c r="SOY10" s="482"/>
      <c r="SOZ10" s="481"/>
      <c r="SPA10" s="1053"/>
      <c r="SPB10" s="1053"/>
      <c r="SPC10" s="1053"/>
      <c r="SPD10" s="1053"/>
      <c r="SPE10" s="1053"/>
      <c r="SPF10" s="480"/>
      <c r="SPG10" s="480"/>
      <c r="SPH10" s="481"/>
      <c r="SPI10" s="480"/>
      <c r="SPJ10" s="480"/>
      <c r="SPK10" s="480"/>
      <c r="SPL10" s="481"/>
      <c r="SPM10" s="481"/>
      <c r="SPN10" s="482"/>
      <c r="SPO10" s="481"/>
      <c r="SPP10" s="1053"/>
      <c r="SPQ10" s="1053"/>
      <c r="SPR10" s="1053"/>
      <c r="SPS10" s="1053"/>
      <c r="SPT10" s="1053"/>
      <c r="SPU10" s="480"/>
      <c r="SPV10" s="480"/>
      <c r="SPW10" s="481"/>
      <c r="SPX10" s="480"/>
      <c r="SPY10" s="480"/>
      <c r="SPZ10" s="480"/>
      <c r="SQA10" s="481"/>
      <c r="SQB10" s="481"/>
      <c r="SQC10" s="482"/>
      <c r="SQD10" s="481"/>
      <c r="SQE10" s="1053"/>
      <c r="SQF10" s="1053"/>
      <c r="SQG10" s="1053"/>
      <c r="SQH10" s="1053"/>
      <c r="SQI10" s="1053"/>
      <c r="SQJ10" s="480"/>
      <c r="SQK10" s="480"/>
      <c r="SQL10" s="481"/>
      <c r="SQM10" s="480"/>
      <c r="SQN10" s="480"/>
      <c r="SQO10" s="480"/>
      <c r="SQP10" s="481"/>
      <c r="SQQ10" s="481"/>
      <c r="SQR10" s="482"/>
      <c r="SQS10" s="481"/>
      <c r="SQT10" s="1053"/>
      <c r="SQU10" s="1053"/>
      <c r="SQV10" s="1053"/>
      <c r="SQW10" s="1053"/>
      <c r="SQX10" s="1053"/>
      <c r="SQY10" s="480"/>
      <c r="SQZ10" s="480"/>
      <c r="SRA10" s="481"/>
      <c r="SRB10" s="480"/>
      <c r="SRC10" s="480"/>
      <c r="SRD10" s="480"/>
      <c r="SRE10" s="481"/>
      <c r="SRF10" s="481"/>
      <c r="SRG10" s="482"/>
      <c r="SRH10" s="481"/>
      <c r="SRI10" s="1053"/>
      <c r="SRJ10" s="1053"/>
      <c r="SRK10" s="1053"/>
      <c r="SRL10" s="1053"/>
      <c r="SRM10" s="1053"/>
      <c r="SRN10" s="480"/>
      <c r="SRO10" s="480"/>
      <c r="SRP10" s="481"/>
      <c r="SRQ10" s="480"/>
      <c r="SRR10" s="480"/>
      <c r="SRS10" s="480"/>
      <c r="SRT10" s="481"/>
      <c r="SRU10" s="481"/>
      <c r="SRV10" s="482"/>
      <c r="SRW10" s="481"/>
      <c r="SRX10" s="1053"/>
      <c r="SRY10" s="1053"/>
      <c r="SRZ10" s="1053"/>
      <c r="SSA10" s="1053"/>
      <c r="SSB10" s="1053"/>
      <c r="SSC10" s="480"/>
      <c r="SSD10" s="480"/>
      <c r="SSE10" s="481"/>
      <c r="SSF10" s="480"/>
      <c r="SSG10" s="480"/>
      <c r="SSH10" s="480"/>
      <c r="SSI10" s="481"/>
      <c r="SSJ10" s="481"/>
      <c r="SSK10" s="482"/>
      <c r="SSL10" s="481"/>
      <c r="SSM10" s="1053"/>
      <c r="SSN10" s="1053"/>
      <c r="SSO10" s="1053"/>
      <c r="SSP10" s="1053"/>
      <c r="SSQ10" s="1053"/>
      <c r="SSR10" s="480"/>
      <c r="SSS10" s="480"/>
      <c r="SST10" s="481"/>
      <c r="SSU10" s="480"/>
      <c r="SSV10" s="480"/>
      <c r="SSW10" s="480"/>
      <c r="SSX10" s="481"/>
      <c r="SSY10" s="481"/>
      <c r="SSZ10" s="482"/>
      <c r="STA10" s="481"/>
      <c r="STB10" s="1053"/>
      <c r="STC10" s="1053"/>
      <c r="STD10" s="1053"/>
      <c r="STE10" s="1053"/>
      <c r="STF10" s="1053"/>
      <c r="STG10" s="480"/>
      <c r="STH10" s="480"/>
      <c r="STI10" s="481"/>
      <c r="STJ10" s="480"/>
      <c r="STK10" s="480"/>
      <c r="STL10" s="480"/>
      <c r="STM10" s="481"/>
      <c r="STN10" s="481"/>
      <c r="STO10" s="482"/>
      <c r="STP10" s="481"/>
      <c r="STQ10" s="1053"/>
      <c r="STR10" s="1053"/>
      <c r="STS10" s="1053"/>
      <c r="STT10" s="1053"/>
      <c r="STU10" s="1053"/>
      <c r="STV10" s="480"/>
      <c r="STW10" s="480"/>
      <c r="STX10" s="481"/>
      <c r="STY10" s="480"/>
      <c r="STZ10" s="480"/>
      <c r="SUA10" s="480"/>
      <c r="SUB10" s="481"/>
      <c r="SUC10" s="481"/>
      <c r="SUD10" s="482"/>
      <c r="SUE10" s="481"/>
      <c r="SUF10" s="1053"/>
      <c r="SUG10" s="1053"/>
      <c r="SUH10" s="1053"/>
      <c r="SUI10" s="1053"/>
      <c r="SUJ10" s="1053"/>
      <c r="SUK10" s="480"/>
      <c r="SUL10" s="480"/>
      <c r="SUM10" s="481"/>
      <c r="SUN10" s="480"/>
      <c r="SUO10" s="480"/>
      <c r="SUP10" s="480"/>
      <c r="SUQ10" s="481"/>
      <c r="SUR10" s="481"/>
      <c r="SUS10" s="482"/>
      <c r="SUT10" s="481"/>
      <c r="SUU10" s="1053"/>
      <c r="SUV10" s="1053"/>
      <c r="SUW10" s="1053"/>
      <c r="SUX10" s="1053"/>
      <c r="SUY10" s="1053"/>
      <c r="SUZ10" s="480"/>
      <c r="SVA10" s="480"/>
      <c r="SVB10" s="481"/>
      <c r="SVC10" s="480"/>
      <c r="SVD10" s="480"/>
      <c r="SVE10" s="480"/>
      <c r="SVF10" s="481"/>
      <c r="SVG10" s="481"/>
      <c r="SVH10" s="482"/>
      <c r="SVI10" s="481"/>
      <c r="SVJ10" s="1053"/>
      <c r="SVK10" s="1053"/>
      <c r="SVL10" s="1053"/>
      <c r="SVM10" s="1053"/>
      <c r="SVN10" s="1053"/>
      <c r="SVO10" s="480"/>
      <c r="SVP10" s="480"/>
      <c r="SVQ10" s="481"/>
      <c r="SVR10" s="480"/>
      <c r="SVS10" s="480"/>
      <c r="SVT10" s="480"/>
      <c r="SVU10" s="481"/>
      <c r="SVV10" s="481"/>
      <c r="SVW10" s="482"/>
      <c r="SVX10" s="481"/>
      <c r="SVY10" s="1053"/>
      <c r="SVZ10" s="1053"/>
      <c r="SWA10" s="1053"/>
      <c r="SWB10" s="1053"/>
      <c r="SWC10" s="1053"/>
      <c r="SWD10" s="480"/>
      <c r="SWE10" s="480"/>
      <c r="SWF10" s="481"/>
      <c r="SWG10" s="480"/>
      <c r="SWH10" s="480"/>
      <c r="SWI10" s="480"/>
      <c r="SWJ10" s="481"/>
      <c r="SWK10" s="481"/>
      <c r="SWL10" s="482"/>
      <c r="SWM10" s="481"/>
      <c r="SWN10" s="1053"/>
      <c r="SWO10" s="1053"/>
      <c r="SWP10" s="1053"/>
      <c r="SWQ10" s="1053"/>
      <c r="SWR10" s="1053"/>
      <c r="SWS10" s="480"/>
      <c r="SWT10" s="480"/>
      <c r="SWU10" s="481"/>
      <c r="SWV10" s="480"/>
      <c r="SWW10" s="480"/>
      <c r="SWX10" s="480"/>
      <c r="SWY10" s="481"/>
      <c r="SWZ10" s="481"/>
      <c r="SXA10" s="482"/>
      <c r="SXB10" s="481"/>
      <c r="SXC10" s="1053"/>
      <c r="SXD10" s="1053"/>
      <c r="SXE10" s="1053"/>
      <c r="SXF10" s="1053"/>
      <c r="SXG10" s="1053"/>
      <c r="SXH10" s="480"/>
      <c r="SXI10" s="480"/>
      <c r="SXJ10" s="481"/>
      <c r="SXK10" s="480"/>
      <c r="SXL10" s="480"/>
      <c r="SXM10" s="480"/>
      <c r="SXN10" s="481"/>
      <c r="SXO10" s="481"/>
      <c r="SXP10" s="482"/>
      <c r="SXQ10" s="481"/>
      <c r="SXR10" s="1053"/>
      <c r="SXS10" s="1053"/>
      <c r="SXT10" s="1053"/>
      <c r="SXU10" s="1053"/>
      <c r="SXV10" s="1053"/>
      <c r="SXW10" s="480"/>
      <c r="SXX10" s="480"/>
      <c r="SXY10" s="481"/>
      <c r="SXZ10" s="480"/>
      <c r="SYA10" s="480"/>
      <c r="SYB10" s="480"/>
      <c r="SYC10" s="481"/>
      <c r="SYD10" s="481"/>
      <c r="SYE10" s="482"/>
      <c r="SYF10" s="481"/>
      <c r="SYG10" s="1053"/>
      <c r="SYH10" s="1053"/>
      <c r="SYI10" s="1053"/>
      <c r="SYJ10" s="1053"/>
      <c r="SYK10" s="1053"/>
      <c r="SYL10" s="480"/>
      <c r="SYM10" s="480"/>
      <c r="SYN10" s="481"/>
      <c r="SYO10" s="480"/>
      <c r="SYP10" s="480"/>
      <c r="SYQ10" s="480"/>
      <c r="SYR10" s="481"/>
      <c r="SYS10" s="481"/>
      <c r="SYT10" s="482"/>
      <c r="SYU10" s="481"/>
      <c r="SYV10" s="1053"/>
      <c r="SYW10" s="1053"/>
      <c r="SYX10" s="1053"/>
      <c r="SYY10" s="1053"/>
      <c r="SYZ10" s="1053"/>
      <c r="SZA10" s="480"/>
      <c r="SZB10" s="480"/>
      <c r="SZC10" s="481"/>
      <c r="SZD10" s="480"/>
      <c r="SZE10" s="480"/>
      <c r="SZF10" s="480"/>
      <c r="SZG10" s="481"/>
      <c r="SZH10" s="481"/>
      <c r="SZI10" s="482"/>
      <c r="SZJ10" s="481"/>
      <c r="SZK10" s="1053"/>
      <c r="SZL10" s="1053"/>
      <c r="SZM10" s="1053"/>
      <c r="SZN10" s="1053"/>
      <c r="SZO10" s="1053"/>
      <c r="SZP10" s="480"/>
      <c r="SZQ10" s="480"/>
      <c r="SZR10" s="481"/>
      <c r="SZS10" s="480"/>
      <c r="SZT10" s="480"/>
      <c r="SZU10" s="480"/>
      <c r="SZV10" s="481"/>
      <c r="SZW10" s="481"/>
      <c r="SZX10" s="482"/>
      <c r="SZY10" s="481"/>
      <c r="SZZ10" s="1053"/>
      <c r="TAA10" s="1053"/>
      <c r="TAB10" s="1053"/>
      <c r="TAC10" s="1053"/>
      <c r="TAD10" s="1053"/>
      <c r="TAE10" s="480"/>
      <c r="TAF10" s="480"/>
      <c r="TAG10" s="481"/>
      <c r="TAH10" s="480"/>
      <c r="TAI10" s="480"/>
      <c r="TAJ10" s="480"/>
      <c r="TAK10" s="481"/>
      <c r="TAL10" s="481"/>
      <c r="TAM10" s="482"/>
      <c r="TAN10" s="481"/>
      <c r="TAO10" s="1053"/>
      <c r="TAP10" s="1053"/>
      <c r="TAQ10" s="1053"/>
      <c r="TAR10" s="1053"/>
      <c r="TAS10" s="1053"/>
      <c r="TAT10" s="480"/>
      <c r="TAU10" s="480"/>
      <c r="TAV10" s="481"/>
      <c r="TAW10" s="480"/>
      <c r="TAX10" s="480"/>
      <c r="TAY10" s="480"/>
      <c r="TAZ10" s="481"/>
      <c r="TBA10" s="481"/>
      <c r="TBB10" s="482"/>
      <c r="TBC10" s="481"/>
      <c r="TBD10" s="1053"/>
      <c r="TBE10" s="1053"/>
      <c r="TBF10" s="1053"/>
      <c r="TBG10" s="1053"/>
      <c r="TBH10" s="1053"/>
      <c r="TBI10" s="480"/>
      <c r="TBJ10" s="480"/>
      <c r="TBK10" s="481"/>
      <c r="TBL10" s="480"/>
      <c r="TBM10" s="480"/>
      <c r="TBN10" s="480"/>
      <c r="TBO10" s="481"/>
      <c r="TBP10" s="481"/>
      <c r="TBQ10" s="482"/>
      <c r="TBR10" s="481"/>
      <c r="TBS10" s="1053"/>
      <c r="TBT10" s="1053"/>
      <c r="TBU10" s="1053"/>
      <c r="TBV10" s="1053"/>
      <c r="TBW10" s="1053"/>
      <c r="TBX10" s="480"/>
      <c r="TBY10" s="480"/>
      <c r="TBZ10" s="481"/>
      <c r="TCA10" s="480"/>
      <c r="TCB10" s="480"/>
      <c r="TCC10" s="480"/>
      <c r="TCD10" s="481"/>
      <c r="TCE10" s="481"/>
      <c r="TCF10" s="482"/>
      <c r="TCG10" s="481"/>
      <c r="TCH10" s="1053"/>
      <c r="TCI10" s="1053"/>
      <c r="TCJ10" s="1053"/>
      <c r="TCK10" s="1053"/>
      <c r="TCL10" s="1053"/>
      <c r="TCM10" s="480"/>
      <c r="TCN10" s="480"/>
      <c r="TCO10" s="481"/>
      <c r="TCP10" s="480"/>
      <c r="TCQ10" s="480"/>
      <c r="TCR10" s="480"/>
      <c r="TCS10" s="481"/>
      <c r="TCT10" s="481"/>
      <c r="TCU10" s="482"/>
      <c r="TCV10" s="481"/>
      <c r="TCW10" s="1053"/>
      <c r="TCX10" s="1053"/>
      <c r="TCY10" s="1053"/>
      <c r="TCZ10" s="1053"/>
      <c r="TDA10" s="1053"/>
      <c r="TDB10" s="480"/>
      <c r="TDC10" s="480"/>
      <c r="TDD10" s="481"/>
      <c r="TDE10" s="480"/>
      <c r="TDF10" s="480"/>
      <c r="TDG10" s="480"/>
      <c r="TDH10" s="481"/>
      <c r="TDI10" s="481"/>
      <c r="TDJ10" s="482"/>
      <c r="TDK10" s="481"/>
      <c r="TDL10" s="1053"/>
      <c r="TDM10" s="1053"/>
      <c r="TDN10" s="1053"/>
      <c r="TDO10" s="1053"/>
      <c r="TDP10" s="1053"/>
      <c r="TDQ10" s="480"/>
      <c r="TDR10" s="480"/>
      <c r="TDS10" s="481"/>
      <c r="TDT10" s="480"/>
      <c r="TDU10" s="480"/>
      <c r="TDV10" s="480"/>
      <c r="TDW10" s="481"/>
      <c r="TDX10" s="481"/>
      <c r="TDY10" s="482"/>
      <c r="TDZ10" s="481"/>
      <c r="TEA10" s="1053"/>
      <c r="TEB10" s="1053"/>
      <c r="TEC10" s="1053"/>
      <c r="TED10" s="1053"/>
      <c r="TEE10" s="1053"/>
      <c r="TEF10" s="480"/>
      <c r="TEG10" s="480"/>
      <c r="TEH10" s="481"/>
      <c r="TEI10" s="480"/>
      <c r="TEJ10" s="480"/>
      <c r="TEK10" s="480"/>
      <c r="TEL10" s="481"/>
      <c r="TEM10" s="481"/>
      <c r="TEN10" s="482"/>
      <c r="TEO10" s="481"/>
      <c r="TEP10" s="1053"/>
      <c r="TEQ10" s="1053"/>
      <c r="TER10" s="1053"/>
      <c r="TES10" s="1053"/>
      <c r="TET10" s="1053"/>
      <c r="TEU10" s="480"/>
      <c r="TEV10" s="480"/>
      <c r="TEW10" s="481"/>
      <c r="TEX10" s="480"/>
      <c r="TEY10" s="480"/>
      <c r="TEZ10" s="480"/>
      <c r="TFA10" s="481"/>
      <c r="TFB10" s="481"/>
      <c r="TFC10" s="482"/>
      <c r="TFD10" s="481"/>
      <c r="TFE10" s="1053"/>
      <c r="TFF10" s="1053"/>
      <c r="TFG10" s="1053"/>
      <c r="TFH10" s="1053"/>
      <c r="TFI10" s="1053"/>
      <c r="TFJ10" s="480"/>
      <c r="TFK10" s="480"/>
      <c r="TFL10" s="481"/>
      <c r="TFM10" s="480"/>
      <c r="TFN10" s="480"/>
      <c r="TFO10" s="480"/>
      <c r="TFP10" s="481"/>
      <c r="TFQ10" s="481"/>
      <c r="TFR10" s="482"/>
      <c r="TFS10" s="481"/>
      <c r="TFT10" s="1053"/>
      <c r="TFU10" s="1053"/>
      <c r="TFV10" s="1053"/>
      <c r="TFW10" s="1053"/>
      <c r="TFX10" s="1053"/>
      <c r="TFY10" s="480"/>
      <c r="TFZ10" s="480"/>
      <c r="TGA10" s="481"/>
      <c r="TGB10" s="480"/>
      <c r="TGC10" s="480"/>
      <c r="TGD10" s="480"/>
      <c r="TGE10" s="481"/>
      <c r="TGF10" s="481"/>
      <c r="TGG10" s="482"/>
      <c r="TGH10" s="481"/>
      <c r="TGI10" s="1053"/>
      <c r="TGJ10" s="1053"/>
      <c r="TGK10" s="1053"/>
      <c r="TGL10" s="1053"/>
      <c r="TGM10" s="1053"/>
      <c r="TGN10" s="480"/>
      <c r="TGO10" s="480"/>
      <c r="TGP10" s="481"/>
      <c r="TGQ10" s="480"/>
      <c r="TGR10" s="480"/>
      <c r="TGS10" s="480"/>
      <c r="TGT10" s="481"/>
      <c r="TGU10" s="481"/>
      <c r="TGV10" s="482"/>
      <c r="TGW10" s="481"/>
      <c r="TGX10" s="1053"/>
      <c r="TGY10" s="1053"/>
      <c r="TGZ10" s="1053"/>
      <c r="THA10" s="1053"/>
      <c r="THB10" s="1053"/>
      <c r="THC10" s="480"/>
      <c r="THD10" s="480"/>
      <c r="THE10" s="481"/>
      <c r="THF10" s="480"/>
      <c r="THG10" s="480"/>
      <c r="THH10" s="480"/>
      <c r="THI10" s="481"/>
      <c r="THJ10" s="481"/>
      <c r="THK10" s="482"/>
      <c r="THL10" s="481"/>
      <c r="THM10" s="1053"/>
      <c r="THN10" s="1053"/>
      <c r="THO10" s="1053"/>
      <c r="THP10" s="1053"/>
      <c r="THQ10" s="1053"/>
      <c r="THR10" s="480"/>
      <c r="THS10" s="480"/>
      <c r="THT10" s="481"/>
      <c r="THU10" s="480"/>
      <c r="THV10" s="480"/>
      <c r="THW10" s="480"/>
      <c r="THX10" s="481"/>
      <c r="THY10" s="481"/>
      <c r="THZ10" s="482"/>
      <c r="TIA10" s="481"/>
      <c r="TIB10" s="1053"/>
      <c r="TIC10" s="1053"/>
      <c r="TID10" s="1053"/>
      <c r="TIE10" s="1053"/>
      <c r="TIF10" s="1053"/>
      <c r="TIG10" s="480"/>
      <c r="TIH10" s="480"/>
      <c r="TII10" s="481"/>
      <c r="TIJ10" s="480"/>
      <c r="TIK10" s="480"/>
      <c r="TIL10" s="480"/>
      <c r="TIM10" s="481"/>
      <c r="TIN10" s="481"/>
      <c r="TIO10" s="482"/>
      <c r="TIP10" s="481"/>
      <c r="TIQ10" s="1053"/>
      <c r="TIR10" s="1053"/>
      <c r="TIS10" s="1053"/>
      <c r="TIT10" s="1053"/>
      <c r="TIU10" s="1053"/>
      <c r="TIV10" s="480"/>
      <c r="TIW10" s="480"/>
      <c r="TIX10" s="481"/>
      <c r="TIY10" s="480"/>
      <c r="TIZ10" s="480"/>
      <c r="TJA10" s="480"/>
      <c r="TJB10" s="481"/>
      <c r="TJC10" s="481"/>
      <c r="TJD10" s="482"/>
      <c r="TJE10" s="481"/>
      <c r="TJF10" s="1053"/>
      <c r="TJG10" s="1053"/>
      <c r="TJH10" s="1053"/>
      <c r="TJI10" s="1053"/>
      <c r="TJJ10" s="1053"/>
      <c r="TJK10" s="480"/>
      <c r="TJL10" s="480"/>
      <c r="TJM10" s="481"/>
      <c r="TJN10" s="480"/>
      <c r="TJO10" s="480"/>
      <c r="TJP10" s="480"/>
      <c r="TJQ10" s="481"/>
      <c r="TJR10" s="481"/>
      <c r="TJS10" s="482"/>
      <c r="TJT10" s="481"/>
      <c r="TJU10" s="1053"/>
      <c r="TJV10" s="1053"/>
      <c r="TJW10" s="1053"/>
      <c r="TJX10" s="1053"/>
      <c r="TJY10" s="1053"/>
      <c r="TJZ10" s="480"/>
      <c r="TKA10" s="480"/>
      <c r="TKB10" s="481"/>
      <c r="TKC10" s="480"/>
      <c r="TKD10" s="480"/>
      <c r="TKE10" s="480"/>
      <c r="TKF10" s="481"/>
      <c r="TKG10" s="481"/>
      <c r="TKH10" s="482"/>
      <c r="TKI10" s="481"/>
      <c r="TKJ10" s="1053"/>
      <c r="TKK10" s="1053"/>
      <c r="TKL10" s="1053"/>
      <c r="TKM10" s="1053"/>
      <c r="TKN10" s="1053"/>
      <c r="TKO10" s="480"/>
      <c r="TKP10" s="480"/>
      <c r="TKQ10" s="481"/>
      <c r="TKR10" s="480"/>
      <c r="TKS10" s="480"/>
      <c r="TKT10" s="480"/>
      <c r="TKU10" s="481"/>
      <c r="TKV10" s="481"/>
      <c r="TKW10" s="482"/>
      <c r="TKX10" s="481"/>
      <c r="TKY10" s="1053"/>
      <c r="TKZ10" s="1053"/>
      <c r="TLA10" s="1053"/>
      <c r="TLB10" s="1053"/>
      <c r="TLC10" s="1053"/>
      <c r="TLD10" s="480"/>
      <c r="TLE10" s="480"/>
      <c r="TLF10" s="481"/>
      <c r="TLG10" s="480"/>
      <c r="TLH10" s="480"/>
      <c r="TLI10" s="480"/>
      <c r="TLJ10" s="481"/>
      <c r="TLK10" s="481"/>
      <c r="TLL10" s="482"/>
      <c r="TLM10" s="481"/>
      <c r="TLN10" s="1053"/>
      <c r="TLO10" s="1053"/>
      <c r="TLP10" s="1053"/>
      <c r="TLQ10" s="1053"/>
      <c r="TLR10" s="1053"/>
      <c r="TLS10" s="480"/>
      <c r="TLT10" s="480"/>
      <c r="TLU10" s="481"/>
      <c r="TLV10" s="480"/>
      <c r="TLW10" s="480"/>
      <c r="TLX10" s="480"/>
      <c r="TLY10" s="481"/>
      <c r="TLZ10" s="481"/>
      <c r="TMA10" s="482"/>
      <c r="TMB10" s="481"/>
      <c r="TMC10" s="1053"/>
      <c r="TMD10" s="1053"/>
      <c r="TME10" s="1053"/>
      <c r="TMF10" s="1053"/>
      <c r="TMG10" s="1053"/>
      <c r="TMH10" s="480"/>
      <c r="TMI10" s="480"/>
      <c r="TMJ10" s="481"/>
      <c r="TMK10" s="480"/>
      <c r="TML10" s="480"/>
      <c r="TMM10" s="480"/>
      <c r="TMN10" s="481"/>
      <c r="TMO10" s="481"/>
      <c r="TMP10" s="482"/>
      <c r="TMQ10" s="481"/>
      <c r="TMR10" s="1053"/>
      <c r="TMS10" s="1053"/>
      <c r="TMT10" s="1053"/>
      <c r="TMU10" s="1053"/>
      <c r="TMV10" s="1053"/>
      <c r="TMW10" s="480"/>
      <c r="TMX10" s="480"/>
      <c r="TMY10" s="481"/>
      <c r="TMZ10" s="480"/>
      <c r="TNA10" s="480"/>
      <c r="TNB10" s="480"/>
      <c r="TNC10" s="481"/>
      <c r="TND10" s="481"/>
      <c r="TNE10" s="482"/>
      <c r="TNF10" s="481"/>
      <c r="TNG10" s="1053"/>
      <c r="TNH10" s="1053"/>
      <c r="TNI10" s="1053"/>
      <c r="TNJ10" s="1053"/>
      <c r="TNK10" s="1053"/>
      <c r="TNL10" s="480"/>
      <c r="TNM10" s="480"/>
      <c r="TNN10" s="481"/>
      <c r="TNO10" s="480"/>
      <c r="TNP10" s="480"/>
      <c r="TNQ10" s="480"/>
      <c r="TNR10" s="481"/>
      <c r="TNS10" s="481"/>
      <c r="TNT10" s="482"/>
      <c r="TNU10" s="481"/>
      <c r="TNV10" s="1053"/>
      <c r="TNW10" s="1053"/>
      <c r="TNX10" s="1053"/>
      <c r="TNY10" s="1053"/>
      <c r="TNZ10" s="1053"/>
      <c r="TOA10" s="480"/>
      <c r="TOB10" s="480"/>
      <c r="TOC10" s="481"/>
      <c r="TOD10" s="480"/>
      <c r="TOE10" s="480"/>
      <c r="TOF10" s="480"/>
      <c r="TOG10" s="481"/>
      <c r="TOH10" s="481"/>
      <c r="TOI10" s="482"/>
      <c r="TOJ10" s="481"/>
      <c r="TOK10" s="1053"/>
      <c r="TOL10" s="1053"/>
      <c r="TOM10" s="1053"/>
      <c r="TON10" s="1053"/>
      <c r="TOO10" s="1053"/>
      <c r="TOP10" s="480"/>
      <c r="TOQ10" s="480"/>
      <c r="TOR10" s="481"/>
      <c r="TOS10" s="480"/>
      <c r="TOT10" s="480"/>
      <c r="TOU10" s="480"/>
      <c r="TOV10" s="481"/>
      <c r="TOW10" s="481"/>
      <c r="TOX10" s="482"/>
      <c r="TOY10" s="481"/>
      <c r="TOZ10" s="1053"/>
      <c r="TPA10" s="1053"/>
      <c r="TPB10" s="1053"/>
      <c r="TPC10" s="1053"/>
      <c r="TPD10" s="1053"/>
      <c r="TPE10" s="480"/>
      <c r="TPF10" s="480"/>
      <c r="TPG10" s="481"/>
      <c r="TPH10" s="480"/>
      <c r="TPI10" s="480"/>
      <c r="TPJ10" s="480"/>
      <c r="TPK10" s="481"/>
      <c r="TPL10" s="481"/>
      <c r="TPM10" s="482"/>
      <c r="TPN10" s="481"/>
      <c r="TPO10" s="1053"/>
      <c r="TPP10" s="1053"/>
      <c r="TPQ10" s="1053"/>
      <c r="TPR10" s="1053"/>
      <c r="TPS10" s="1053"/>
      <c r="TPT10" s="480"/>
      <c r="TPU10" s="480"/>
      <c r="TPV10" s="481"/>
      <c r="TPW10" s="480"/>
      <c r="TPX10" s="480"/>
      <c r="TPY10" s="480"/>
      <c r="TPZ10" s="481"/>
      <c r="TQA10" s="481"/>
      <c r="TQB10" s="482"/>
      <c r="TQC10" s="481"/>
      <c r="TQD10" s="1053"/>
      <c r="TQE10" s="1053"/>
      <c r="TQF10" s="1053"/>
      <c r="TQG10" s="1053"/>
      <c r="TQH10" s="1053"/>
      <c r="TQI10" s="480"/>
      <c r="TQJ10" s="480"/>
      <c r="TQK10" s="481"/>
      <c r="TQL10" s="480"/>
      <c r="TQM10" s="480"/>
      <c r="TQN10" s="480"/>
      <c r="TQO10" s="481"/>
      <c r="TQP10" s="481"/>
      <c r="TQQ10" s="482"/>
      <c r="TQR10" s="481"/>
      <c r="TQS10" s="1053"/>
      <c r="TQT10" s="1053"/>
      <c r="TQU10" s="1053"/>
      <c r="TQV10" s="1053"/>
      <c r="TQW10" s="1053"/>
      <c r="TQX10" s="480"/>
      <c r="TQY10" s="480"/>
      <c r="TQZ10" s="481"/>
      <c r="TRA10" s="480"/>
      <c r="TRB10" s="480"/>
      <c r="TRC10" s="480"/>
      <c r="TRD10" s="481"/>
      <c r="TRE10" s="481"/>
      <c r="TRF10" s="482"/>
      <c r="TRG10" s="481"/>
      <c r="TRH10" s="1053"/>
      <c r="TRI10" s="1053"/>
      <c r="TRJ10" s="1053"/>
      <c r="TRK10" s="1053"/>
      <c r="TRL10" s="1053"/>
      <c r="TRM10" s="480"/>
      <c r="TRN10" s="480"/>
      <c r="TRO10" s="481"/>
      <c r="TRP10" s="480"/>
      <c r="TRQ10" s="480"/>
      <c r="TRR10" s="480"/>
      <c r="TRS10" s="481"/>
      <c r="TRT10" s="481"/>
      <c r="TRU10" s="482"/>
      <c r="TRV10" s="481"/>
      <c r="TRW10" s="1053"/>
      <c r="TRX10" s="1053"/>
      <c r="TRY10" s="1053"/>
      <c r="TRZ10" s="1053"/>
      <c r="TSA10" s="1053"/>
      <c r="TSB10" s="480"/>
      <c r="TSC10" s="480"/>
      <c r="TSD10" s="481"/>
      <c r="TSE10" s="480"/>
      <c r="TSF10" s="480"/>
      <c r="TSG10" s="480"/>
      <c r="TSH10" s="481"/>
      <c r="TSI10" s="481"/>
      <c r="TSJ10" s="482"/>
      <c r="TSK10" s="481"/>
      <c r="TSL10" s="1053"/>
      <c r="TSM10" s="1053"/>
      <c r="TSN10" s="1053"/>
      <c r="TSO10" s="1053"/>
      <c r="TSP10" s="1053"/>
      <c r="TSQ10" s="480"/>
      <c r="TSR10" s="480"/>
      <c r="TSS10" s="481"/>
      <c r="TST10" s="480"/>
      <c r="TSU10" s="480"/>
      <c r="TSV10" s="480"/>
      <c r="TSW10" s="481"/>
      <c r="TSX10" s="481"/>
      <c r="TSY10" s="482"/>
      <c r="TSZ10" s="481"/>
      <c r="TTA10" s="1053"/>
      <c r="TTB10" s="1053"/>
      <c r="TTC10" s="1053"/>
      <c r="TTD10" s="1053"/>
      <c r="TTE10" s="1053"/>
      <c r="TTF10" s="480"/>
      <c r="TTG10" s="480"/>
      <c r="TTH10" s="481"/>
      <c r="TTI10" s="480"/>
      <c r="TTJ10" s="480"/>
      <c r="TTK10" s="480"/>
      <c r="TTL10" s="481"/>
      <c r="TTM10" s="481"/>
      <c r="TTN10" s="482"/>
      <c r="TTO10" s="481"/>
      <c r="TTP10" s="1053"/>
      <c r="TTQ10" s="1053"/>
      <c r="TTR10" s="1053"/>
      <c r="TTS10" s="1053"/>
      <c r="TTT10" s="1053"/>
      <c r="TTU10" s="480"/>
      <c r="TTV10" s="480"/>
      <c r="TTW10" s="481"/>
      <c r="TTX10" s="480"/>
      <c r="TTY10" s="480"/>
      <c r="TTZ10" s="480"/>
      <c r="TUA10" s="481"/>
      <c r="TUB10" s="481"/>
      <c r="TUC10" s="482"/>
      <c r="TUD10" s="481"/>
      <c r="TUE10" s="1053"/>
      <c r="TUF10" s="1053"/>
      <c r="TUG10" s="1053"/>
      <c r="TUH10" s="1053"/>
      <c r="TUI10" s="1053"/>
      <c r="TUJ10" s="480"/>
      <c r="TUK10" s="480"/>
      <c r="TUL10" s="481"/>
      <c r="TUM10" s="480"/>
      <c r="TUN10" s="480"/>
      <c r="TUO10" s="480"/>
      <c r="TUP10" s="481"/>
      <c r="TUQ10" s="481"/>
      <c r="TUR10" s="482"/>
      <c r="TUS10" s="481"/>
      <c r="TUT10" s="1053"/>
      <c r="TUU10" s="1053"/>
      <c r="TUV10" s="1053"/>
      <c r="TUW10" s="1053"/>
      <c r="TUX10" s="1053"/>
      <c r="TUY10" s="480"/>
      <c r="TUZ10" s="480"/>
      <c r="TVA10" s="481"/>
      <c r="TVB10" s="480"/>
      <c r="TVC10" s="480"/>
      <c r="TVD10" s="480"/>
      <c r="TVE10" s="481"/>
      <c r="TVF10" s="481"/>
      <c r="TVG10" s="482"/>
      <c r="TVH10" s="481"/>
      <c r="TVI10" s="1053"/>
      <c r="TVJ10" s="1053"/>
      <c r="TVK10" s="1053"/>
      <c r="TVL10" s="1053"/>
      <c r="TVM10" s="1053"/>
      <c r="TVN10" s="480"/>
      <c r="TVO10" s="480"/>
      <c r="TVP10" s="481"/>
      <c r="TVQ10" s="480"/>
      <c r="TVR10" s="480"/>
      <c r="TVS10" s="480"/>
      <c r="TVT10" s="481"/>
      <c r="TVU10" s="481"/>
      <c r="TVV10" s="482"/>
      <c r="TVW10" s="481"/>
      <c r="TVX10" s="1053"/>
      <c r="TVY10" s="1053"/>
      <c r="TVZ10" s="1053"/>
      <c r="TWA10" s="1053"/>
      <c r="TWB10" s="1053"/>
      <c r="TWC10" s="480"/>
      <c r="TWD10" s="480"/>
      <c r="TWE10" s="481"/>
      <c r="TWF10" s="480"/>
      <c r="TWG10" s="480"/>
      <c r="TWH10" s="480"/>
      <c r="TWI10" s="481"/>
      <c r="TWJ10" s="481"/>
      <c r="TWK10" s="482"/>
      <c r="TWL10" s="481"/>
      <c r="TWM10" s="1053"/>
      <c r="TWN10" s="1053"/>
      <c r="TWO10" s="1053"/>
      <c r="TWP10" s="1053"/>
      <c r="TWQ10" s="1053"/>
      <c r="TWR10" s="480"/>
      <c r="TWS10" s="480"/>
      <c r="TWT10" s="481"/>
      <c r="TWU10" s="480"/>
      <c r="TWV10" s="480"/>
      <c r="TWW10" s="480"/>
      <c r="TWX10" s="481"/>
      <c r="TWY10" s="481"/>
      <c r="TWZ10" s="482"/>
      <c r="TXA10" s="481"/>
      <c r="TXB10" s="1053"/>
      <c r="TXC10" s="1053"/>
      <c r="TXD10" s="1053"/>
      <c r="TXE10" s="1053"/>
      <c r="TXF10" s="1053"/>
      <c r="TXG10" s="480"/>
      <c r="TXH10" s="480"/>
      <c r="TXI10" s="481"/>
      <c r="TXJ10" s="480"/>
      <c r="TXK10" s="480"/>
      <c r="TXL10" s="480"/>
      <c r="TXM10" s="481"/>
      <c r="TXN10" s="481"/>
      <c r="TXO10" s="482"/>
      <c r="TXP10" s="481"/>
      <c r="TXQ10" s="1053"/>
      <c r="TXR10" s="1053"/>
      <c r="TXS10" s="1053"/>
      <c r="TXT10" s="1053"/>
      <c r="TXU10" s="1053"/>
      <c r="TXV10" s="480"/>
      <c r="TXW10" s="480"/>
      <c r="TXX10" s="481"/>
      <c r="TXY10" s="480"/>
      <c r="TXZ10" s="480"/>
      <c r="TYA10" s="480"/>
      <c r="TYB10" s="481"/>
      <c r="TYC10" s="481"/>
      <c r="TYD10" s="482"/>
      <c r="TYE10" s="481"/>
      <c r="TYF10" s="1053"/>
      <c r="TYG10" s="1053"/>
      <c r="TYH10" s="1053"/>
      <c r="TYI10" s="1053"/>
      <c r="TYJ10" s="1053"/>
      <c r="TYK10" s="480"/>
      <c r="TYL10" s="480"/>
      <c r="TYM10" s="481"/>
      <c r="TYN10" s="480"/>
      <c r="TYO10" s="480"/>
      <c r="TYP10" s="480"/>
      <c r="TYQ10" s="481"/>
      <c r="TYR10" s="481"/>
      <c r="TYS10" s="482"/>
      <c r="TYT10" s="481"/>
      <c r="TYU10" s="1053"/>
      <c r="TYV10" s="1053"/>
      <c r="TYW10" s="1053"/>
      <c r="TYX10" s="1053"/>
      <c r="TYY10" s="1053"/>
      <c r="TYZ10" s="480"/>
      <c r="TZA10" s="480"/>
      <c r="TZB10" s="481"/>
      <c r="TZC10" s="480"/>
      <c r="TZD10" s="480"/>
      <c r="TZE10" s="480"/>
      <c r="TZF10" s="481"/>
      <c r="TZG10" s="481"/>
      <c r="TZH10" s="482"/>
      <c r="TZI10" s="481"/>
      <c r="TZJ10" s="1053"/>
      <c r="TZK10" s="1053"/>
      <c r="TZL10" s="1053"/>
      <c r="TZM10" s="1053"/>
      <c r="TZN10" s="1053"/>
      <c r="TZO10" s="480"/>
      <c r="TZP10" s="480"/>
      <c r="TZQ10" s="481"/>
      <c r="TZR10" s="480"/>
      <c r="TZS10" s="480"/>
      <c r="TZT10" s="480"/>
      <c r="TZU10" s="481"/>
      <c r="TZV10" s="481"/>
      <c r="TZW10" s="482"/>
      <c r="TZX10" s="481"/>
      <c r="TZY10" s="1053"/>
      <c r="TZZ10" s="1053"/>
      <c r="UAA10" s="1053"/>
      <c r="UAB10" s="1053"/>
      <c r="UAC10" s="1053"/>
      <c r="UAD10" s="480"/>
      <c r="UAE10" s="480"/>
      <c r="UAF10" s="481"/>
      <c r="UAG10" s="480"/>
      <c r="UAH10" s="480"/>
      <c r="UAI10" s="480"/>
      <c r="UAJ10" s="481"/>
      <c r="UAK10" s="481"/>
      <c r="UAL10" s="482"/>
      <c r="UAM10" s="481"/>
      <c r="UAN10" s="1053"/>
      <c r="UAO10" s="1053"/>
      <c r="UAP10" s="1053"/>
      <c r="UAQ10" s="1053"/>
      <c r="UAR10" s="1053"/>
      <c r="UAS10" s="480"/>
      <c r="UAT10" s="480"/>
      <c r="UAU10" s="481"/>
      <c r="UAV10" s="480"/>
      <c r="UAW10" s="480"/>
      <c r="UAX10" s="480"/>
      <c r="UAY10" s="481"/>
      <c r="UAZ10" s="481"/>
      <c r="UBA10" s="482"/>
      <c r="UBB10" s="481"/>
      <c r="UBC10" s="1053"/>
      <c r="UBD10" s="1053"/>
      <c r="UBE10" s="1053"/>
      <c r="UBF10" s="1053"/>
      <c r="UBG10" s="1053"/>
      <c r="UBH10" s="480"/>
      <c r="UBI10" s="480"/>
      <c r="UBJ10" s="481"/>
      <c r="UBK10" s="480"/>
      <c r="UBL10" s="480"/>
      <c r="UBM10" s="480"/>
      <c r="UBN10" s="481"/>
      <c r="UBO10" s="481"/>
      <c r="UBP10" s="482"/>
      <c r="UBQ10" s="481"/>
      <c r="UBR10" s="1053"/>
      <c r="UBS10" s="1053"/>
      <c r="UBT10" s="1053"/>
      <c r="UBU10" s="1053"/>
      <c r="UBV10" s="1053"/>
      <c r="UBW10" s="480"/>
      <c r="UBX10" s="480"/>
      <c r="UBY10" s="481"/>
      <c r="UBZ10" s="480"/>
      <c r="UCA10" s="480"/>
      <c r="UCB10" s="480"/>
      <c r="UCC10" s="481"/>
      <c r="UCD10" s="481"/>
      <c r="UCE10" s="482"/>
      <c r="UCF10" s="481"/>
      <c r="UCG10" s="1053"/>
      <c r="UCH10" s="1053"/>
      <c r="UCI10" s="1053"/>
      <c r="UCJ10" s="1053"/>
      <c r="UCK10" s="1053"/>
      <c r="UCL10" s="480"/>
      <c r="UCM10" s="480"/>
      <c r="UCN10" s="481"/>
      <c r="UCO10" s="480"/>
      <c r="UCP10" s="480"/>
      <c r="UCQ10" s="480"/>
      <c r="UCR10" s="481"/>
      <c r="UCS10" s="481"/>
      <c r="UCT10" s="482"/>
      <c r="UCU10" s="481"/>
      <c r="UCV10" s="1053"/>
      <c r="UCW10" s="1053"/>
      <c r="UCX10" s="1053"/>
      <c r="UCY10" s="1053"/>
      <c r="UCZ10" s="1053"/>
      <c r="UDA10" s="480"/>
      <c r="UDB10" s="480"/>
      <c r="UDC10" s="481"/>
      <c r="UDD10" s="480"/>
      <c r="UDE10" s="480"/>
      <c r="UDF10" s="480"/>
      <c r="UDG10" s="481"/>
      <c r="UDH10" s="481"/>
      <c r="UDI10" s="482"/>
      <c r="UDJ10" s="481"/>
      <c r="UDK10" s="1053"/>
      <c r="UDL10" s="1053"/>
      <c r="UDM10" s="1053"/>
      <c r="UDN10" s="1053"/>
      <c r="UDO10" s="1053"/>
      <c r="UDP10" s="480"/>
      <c r="UDQ10" s="480"/>
      <c r="UDR10" s="481"/>
      <c r="UDS10" s="480"/>
      <c r="UDT10" s="480"/>
      <c r="UDU10" s="480"/>
      <c r="UDV10" s="481"/>
      <c r="UDW10" s="481"/>
      <c r="UDX10" s="482"/>
      <c r="UDY10" s="481"/>
      <c r="UDZ10" s="1053"/>
      <c r="UEA10" s="1053"/>
      <c r="UEB10" s="1053"/>
      <c r="UEC10" s="1053"/>
      <c r="UED10" s="1053"/>
      <c r="UEE10" s="480"/>
      <c r="UEF10" s="480"/>
      <c r="UEG10" s="481"/>
      <c r="UEH10" s="480"/>
      <c r="UEI10" s="480"/>
      <c r="UEJ10" s="480"/>
      <c r="UEK10" s="481"/>
      <c r="UEL10" s="481"/>
      <c r="UEM10" s="482"/>
      <c r="UEN10" s="481"/>
      <c r="UEO10" s="1053"/>
      <c r="UEP10" s="1053"/>
      <c r="UEQ10" s="1053"/>
      <c r="UER10" s="1053"/>
      <c r="UES10" s="1053"/>
      <c r="UET10" s="480"/>
      <c r="UEU10" s="480"/>
      <c r="UEV10" s="481"/>
      <c r="UEW10" s="480"/>
      <c r="UEX10" s="480"/>
      <c r="UEY10" s="480"/>
      <c r="UEZ10" s="481"/>
      <c r="UFA10" s="481"/>
      <c r="UFB10" s="482"/>
      <c r="UFC10" s="481"/>
      <c r="UFD10" s="1053"/>
      <c r="UFE10" s="1053"/>
      <c r="UFF10" s="1053"/>
      <c r="UFG10" s="1053"/>
      <c r="UFH10" s="1053"/>
      <c r="UFI10" s="480"/>
      <c r="UFJ10" s="480"/>
      <c r="UFK10" s="481"/>
      <c r="UFL10" s="480"/>
      <c r="UFM10" s="480"/>
      <c r="UFN10" s="480"/>
      <c r="UFO10" s="481"/>
      <c r="UFP10" s="481"/>
      <c r="UFQ10" s="482"/>
      <c r="UFR10" s="481"/>
      <c r="UFS10" s="1053"/>
      <c r="UFT10" s="1053"/>
      <c r="UFU10" s="1053"/>
      <c r="UFV10" s="1053"/>
      <c r="UFW10" s="1053"/>
      <c r="UFX10" s="480"/>
      <c r="UFY10" s="480"/>
      <c r="UFZ10" s="481"/>
      <c r="UGA10" s="480"/>
      <c r="UGB10" s="480"/>
      <c r="UGC10" s="480"/>
      <c r="UGD10" s="481"/>
      <c r="UGE10" s="481"/>
      <c r="UGF10" s="482"/>
      <c r="UGG10" s="481"/>
      <c r="UGH10" s="1053"/>
      <c r="UGI10" s="1053"/>
      <c r="UGJ10" s="1053"/>
      <c r="UGK10" s="1053"/>
      <c r="UGL10" s="1053"/>
      <c r="UGM10" s="480"/>
      <c r="UGN10" s="480"/>
      <c r="UGO10" s="481"/>
      <c r="UGP10" s="480"/>
      <c r="UGQ10" s="480"/>
      <c r="UGR10" s="480"/>
      <c r="UGS10" s="481"/>
      <c r="UGT10" s="481"/>
      <c r="UGU10" s="482"/>
      <c r="UGV10" s="481"/>
      <c r="UGW10" s="1053"/>
      <c r="UGX10" s="1053"/>
      <c r="UGY10" s="1053"/>
      <c r="UGZ10" s="1053"/>
      <c r="UHA10" s="1053"/>
      <c r="UHB10" s="480"/>
      <c r="UHC10" s="480"/>
      <c r="UHD10" s="481"/>
      <c r="UHE10" s="480"/>
      <c r="UHF10" s="480"/>
      <c r="UHG10" s="480"/>
      <c r="UHH10" s="481"/>
      <c r="UHI10" s="481"/>
      <c r="UHJ10" s="482"/>
      <c r="UHK10" s="481"/>
      <c r="UHL10" s="1053"/>
      <c r="UHM10" s="1053"/>
      <c r="UHN10" s="1053"/>
      <c r="UHO10" s="1053"/>
      <c r="UHP10" s="1053"/>
      <c r="UHQ10" s="480"/>
      <c r="UHR10" s="480"/>
      <c r="UHS10" s="481"/>
      <c r="UHT10" s="480"/>
      <c r="UHU10" s="480"/>
      <c r="UHV10" s="480"/>
      <c r="UHW10" s="481"/>
      <c r="UHX10" s="481"/>
      <c r="UHY10" s="482"/>
      <c r="UHZ10" s="481"/>
      <c r="UIA10" s="1053"/>
      <c r="UIB10" s="1053"/>
      <c r="UIC10" s="1053"/>
      <c r="UID10" s="1053"/>
      <c r="UIE10" s="1053"/>
      <c r="UIF10" s="480"/>
      <c r="UIG10" s="480"/>
      <c r="UIH10" s="481"/>
      <c r="UII10" s="480"/>
      <c r="UIJ10" s="480"/>
      <c r="UIK10" s="480"/>
      <c r="UIL10" s="481"/>
      <c r="UIM10" s="481"/>
      <c r="UIN10" s="482"/>
      <c r="UIO10" s="481"/>
      <c r="UIP10" s="1053"/>
      <c r="UIQ10" s="1053"/>
      <c r="UIR10" s="1053"/>
      <c r="UIS10" s="1053"/>
      <c r="UIT10" s="1053"/>
      <c r="UIU10" s="480"/>
      <c r="UIV10" s="480"/>
      <c r="UIW10" s="481"/>
      <c r="UIX10" s="480"/>
      <c r="UIY10" s="480"/>
      <c r="UIZ10" s="480"/>
      <c r="UJA10" s="481"/>
      <c r="UJB10" s="481"/>
      <c r="UJC10" s="482"/>
      <c r="UJD10" s="481"/>
      <c r="UJE10" s="1053"/>
      <c r="UJF10" s="1053"/>
      <c r="UJG10" s="1053"/>
      <c r="UJH10" s="1053"/>
      <c r="UJI10" s="1053"/>
      <c r="UJJ10" s="480"/>
      <c r="UJK10" s="480"/>
      <c r="UJL10" s="481"/>
      <c r="UJM10" s="480"/>
      <c r="UJN10" s="480"/>
      <c r="UJO10" s="480"/>
      <c r="UJP10" s="481"/>
      <c r="UJQ10" s="481"/>
      <c r="UJR10" s="482"/>
      <c r="UJS10" s="481"/>
      <c r="UJT10" s="1053"/>
      <c r="UJU10" s="1053"/>
      <c r="UJV10" s="1053"/>
      <c r="UJW10" s="1053"/>
      <c r="UJX10" s="1053"/>
      <c r="UJY10" s="480"/>
      <c r="UJZ10" s="480"/>
      <c r="UKA10" s="481"/>
      <c r="UKB10" s="480"/>
      <c r="UKC10" s="480"/>
      <c r="UKD10" s="480"/>
      <c r="UKE10" s="481"/>
      <c r="UKF10" s="481"/>
      <c r="UKG10" s="482"/>
      <c r="UKH10" s="481"/>
      <c r="UKI10" s="1053"/>
      <c r="UKJ10" s="1053"/>
      <c r="UKK10" s="1053"/>
      <c r="UKL10" s="1053"/>
      <c r="UKM10" s="1053"/>
      <c r="UKN10" s="480"/>
      <c r="UKO10" s="480"/>
      <c r="UKP10" s="481"/>
      <c r="UKQ10" s="480"/>
      <c r="UKR10" s="480"/>
      <c r="UKS10" s="480"/>
      <c r="UKT10" s="481"/>
      <c r="UKU10" s="481"/>
      <c r="UKV10" s="482"/>
      <c r="UKW10" s="481"/>
      <c r="UKX10" s="1053"/>
      <c r="UKY10" s="1053"/>
      <c r="UKZ10" s="1053"/>
      <c r="ULA10" s="1053"/>
      <c r="ULB10" s="1053"/>
      <c r="ULC10" s="480"/>
      <c r="ULD10" s="480"/>
      <c r="ULE10" s="481"/>
      <c r="ULF10" s="480"/>
      <c r="ULG10" s="480"/>
      <c r="ULH10" s="480"/>
      <c r="ULI10" s="481"/>
      <c r="ULJ10" s="481"/>
      <c r="ULK10" s="482"/>
      <c r="ULL10" s="481"/>
      <c r="ULM10" s="1053"/>
      <c r="ULN10" s="1053"/>
      <c r="ULO10" s="1053"/>
      <c r="ULP10" s="1053"/>
      <c r="ULQ10" s="1053"/>
      <c r="ULR10" s="480"/>
      <c r="ULS10" s="480"/>
      <c r="ULT10" s="481"/>
      <c r="ULU10" s="480"/>
      <c r="ULV10" s="480"/>
      <c r="ULW10" s="480"/>
      <c r="ULX10" s="481"/>
      <c r="ULY10" s="481"/>
      <c r="ULZ10" s="482"/>
      <c r="UMA10" s="481"/>
      <c r="UMB10" s="1053"/>
      <c r="UMC10" s="1053"/>
      <c r="UMD10" s="1053"/>
      <c r="UME10" s="1053"/>
      <c r="UMF10" s="1053"/>
      <c r="UMG10" s="480"/>
      <c r="UMH10" s="480"/>
      <c r="UMI10" s="481"/>
      <c r="UMJ10" s="480"/>
      <c r="UMK10" s="480"/>
      <c r="UML10" s="480"/>
      <c r="UMM10" s="481"/>
      <c r="UMN10" s="481"/>
      <c r="UMO10" s="482"/>
      <c r="UMP10" s="481"/>
      <c r="UMQ10" s="1053"/>
      <c r="UMR10" s="1053"/>
      <c r="UMS10" s="1053"/>
      <c r="UMT10" s="1053"/>
      <c r="UMU10" s="1053"/>
      <c r="UMV10" s="480"/>
      <c r="UMW10" s="480"/>
      <c r="UMX10" s="481"/>
      <c r="UMY10" s="480"/>
      <c r="UMZ10" s="480"/>
      <c r="UNA10" s="480"/>
      <c r="UNB10" s="481"/>
      <c r="UNC10" s="481"/>
      <c r="UND10" s="482"/>
      <c r="UNE10" s="481"/>
      <c r="UNF10" s="1053"/>
      <c r="UNG10" s="1053"/>
      <c r="UNH10" s="1053"/>
      <c r="UNI10" s="1053"/>
      <c r="UNJ10" s="1053"/>
      <c r="UNK10" s="480"/>
      <c r="UNL10" s="480"/>
      <c r="UNM10" s="481"/>
      <c r="UNN10" s="480"/>
      <c r="UNO10" s="480"/>
      <c r="UNP10" s="480"/>
      <c r="UNQ10" s="481"/>
      <c r="UNR10" s="481"/>
      <c r="UNS10" s="482"/>
      <c r="UNT10" s="481"/>
      <c r="UNU10" s="1053"/>
      <c r="UNV10" s="1053"/>
      <c r="UNW10" s="1053"/>
      <c r="UNX10" s="1053"/>
      <c r="UNY10" s="1053"/>
      <c r="UNZ10" s="480"/>
      <c r="UOA10" s="480"/>
      <c r="UOB10" s="481"/>
      <c r="UOC10" s="480"/>
      <c r="UOD10" s="480"/>
      <c r="UOE10" s="480"/>
      <c r="UOF10" s="481"/>
      <c r="UOG10" s="481"/>
      <c r="UOH10" s="482"/>
      <c r="UOI10" s="481"/>
      <c r="UOJ10" s="1053"/>
      <c r="UOK10" s="1053"/>
      <c r="UOL10" s="1053"/>
      <c r="UOM10" s="1053"/>
      <c r="UON10" s="1053"/>
      <c r="UOO10" s="480"/>
      <c r="UOP10" s="480"/>
      <c r="UOQ10" s="481"/>
      <c r="UOR10" s="480"/>
      <c r="UOS10" s="480"/>
      <c r="UOT10" s="480"/>
      <c r="UOU10" s="481"/>
      <c r="UOV10" s="481"/>
      <c r="UOW10" s="482"/>
      <c r="UOX10" s="481"/>
      <c r="UOY10" s="1053"/>
      <c r="UOZ10" s="1053"/>
      <c r="UPA10" s="1053"/>
      <c r="UPB10" s="1053"/>
      <c r="UPC10" s="1053"/>
      <c r="UPD10" s="480"/>
      <c r="UPE10" s="480"/>
      <c r="UPF10" s="481"/>
      <c r="UPG10" s="480"/>
      <c r="UPH10" s="480"/>
      <c r="UPI10" s="480"/>
      <c r="UPJ10" s="481"/>
      <c r="UPK10" s="481"/>
      <c r="UPL10" s="482"/>
      <c r="UPM10" s="481"/>
      <c r="UPN10" s="1053"/>
      <c r="UPO10" s="1053"/>
      <c r="UPP10" s="1053"/>
      <c r="UPQ10" s="1053"/>
      <c r="UPR10" s="1053"/>
      <c r="UPS10" s="480"/>
      <c r="UPT10" s="480"/>
      <c r="UPU10" s="481"/>
      <c r="UPV10" s="480"/>
      <c r="UPW10" s="480"/>
      <c r="UPX10" s="480"/>
      <c r="UPY10" s="481"/>
      <c r="UPZ10" s="481"/>
      <c r="UQA10" s="482"/>
      <c r="UQB10" s="481"/>
      <c r="UQC10" s="1053"/>
      <c r="UQD10" s="1053"/>
      <c r="UQE10" s="1053"/>
      <c r="UQF10" s="1053"/>
      <c r="UQG10" s="1053"/>
      <c r="UQH10" s="480"/>
      <c r="UQI10" s="480"/>
      <c r="UQJ10" s="481"/>
      <c r="UQK10" s="480"/>
      <c r="UQL10" s="480"/>
      <c r="UQM10" s="480"/>
      <c r="UQN10" s="481"/>
      <c r="UQO10" s="481"/>
      <c r="UQP10" s="482"/>
      <c r="UQQ10" s="481"/>
      <c r="UQR10" s="1053"/>
      <c r="UQS10" s="1053"/>
      <c r="UQT10" s="1053"/>
      <c r="UQU10" s="1053"/>
      <c r="UQV10" s="1053"/>
      <c r="UQW10" s="480"/>
      <c r="UQX10" s="480"/>
      <c r="UQY10" s="481"/>
      <c r="UQZ10" s="480"/>
      <c r="URA10" s="480"/>
      <c r="URB10" s="480"/>
      <c r="URC10" s="481"/>
      <c r="URD10" s="481"/>
      <c r="URE10" s="482"/>
      <c r="URF10" s="481"/>
      <c r="URG10" s="1053"/>
      <c r="URH10" s="1053"/>
      <c r="URI10" s="1053"/>
      <c r="URJ10" s="1053"/>
      <c r="URK10" s="1053"/>
      <c r="URL10" s="480"/>
      <c r="URM10" s="480"/>
      <c r="URN10" s="481"/>
      <c r="URO10" s="480"/>
      <c r="URP10" s="480"/>
      <c r="URQ10" s="480"/>
      <c r="URR10" s="481"/>
      <c r="URS10" s="481"/>
      <c r="URT10" s="482"/>
      <c r="URU10" s="481"/>
      <c r="URV10" s="1053"/>
      <c r="URW10" s="1053"/>
      <c r="URX10" s="1053"/>
      <c r="URY10" s="1053"/>
      <c r="URZ10" s="1053"/>
      <c r="USA10" s="480"/>
      <c r="USB10" s="480"/>
      <c r="USC10" s="481"/>
      <c r="USD10" s="480"/>
      <c r="USE10" s="480"/>
      <c r="USF10" s="480"/>
      <c r="USG10" s="481"/>
      <c r="USH10" s="481"/>
      <c r="USI10" s="482"/>
      <c r="USJ10" s="481"/>
      <c r="USK10" s="1053"/>
      <c r="USL10" s="1053"/>
      <c r="USM10" s="1053"/>
      <c r="USN10" s="1053"/>
      <c r="USO10" s="1053"/>
      <c r="USP10" s="480"/>
      <c r="USQ10" s="480"/>
      <c r="USR10" s="481"/>
      <c r="USS10" s="480"/>
      <c r="UST10" s="480"/>
      <c r="USU10" s="480"/>
      <c r="USV10" s="481"/>
      <c r="USW10" s="481"/>
      <c r="USX10" s="482"/>
      <c r="USY10" s="481"/>
      <c r="USZ10" s="1053"/>
      <c r="UTA10" s="1053"/>
      <c r="UTB10" s="1053"/>
      <c r="UTC10" s="1053"/>
      <c r="UTD10" s="1053"/>
      <c r="UTE10" s="480"/>
      <c r="UTF10" s="480"/>
      <c r="UTG10" s="481"/>
      <c r="UTH10" s="480"/>
      <c r="UTI10" s="480"/>
      <c r="UTJ10" s="480"/>
      <c r="UTK10" s="481"/>
      <c r="UTL10" s="481"/>
      <c r="UTM10" s="482"/>
      <c r="UTN10" s="481"/>
      <c r="UTO10" s="1053"/>
      <c r="UTP10" s="1053"/>
      <c r="UTQ10" s="1053"/>
      <c r="UTR10" s="1053"/>
      <c r="UTS10" s="1053"/>
      <c r="UTT10" s="480"/>
      <c r="UTU10" s="480"/>
      <c r="UTV10" s="481"/>
      <c r="UTW10" s="480"/>
      <c r="UTX10" s="480"/>
      <c r="UTY10" s="480"/>
      <c r="UTZ10" s="481"/>
      <c r="UUA10" s="481"/>
      <c r="UUB10" s="482"/>
      <c r="UUC10" s="481"/>
      <c r="UUD10" s="1053"/>
      <c r="UUE10" s="1053"/>
      <c r="UUF10" s="1053"/>
      <c r="UUG10" s="1053"/>
      <c r="UUH10" s="1053"/>
      <c r="UUI10" s="480"/>
      <c r="UUJ10" s="480"/>
      <c r="UUK10" s="481"/>
      <c r="UUL10" s="480"/>
      <c r="UUM10" s="480"/>
      <c r="UUN10" s="480"/>
      <c r="UUO10" s="481"/>
      <c r="UUP10" s="481"/>
      <c r="UUQ10" s="482"/>
      <c r="UUR10" s="481"/>
      <c r="UUS10" s="1053"/>
      <c r="UUT10" s="1053"/>
      <c r="UUU10" s="1053"/>
      <c r="UUV10" s="1053"/>
      <c r="UUW10" s="1053"/>
      <c r="UUX10" s="480"/>
      <c r="UUY10" s="480"/>
      <c r="UUZ10" s="481"/>
      <c r="UVA10" s="480"/>
      <c r="UVB10" s="480"/>
      <c r="UVC10" s="480"/>
      <c r="UVD10" s="481"/>
      <c r="UVE10" s="481"/>
      <c r="UVF10" s="482"/>
      <c r="UVG10" s="481"/>
      <c r="UVH10" s="1053"/>
      <c r="UVI10" s="1053"/>
      <c r="UVJ10" s="1053"/>
      <c r="UVK10" s="1053"/>
      <c r="UVL10" s="1053"/>
      <c r="UVM10" s="480"/>
      <c r="UVN10" s="480"/>
      <c r="UVO10" s="481"/>
      <c r="UVP10" s="480"/>
      <c r="UVQ10" s="480"/>
      <c r="UVR10" s="480"/>
      <c r="UVS10" s="481"/>
      <c r="UVT10" s="481"/>
      <c r="UVU10" s="482"/>
      <c r="UVV10" s="481"/>
      <c r="UVW10" s="1053"/>
      <c r="UVX10" s="1053"/>
      <c r="UVY10" s="1053"/>
      <c r="UVZ10" s="1053"/>
      <c r="UWA10" s="1053"/>
      <c r="UWB10" s="480"/>
      <c r="UWC10" s="480"/>
      <c r="UWD10" s="481"/>
      <c r="UWE10" s="480"/>
      <c r="UWF10" s="480"/>
      <c r="UWG10" s="480"/>
      <c r="UWH10" s="481"/>
      <c r="UWI10" s="481"/>
      <c r="UWJ10" s="482"/>
      <c r="UWK10" s="481"/>
      <c r="UWL10" s="1053"/>
      <c r="UWM10" s="1053"/>
      <c r="UWN10" s="1053"/>
      <c r="UWO10" s="1053"/>
      <c r="UWP10" s="1053"/>
      <c r="UWQ10" s="480"/>
      <c r="UWR10" s="480"/>
      <c r="UWS10" s="481"/>
      <c r="UWT10" s="480"/>
      <c r="UWU10" s="480"/>
      <c r="UWV10" s="480"/>
      <c r="UWW10" s="481"/>
      <c r="UWX10" s="481"/>
      <c r="UWY10" s="482"/>
      <c r="UWZ10" s="481"/>
      <c r="UXA10" s="1053"/>
      <c r="UXB10" s="1053"/>
      <c r="UXC10" s="1053"/>
      <c r="UXD10" s="1053"/>
      <c r="UXE10" s="1053"/>
      <c r="UXF10" s="480"/>
      <c r="UXG10" s="480"/>
      <c r="UXH10" s="481"/>
      <c r="UXI10" s="480"/>
      <c r="UXJ10" s="480"/>
      <c r="UXK10" s="480"/>
      <c r="UXL10" s="481"/>
      <c r="UXM10" s="481"/>
      <c r="UXN10" s="482"/>
      <c r="UXO10" s="481"/>
      <c r="UXP10" s="1053"/>
      <c r="UXQ10" s="1053"/>
      <c r="UXR10" s="1053"/>
      <c r="UXS10" s="1053"/>
      <c r="UXT10" s="1053"/>
      <c r="UXU10" s="480"/>
      <c r="UXV10" s="480"/>
      <c r="UXW10" s="481"/>
      <c r="UXX10" s="480"/>
      <c r="UXY10" s="480"/>
      <c r="UXZ10" s="480"/>
      <c r="UYA10" s="481"/>
      <c r="UYB10" s="481"/>
      <c r="UYC10" s="482"/>
      <c r="UYD10" s="481"/>
      <c r="UYE10" s="1053"/>
      <c r="UYF10" s="1053"/>
      <c r="UYG10" s="1053"/>
      <c r="UYH10" s="1053"/>
      <c r="UYI10" s="1053"/>
      <c r="UYJ10" s="480"/>
      <c r="UYK10" s="480"/>
      <c r="UYL10" s="481"/>
      <c r="UYM10" s="480"/>
      <c r="UYN10" s="480"/>
      <c r="UYO10" s="480"/>
      <c r="UYP10" s="481"/>
      <c r="UYQ10" s="481"/>
      <c r="UYR10" s="482"/>
      <c r="UYS10" s="481"/>
      <c r="UYT10" s="1053"/>
      <c r="UYU10" s="1053"/>
      <c r="UYV10" s="1053"/>
      <c r="UYW10" s="1053"/>
      <c r="UYX10" s="1053"/>
      <c r="UYY10" s="480"/>
      <c r="UYZ10" s="480"/>
      <c r="UZA10" s="481"/>
      <c r="UZB10" s="480"/>
      <c r="UZC10" s="480"/>
      <c r="UZD10" s="480"/>
      <c r="UZE10" s="481"/>
      <c r="UZF10" s="481"/>
      <c r="UZG10" s="482"/>
      <c r="UZH10" s="481"/>
      <c r="UZI10" s="1053"/>
      <c r="UZJ10" s="1053"/>
      <c r="UZK10" s="1053"/>
      <c r="UZL10" s="1053"/>
      <c r="UZM10" s="1053"/>
      <c r="UZN10" s="480"/>
      <c r="UZO10" s="480"/>
      <c r="UZP10" s="481"/>
      <c r="UZQ10" s="480"/>
      <c r="UZR10" s="480"/>
      <c r="UZS10" s="480"/>
      <c r="UZT10" s="481"/>
      <c r="UZU10" s="481"/>
      <c r="UZV10" s="482"/>
      <c r="UZW10" s="481"/>
      <c r="UZX10" s="1053"/>
      <c r="UZY10" s="1053"/>
      <c r="UZZ10" s="1053"/>
      <c r="VAA10" s="1053"/>
      <c r="VAB10" s="1053"/>
      <c r="VAC10" s="480"/>
      <c r="VAD10" s="480"/>
      <c r="VAE10" s="481"/>
      <c r="VAF10" s="480"/>
      <c r="VAG10" s="480"/>
      <c r="VAH10" s="480"/>
      <c r="VAI10" s="481"/>
      <c r="VAJ10" s="481"/>
      <c r="VAK10" s="482"/>
      <c r="VAL10" s="481"/>
      <c r="VAM10" s="1053"/>
      <c r="VAN10" s="1053"/>
      <c r="VAO10" s="1053"/>
      <c r="VAP10" s="1053"/>
      <c r="VAQ10" s="1053"/>
      <c r="VAR10" s="480"/>
      <c r="VAS10" s="480"/>
      <c r="VAT10" s="481"/>
      <c r="VAU10" s="480"/>
      <c r="VAV10" s="480"/>
      <c r="VAW10" s="480"/>
      <c r="VAX10" s="481"/>
      <c r="VAY10" s="481"/>
      <c r="VAZ10" s="482"/>
      <c r="VBA10" s="481"/>
      <c r="VBB10" s="1053"/>
      <c r="VBC10" s="1053"/>
      <c r="VBD10" s="1053"/>
      <c r="VBE10" s="1053"/>
      <c r="VBF10" s="1053"/>
      <c r="VBG10" s="480"/>
      <c r="VBH10" s="480"/>
      <c r="VBI10" s="481"/>
      <c r="VBJ10" s="480"/>
      <c r="VBK10" s="480"/>
      <c r="VBL10" s="480"/>
      <c r="VBM10" s="481"/>
      <c r="VBN10" s="481"/>
      <c r="VBO10" s="482"/>
      <c r="VBP10" s="481"/>
      <c r="VBQ10" s="1053"/>
      <c r="VBR10" s="1053"/>
      <c r="VBS10" s="1053"/>
      <c r="VBT10" s="1053"/>
      <c r="VBU10" s="1053"/>
      <c r="VBV10" s="480"/>
      <c r="VBW10" s="480"/>
      <c r="VBX10" s="481"/>
      <c r="VBY10" s="480"/>
      <c r="VBZ10" s="480"/>
      <c r="VCA10" s="480"/>
      <c r="VCB10" s="481"/>
      <c r="VCC10" s="481"/>
      <c r="VCD10" s="482"/>
      <c r="VCE10" s="481"/>
      <c r="VCF10" s="1053"/>
      <c r="VCG10" s="1053"/>
      <c r="VCH10" s="1053"/>
      <c r="VCI10" s="1053"/>
      <c r="VCJ10" s="1053"/>
      <c r="VCK10" s="480"/>
      <c r="VCL10" s="480"/>
      <c r="VCM10" s="481"/>
      <c r="VCN10" s="480"/>
      <c r="VCO10" s="480"/>
      <c r="VCP10" s="480"/>
      <c r="VCQ10" s="481"/>
      <c r="VCR10" s="481"/>
      <c r="VCS10" s="482"/>
      <c r="VCT10" s="481"/>
      <c r="VCU10" s="1053"/>
      <c r="VCV10" s="1053"/>
      <c r="VCW10" s="1053"/>
      <c r="VCX10" s="1053"/>
      <c r="VCY10" s="1053"/>
      <c r="VCZ10" s="480"/>
      <c r="VDA10" s="480"/>
      <c r="VDB10" s="481"/>
      <c r="VDC10" s="480"/>
      <c r="VDD10" s="480"/>
      <c r="VDE10" s="480"/>
      <c r="VDF10" s="481"/>
      <c r="VDG10" s="481"/>
      <c r="VDH10" s="482"/>
      <c r="VDI10" s="481"/>
      <c r="VDJ10" s="1053"/>
      <c r="VDK10" s="1053"/>
      <c r="VDL10" s="1053"/>
      <c r="VDM10" s="1053"/>
      <c r="VDN10" s="1053"/>
      <c r="VDO10" s="480"/>
      <c r="VDP10" s="480"/>
      <c r="VDQ10" s="481"/>
      <c r="VDR10" s="480"/>
      <c r="VDS10" s="480"/>
      <c r="VDT10" s="480"/>
      <c r="VDU10" s="481"/>
      <c r="VDV10" s="481"/>
      <c r="VDW10" s="482"/>
      <c r="VDX10" s="481"/>
      <c r="VDY10" s="1053"/>
      <c r="VDZ10" s="1053"/>
      <c r="VEA10" s="1053"/>
      <c r="VEB10" s="1053"/>
      <c r="VEC10" s="1053"/>
      <c r="VED10" s="480"/>
      <c r="VEE10" s="480"/>
      <c r="VEF10" s="481"/>
      <c r="VEG10" s="480"/>
      <c r="VEH10" s="480"/>
      <c r="VEI10" s="480"/>
      <c r="VEJ10" s="481"/>
      <c r="VEK10" s="481"/>
      <c r="VEL10" s="482"/>
      <c r="VEM10" s="481"/>
      <c r="VEN10" s="1053"/>
      <c r="VEO10" s="1053"/>
      <c r="VEP10" s="1053"/>
      <c r="VEQ10" s="1053"/>
      <c r="VER10" s="1053"/>
      <c r="VES10" s="480"/>
      <c r="VET10" s="480"/>
      <c r="VEU10" s="481"/>
      <c r="VEV10" s="480"/>
      <c r="VEW10" s="480"/>
      <c r="VEX10" s="480"/>
      <c r="VEY10" s="481"/>
      <c r="VEZ10" s="481"/>
      <c r="VFA10" s="482"/>
      <c r="VFB10" s="481"/>
      <c r="VFC10" s="1053"/>
      <c r="VFD10" s="1053"/>
      <c r="VFE10" s="1053"/>
      <c r="VFF10" s="1053"/>
      <c r="VFG10" s="1053"/>
      <c r="VFH10" s="480"/>
      <c r="VFI10" s="480"/>
      <c r="VFJ10" s="481"/>
      <c r="VFK10" s="480"/>
      <c r="VFL10" s="480"/>
      <c r="VFM10" s="480"/>
      <c r="VFN10" s="481"/>
      <c r="VFO10" s="481"/>
      <c r="VFP10" s="482"/>
      <c r="VFQ10" s="481"/>
      <c r="VFR10" s="1053"/>
      <c r="VFS10" s="1053"/>
      <c r="VFT10" s="1053"/>
      <c r="VFU10" s="1053"/>
      <c r="VFV10" s="1053"/>
      <c r="VFW10" s="480"/>
      <c r="VFX10" s="480"/>
      <c r="VFY10" s="481"/>
      <c r="VFZ10" s="480"/>
      <c r="VGA10" s="480"/>
      <c r="VGB10" s="480"/>
      <c r="VGC10" s="481"/>
      <c r="VGD10" s="481"/>
      <c r="VGE10" s="482"/>
      <c r="VGF10" s="481"/>
      <c r="VGG10" s="1053"/>
      <c r="VGH10" s="1053"/>
      <c r="VGI10" s="1053"/>
      <c r="VGJ10" s="1053"/>
      <c r="VGK10" s="1053"/>
      <c r="VGL10" s="480"/>
      <c r="VGM10" s="480"/>
      <c r="VGN10" s="481"/>
      <c r="VGO10" s="480"/>
      <c r="VGP10" s="480"/>
      <c r="VGQ10" s="480"/>
      <c r="VGR10" s="481"/>
      <c r="VGS10" s="481"/>
      <c r="VGT10" s="482"/>
      <c r="VGU10" s="481"/>
      <c r="VGV10" s="1053"/>
      <c r="VGW10" s="1053"/>
      <c r="VGX10" s="1053"/>
      <c r="VGY10" s="1053"/>
      <c r="VGZ10" s="1053"/>
      <c r="VHA10" s="480"/>
      <c r="VHB10" s="480"/>
      <c r="VHC10" s="481"/>
      <c r="VHD10" s="480"/>
      <c r="VHE10" s="480"/>
      <c r="VHF10" s="480"/>
      <c r="VHG10" s="481"/>
      <c r="VHH10" s="481"/>
      <c r="VHI10" s="482"/>
      <c r="VHJ10" s="481"/>
      <c r="VHK10" s="1053"/>
      <c r="VHL10" s="1053"/>
      <c r="VHM10" s="1053"/>
      <c r="VHN10" s="1053"/>
      <c r="VHO10" s="1053"/>
      <c r="VHP10" s="480"/>
      <c r="VHQ10" s="480"/>
      <c r="VHR10" s="481"/>
      <c r="VHS10" s="480"/>
      <c r="VHT10" s="480"/>
      <c r="VHU10" s="480"/>
      <c r="VHV10" s="481"/>
      <c r="VHW10" s="481"/>
      <c r="VHX10" s="482"/>
      <c r="VHY10" s="481"/>
      <c r="VHZ10" s="1053"/>
      <c r="VIA10" s="1053"/>
      <c r="VIB10" s="1053"/>
      <c r="VIC10" s="1053"/>
      <c r="VID10" s="1053"/>
      <c r="VIE10" s="480"/>
      <c r="VIF10" s="480"/>
      <c r="VIG10" s="481"/>
      <c r="VIH10" s="480"/>
      <c r="VII10" s="480"/>
      <c r="VIJ10" s="480"/>
      <c r="VIK10" s="481"/>
      <c r="VIL10" s="481"/>
      <c r="VIM10" s="482"/>
      <c r="VIN10" s="481"/>
      <c r="VIO10" s="1053"/>
      <c r="VIP10" s="1053"/>
      <c r="VIQ10" s="1053"/>
      <c r="VIR10" s="1053"/>
      <c r="VIS10" s="1053"/>
      <c r="VIT10" s="480"/>
      <c r="VIU10" s="480"/>
      <c r="VIV10" s="481"/>
      <c r="VIW10" s="480"/>
      <c r="VIX10" s="480"/>
      <c r="VIY10" s="480"/>
      <c r="VIZ10" s="481"/>
      <c r="VJA10" s="481"/>
      <c r="VJB10" s="482"/>
      <c r="VJC10" s="481"/>
      <c r="VJD10" s="1053"/>
      <c r="VJE10" s="1053"/>
      <c r="VJF10" s="1053"/>
      <c r="VJG10" s="1053"/>
      <c r="VJH10" s="1053"/>
      <c r="VJI10" s="480"/>
      <c r="VJJ10" s="480"/>
      <c r="VJK10" s="481"/>
      <c r="VJL10" s="480"/>
      <c r="VJM10" s="480"/>
      <c r="VJN10" s="480"/>
      <c r="VJO10" s="481"/>
      <c r="VJP10" s="481"/>
      <c r="VJQ10" s="482"/>
      <c r="VJR10" s="481"/>
      <c r="VJS10" s="1053"/>
      <c r="VJT10" s="1053"/>
      <c r="VJU10" s="1053"/>
      <c r="VJV10" s="1053"/>
      <c r="VJW10" s="1053"/>
      <c r="VJX10" s="480"/>
      <c r="VJY10" s="480"/>
      <c r="VJZ10" s="481"/>
      <c r="VKA10" s="480"/>
      <c r="VKB10" s="480"/>
      <c r="VKC10" s="480"/>
      <c r="VKD10" s="481"/>
      <c r="VKE10" s="481"/>
      <c r="VKF10" s="482"/>
      <c r="VKG10" s="481"/>
      <c r="VKH10" s="1053"/>
      <c r="VKI10" s="1053"/>
      <c r="VKJ10" s="1053"/>
      <c r="VKK10" s="1053"/>
      <c r="VKL10" s="1053"/>
      <c r="VKM10" s="480"/>
      <c r="VKN10" s="480"/>
      <c r="VKO10" s="481"/>
      <c r="VKP10" s="480"/>
      <c r="VKQ10" s="480"/>
      <c r="VKR10" s="480"/>
      <c r="VKS10" s="481"/>
      <c r="VKT10" s="481"/>
      <c r="VKU10" s="482"/>
      <c r="VKV10" s="481"/>
      <c r="VKW10" s="1053"/>
      <c r="VKX10" s="1053"/>
      <c r="VKY10" s="1053"/>
      <c r="VKZ10" s="1053"/>
      <c r="VLA10" s="1053"/>
      <c r="VLB10" s="480"/>
      <c r="VLC10" s="480"/>
      <c r="VLD10" s="481"/>
      <c r="VLE10" s="480"/>
      <c r="VLF10" s="480"/>
      <c r="VLG10" s="480"/>
      <c r="VLH10" s="481"/>
      <c r="VLI10" s="481"/>
      <c r="VLJ10" s="482"/>
      <c r="VLK10" s="481"/>
      <c r="VLL10" s="1053"/>
      <c r="VLM10" s="1053"/>
      <c r="VLN10" s="1053"/>
      <c r="VLO10" s="1053"/>
      <c r="VLP10" s="1053"/>
      <c r="VLQ10" s="480"/>
      <c r="VLR10" s="480"/>
      <c r="VLS10" s="481"/>
      <c r="VLT10" s="480"/>
      <c r="VLU10" s="480"/>
      <c r="VLV10" s="480"/>
      <c r="VLW10" s="481"/>
      <c r="VLX10" s="481"/>
      <c r="VLY10" s="482"/>
      <c r="VLZ10" s="481"/>
      <c r="VMA10" s="1053"/>
      <c r="VMB10" s="1053"/>
      <c r="VMC10" s="1053"/>
      <c r="VMD10" s="1053"/>
      <c r="VME10" s="1053"/>
      <c r="VMF10" s="480"/>
      <c r="VMG10" s="480"/>
      <c r="VMH10" s="481"/>
      <c r="VMI10" s="480"/>
      <c r="VMJ10" s="480"/>
      <c r="VMK10" s="480"/>
      <c r="VML10" s="481"/>
      <c r="VMM10" s="481"/>
      <c r="VMN10" s="482"/>
      <c r="VMO10" s="481"/>
      <c r="VMP10" s="1053"/>
      <c r="VMQ10" s="1053"/>
      <c r="VMR10" s="1053"/>
      <c r="VMS10" s="1053"/>
      <c r="VMT10" s="1053"/>
      <c r="VMU10" s="480"/>
      <c r="VMV10" s="480"/>
      <c r="VMW10" s="481"/>
      <c r="VMX10" s="480"/>
      <c r="VMY10" s="480"/>
      <c r="VMZ10" s="480"/>
      <c r="VNA10" s="481"/>
      <c r="VNB10" s="481"/>
      <c r="VNC10" s="482"/>
      <c r="VND10" s="481"/>
      <c r="VNE10" s="1053"/>
      <c r="VNF10" s="1053"/>
      <c r="VNG10" s="1053"/>
      <c r="VNH10" s="1053"/>
      <c r="VNI10" s="1053"/>
      <c r="VNJ10" s="480"/>
      <c r="VNK10" s="480"/>
      <c r="VNL10" s="481"/>
      <c r="VNM10" s="480"/>
      <c r="VNN10" s="480"/>
      <c r="VNO10" s="480"/>
      <c r="VNP10" s="481"/>
      <c r="VNQ10" s="481"/>
      <c r="VNR10" s="482"/>
      <c r="VNS10" s="481"/>
      <c r="VNT10" s="1053"/>
      <c r="VNU10" s="1053"/>
      <c r="VNV10" s="1053"/>
      <c r="VNW10" s="1053"/>
      <c r="VNX10" s="1053"/>
      <c r="VNY10" s="480"/>
      <c r="VNZ10" s="480"/>
      <c r="VOA10" s="481"/>
      <c r="VOB10" s="480"/>
      <c r="VOC10" s="480"/>
      <c r="VOD10" s="480"/>
      <c r="VOE10" s="481"/>
      <c r="VOF10" s="481"/>
      <c r="VOG10" s="482"/>
      <c r="VOH10" s="481"/>
      <c r="VOI10" s="1053"/>
      <c r="VOJ10" s="1053"/>
      <c r="VOK10" s="1053"/>
      <c r="VOL10" s="1053"/>
      <c r="VOM10" s="1053"/>
      <c r="VON10" s="480"/>
      <c r="VOO10" s="480"/>
      <c r="VOP10" s="481"/>
      <c r="VOQ10" s="480"/>
      <c r="VOR10" s="480"/>
      <c r="VOS10" s="480"/>
      <c r="VOT10" s="481"/>
      <c r="VOU10" s="481"/>
      <c r="VOV10" s="482"/>
      <c r="VOW10" s="481"/>
      <c r="VOX10" s="1053"/>
      <c r="VOY10" s="1053"/>
      <c r="VOZ10" s="1053"/>
      <c r="VPA10" s="1053"/>
      <c r="VPB10" s="1053"/>
      <c r="VPC10" s="480"/>
      <c r="VPD10" s="480"/>
      <c r="VPE10" s="481"/>
      <c r="VPF10" s="480"/>
      <c r="VPG10" s="480"/>
      <c r="VPH10" s="480"/>
      <c r="VPI10" s="481"/>
      <c r="VPJ10" s="481"/>
      <c r="VPK10" s="482"/>
      <c r="VPL10" s="481"/>
      <c r="VPM10" s="1053"/>
      <c r="VPN10" s="1053"/>
      <c r="VPO10" s="1053"/>
      <c r="VPP10" s="1053"/>
      <c r="VPQ10" s="1053"/>
      <c r="VPR10" s="480"/>
      <c r="VPS10" s="480"/>
      <c r="VPT10" s="481"/>
      <c r="VPU10" s="480"/>
      <c r="VPV10" s="480"/>
      <c r="VPW10" s="480"/>
      <c r="VPX10" s="481"/>
      <c r="VPY10" s="481"/>
      <c r="VPZ10" s="482"/>
      <c r="VQA10" s="481"/>
      <c r="VQB10" s="1053"/>
      <c r="VQC10" s="1053"/>
      <c r="VQD10" s="1053"/>
      <c r="VQE10" s="1053"/>
      <c r="VQF10" s="1053"/>
      <c r="VQG10" s="480"/>
      <c r="VQH10" s="480"/>
      <c r="VQI10" s="481"/>
      <c r="VQJ10" s="480"/>
      <c r="VQK10" s="480"/>
      <c r="VQL10" s="480"/>
      <c r="VQM10" s="481"/>
      <c r="VQN10" s="481"/>
      <c r="VQO10" s="482"/>
      <c r="VQP10" s="481"/>
      <c r="VQQ10" s="1053"/>
      <c r="VQR10" s="1053"/>
      <c r="VQS10" s="1053"/>
      <c r="VQT10" s="1053"/>
      <c r="VQU10" s="1053"/>
      <c r="VQV10" s="480"/>
      <c r="VQW10" s="480"/>
      <c r="VQX10" s="481"/>
      <c r="VQY10" s="480"/>
      <c r="VQZ10" s="480"/>
      <c r="VRA10" s="480"/>
      <c r="VRB10" s="481"/>
      <c r="VRC10" s="481"/>
      <c r="VRD10" s="482"/>
      <c r="VRE10" s="481"/>
      <c r="VRF10" s="1053"/>
      <c r="VRG10" s="1053"/>
      <c r="VRH10" s="1053"/>
      <c r="VRI10" s="1053"/>
      <c r="VRJ10" s="1053"/>
      <c r="VRK10" s="480"/>
      <c r="VRL10" s="480"/>
      <c r="VRM10" s="481"/>
      <c r="VRN10" s="480"/>
      <c r="VRO10" s="480"/>
      <c r="VRP10" s="480"/>
      <c r="VRQ10" s="481"/>
      <c r="VRR10" s="481"/>
      <c r="VRS10" s="482"/>
      <c r="VRT10" s="481"/>
      <c r="VRU10" s="1053"/>
      <c r="VRV10" s="1053"/>
      <c r="VRW10" s="1053"/>
      <c r="VRX10" s="1053"/>
      <c r="VRY10" s="1053"/>
      <c r="VRZ10" s="480"/>
      <c r="VSA10" s="480"/>
      <c r="VSB10" s="481"/>
      <c r="VSC10" s="480"/>
      <c r="VSD10" s="480"/>
      <c r="VSE10" s="480"/>
      <c r="VSF10" s="481"/>
      <c r="VSG10" s="481"/>
      <c r="VSH10" s="482"/>
      <c r="VSI10" s="481"/>
      <c r="VSJ10" s="1053"/>
      <c r="VSK10" s="1053"/>
      <c r="VSL10" s="1053"/>
      <c r="VSM10" s="1053"/>
      <c r="VSN10" s="1053"/>
      <c r="VSO10" s="480"/>
      <c r="VSP10" s="480"/>
      <c r="VSQ10" s="481"/>
      <c r="VSR10" s="480"/>
      <c r="VSS10" s="480"/>
      <c r="VST10" s="480"/>
      <c r="VSU10" s="481"/>
      <c r="VSV10" s="481"/>
      <c r="VSW10" s="482"/>
      <c r="VSX10" s="481"/>
      <c r="VSY10" s="1053"/>
      <c r="VSZ10" s="1053"/>
      <c r="VTA10" s="1053"/>
      <c r="VTB10" s="1053"/>
      <c r="VTC10" s="1053"/>
      <c r="VTD10" s="480"/>
      <c r="VTE10" s="480"/>
      <c r="VTF10" s="481"/>
      <c r="VTG10" s="480"/>
      <c r="VTH10" s="480"/>
      <c r="VTI10" s="480"/>
      <c r="VTJ10" s="481"/>
      <c r="VTK10" s="481"/>
      <c r="VTL10" s="482"/>
      <c r="VTM10" s="481"/>
      <c r="VTN10" s="1053"/>
      <c r="VTO10" s="1053"/>
      <c r="VTP10" s="1053"/>
      <c r="VTQ10" s="1053"/>
      <c r="VTR10" s="1053"/>
      <c r="VTS10" s="480"/>
      <c r="VTT10" s="480"/>
      <c r="VTU10" s="481"/>
      <c r="VTV10" s="480"/>
      <c r="VTW10" s="480"/>
      <c r="VTX10" s="480"/>
      <c r="VTY10" s="481"/>
      <c r="VTZ10" s="481"/>
      <c r="VUA10" s="482"/>
      <c r="VUB10" s="481"/>
      <c r="VUC10" s="1053"/>
      <c r="VUD10" s="1053"/>
      <c r="VUE10" s="1053"/>
      <c r="VUF10" s="1053"/>
      <c r="VUG10" s="1053"/>
      <c r="VUH10" s="480"/>
      <c r="VUI10" s="480"/>
      <c r="VUJ10" s="481"/>
      <c r="VUK10" s="480"/>
      <c r="VUL10" s="480"/>
      <c r="VUM10" s="480"/>
      <c r="VUN10" s="481"/>
      <c r="VUO10" s="481"/>
      <c r="VUP10" s="482"/>
      <c r="VUQ10" s="481"/>
      <c r="VUR10" s="1053"/>
      <c r="VUS10" s="1053"/>
      <c r="VUT10" s="1053"/>
      <c r="VUU10" s="1053"/>
      <c r="VUV10" s="1053"/>
      <c r="VUW10" s="480"/>
      <c r="VUX10" s="480"/>
      <c r="VUY10" s="481"/>
      <c r="VUZ10" s="480"/>
      <c r="VVA10" s="480"/>
      <c r="VVB10" s="480"/>
      <c r="VVC10" s="481"/>
      <c r="VVD10" s="481"/>
      <c r="VVE10" s="482"/>
      <c r="VVF10" s="481"/>
      <c r="VVG10" s="1053"/>
      <c r="VVH10" s="1053"/>
      <c r="VVI10" s="1053"/>
      <c r="VVJ10" s="1053"/>
      <c r="VVK10" s="1053"/>
      <c r="VVL10" s="480"/>
      <c r="VVM10" s="480"/>
      <c r="VVN10" s="481"/>
      <c r="VVO10" s="480"/>
      <c r="VVP10" s="480"/>
      <c r="VVQ10" s="480"/>
      <c r="VVR10" s="481"/>
      <c r="VVS10" s="481"/>
      <c r="VVT10" s="482"/>
      <c r="VVU10" s="481"/>
      <c r="VVV10" s="1053"/>
      <c r="VVW10" s="1053"/>
      <c r="VVX10" s="1053"/>
      <c r="VVY10" s="1053"/>
      <c r="VVZ10" s="1053"/>
      <c r="VWA10" s="480"/>
      <c r="VWB10" s="480"/>
      <c r="VWC10" s="481"/>
      <c r="VWD10" s="480"/>
      <c r="VWE10" s="480"/>
      <c r="VWF10" s="480"/>
      <c r="VWG10" s="481"/>
      <c r="VWH10" s="481"/>
      <c r="VWI10" s="482"/>
      <c r="VWJ10" s="481"/>
      <c r="VWK10" s="1053"/>
      <c r="VWL10" s="1053"/>
      <c r="VWM10" s="1053"/>
      <c r="VWN10" s="1053"/>
      <c r="VWO10" s="1053"/>
      <c r="VWP10" s="480"/>
      <c r="VWQ10" s="480"/>
      <c r="VWR10" s="481"/>
      <c r="VWS10" s="480"/>
      <c r="VWT10" s="480"/>
      <c r="VWU10" s="480"/>
      <c r="VWV10" s="481"/>
      <c r="VWW10" s="481"/>
      <c r="VWX10" s="482"/>
      <c r="VWY10" s="481"/>
      <c r="VWZ10" s="1053"/>
      <c r="VXA10" s="1053"/>
      <c r="VXB10" s="1053"/>
      <c r="VXC10" s="1053"/>
      <c r="VXD10" s="1053"/>
      <c r="VXE10" s="480"/>
      <c r="VXF10" s="480"/>
      <c r="VXG10" s="481"/>
      <c r="VXH10" s="480"/>
      <c r="VXI10" s="480"/>
      <c r="VXJ10" s="480"/>
      <c r="VXK10" s="481"/>
      <c r="VXL10" s="481"/>
      <c r="VXM10" s="482"/>
      <c r="VXN10" s="481"/>
      <c r="VXO10" s="1053"/>
      <c r="VXP10" s="1053"/>
      <c r="VXQ10" s="1053"/>
      <c r="VXR10" s="1053"/>
      <c r="VXS10" s="1053"/>
      <c r="VXT10" s="480"/>
      <c r="VXU10" s="480"/>
      <c r="VXV10" s="481"/>
      <c r="VXW10" s="480"/>
      <c r="VXX10" s="480"/>
      <c r="VXY10" s="480"/>
      <c r="VXZ10" s="481"/>
      <c r="VYA10" s="481"/>
      <c r="VYB10" s="482"/>
      <c r="VYC10" s="481"/>
      <c r="VYD10" s="1053"/>
      <c r="VYE10" s="1053"/>
      <c r="VYF10" s="1053"/>
      <c r="VYG10" s="1053"/>
      <c r="VYH10" s="1053"/>
      <c r="VYI10" s="480"/>
      <c r="VYJ10" s="480"/>
      <c r="VYK10" s="481"/>
      <c r="VYL10" s="480"/>
      <c r="VYM10" s="480"/>
      <c r="VYN10" s="480"/>
      <c r="VYO10" s="481"/>
      <c r="VYP10" s="481"/>
      <c r="VYQ10" s="482"/>
      <c r="VYR10" s="481"/>
      <c r="VYS10" s="1053"/>
      <c r="VYT10" s="1053"/>
      <c r="VYU10" s="1053"/>
      <c r="VYV10" s="1053"/>
      <c r="VYW10" s="1053"/>
      <c r="VYX10" s="480"/>
      <c r="VYY10" s="480"/>
      <c r="VYZ10" s="481"/>
      <c r="VZA10" s="480"/>
      <c r="VZB10" s="480"/>
      <c r="VZC10" s="480"/>
      <c r="VZD10" s="481"/>
      <c r="VZE10" s="481"/>
      <c r="VZF10" s="482"/>
      <c r="VZG10" s="481"/>
      <c r="VZH10" s="1053"/>
      <c r="VZI10" s="1053"/>
      <c r="VZJ10" s="1053"/>
      <c r="VZK10" s="1053"/>
      <c r="VZL10" s="1053"/>
      <c r="VZM10" s="480"/>
      <c r="VZN10" s="480"/>
      <c r="VZO10" s="481"/>
      <c r="VZP10" s="480"/>
      <c r="VZQ10" s="480"/>
      <c r="VZR10" s="480"/>
      <c r="VZS10" s="481"/>
      <c r="VZT10" s="481"/>
      <c r="VZU10" s="482"/>
      <c r="VZV10" s="481"/>
      <c r="VZW10" s="1053"/>
      <c r="VZX10" s="1053"/>
      <c r="VZY10" s="1053"/>
      <c r="VZZ10" s="1053"/>
      <c r="WAA10" s="1053"/>
      <c r="WAB10" s="480"/>
      <c r="WAC10" s="480"/>
      <c r="WAD10" s="481"/>
      <c r="WAE10" s="480"/>
      <c r="WAF10" s="480"/>
      <c r="WAG10" s="480"/>
      <c r="WAH10" s="481"/>
      <c r="WAI10" s="481"/>
      <c r="WAJ10" s="482"/>
      <c r="WAK10" s="481"/>
      <c r="WAL10" s="1053"/>
      <c r="WAM10" s="1053"/>
      <c r="WAN10" s="1053"/>
      <c r="WAO10" s="1053"/>
      <c r="WAP10" s="1053"/>
      <c r="WAQ10" s="480"/>
      <c r="WAR10" s="480"/>
      <c r="WAS10" s="481"/>
      <c r="WAT10" s="480"/>
      <c r="WAU10" s="480"/>
      <c r="WAV10" s="480"/>
      <c r="WAW10" s="481"/>
      <c r="WAX10" s="481"/>
      <c r="WAY10" s="482"/>
      <c r="WAZ10" s="481"/>
      <c r="WBA10" s="1053"/>
      <c r="WBB10" s="1053"/>
      <c r="WBC10" s="1053"/>
      <c r="WBD10" s="1053"/>
      <c r="WBE10" s="1053"/>
      <c r="WBF10" s="480"/>
      <c r="WBG10" s="480"/>
      <c r="WBH10" s="481"/>
      <c r="WBI10" s="480"/>
      <c r="WBJ10" s="480"/>
      <c r="WBK10" s="480"/>
      <c r="WBL10" s="481"/>
      <c r="WBM10" s="481"/>
      <c r="WBN10" s="482"/>
      <c r="WBO10" s="481"/>
      <c r="WBP10" s="1053"/>
      <c r="WBQ10" s="1053"/>
      <c r="WBR10" s="1053"/>
      <c r="WBS10" s="1053"/>
      <c r="WBT10" s="1053"/>
      <c r="WBU10" s="480"/>
      <c r="WBV10" s="480"/>
      <c r="WBW10" s="481"/>
      <c r="WBX10" s="480"/>
      <c r="WBY10" s="480"/>
      <c r="WBZ10" s="480"/>
      <c r="WCA10" s="481"/>
      <c r="WCB10" s="481"/>
      <c r="WCC10" s="482"/>
      <c r="WCD10" s="481"/>
      <c r="WCE10" s="1053"/>
      <c r="WCF10" s="1053"/>
      <c r="WCG10" s="1053"/>
      <c r="WCH10" s="1053"/>
      <c r="WCI10" s="1053"/>
      <c r="WCJ10" s="480"/>
      <c r="WCK10" s="480"/>
      <c r="WCL10" s="481"/>
      <c r="WCM10" s="480"/>
      <c r="WCN10" s="480"/>
      <c r="WCO10" s="480"/>
      <c r="WCP10" s="481"/>
      <c r="WCQ10" s="481"/>
      <c r="WCR10" s="482"/>
      <c r="WCS10" s="481"/>
      <c r="WCT10" s="1053"/>
      <c r="WCU10" s="1053"/>
      <c r="WCV10" s="1053"/>
      <c r="WCW10" s="1053"/>
      <c r="WCX10" s="1053"/>
      <c r="WCY10" s="480"/>
      <c r="WCZ10" s="480"/>
      <c r="WDA10" s="481"/>
      <c r="WDB10" s="480"/>
      <c r="WDC10" s="480"/>
      <c r="WDD10" s="480"/>
      <c r="WDE10" s="481"/>
      <c r="WDF10" s="481"/>
      <c r="WDG10" s="482"/>
      <c r="WDH10" s="481"/>
      <c r="WDI10" s="1053"/>
      <c r="WDJ10" s="1053"/>
      <c r="WDK10" s="1053"/>
      <c r="WDL10" s="1053"/>
      <c r="WDM10" s="1053"/>
      <c r="WDN10" s="480"/>
      <c r="WDO10" s="480"/>
      <c r="WDP10" s="481"/>
      <c r="WDQ10" s="480"/>
      <c r="WDR10" s="480"/>
      <c r="WDS10" s="480"/>
      <c r="WDT10" s="481"/>
      <c r="WDU10" s="481"/>
      <c r="WDV10" s="482"/>
      <c r="WDW10" s="481"/>
      <c r="WDX10" s="1053"/>
      <c r="WDY10" s="1053"/>
      <c r="WDZ10" s="1053"/>
      <c r="WEA10" s="1053"/>
      <c r="WEB10" s="1053"/>
      <c r="WEC10" s="480"/>
      <c r="WED10" s="480"/>
      <c r="WEE10" s="481"/>
      <c r="WEF10" s="480"/>
      <c r="WEG10" s="480"/>
      <c r="WEH10" s="480"/>
      <c r="WEI10" s="481"/>
      <c r="WEJ10" s="481"/>
      <c r="WEK10" s="482"/>
      <c r="WEL10" s="481"/>
      <c r="WEM10" s="1053"/>
      <c r="WEN10" s="1053"/>
      <c r="WEO10" s="1053"/>
      <c r="WEP10" s="1053"/>
      <c r="WEQ10" s="1053"/>
      <c r="WER10" s="480"/>
      <c r="WES10" s="480"/>
      <c r="WET10" s="481"/>
      <c r="WEU10" s="480"/>
      <c r="WEV10" s="480"/>
      <c r="WEW10" s="480"/>
      <c r="WEX10" s="481"/>
      <c r="WEY10" s="481"/>
      <c r="WEZ10" s="482"/>
      <c r="WFA10" s="481"/>
      <c r="WFB10" s="1053"/>
      <c r="WFC10" s="1053"/>
      <c r="WFD10" s="1053"/>
      <c r="WFE10" s="1053"/>
      <c r="WFF10" s="1053"/>
      <c r="WFG10" s="480"/>
      <c r="WFH10" s="480"/>
      <c r="WFI10" s="481"/>
      <c r="WFJ10" s="480"/>
      <c r="WFK10" s="480"/>
      <c r="WFL10" s="480"/>
      <c r="WFM10" s="481"/>
      <c r="WFN10" s="481"/>
      <c r="WFO10" s="482"/>
      <c r="WFP10" s="481"/>
      <c r="WFQ10" s="1053"/>
      <c r="WFR10" s="1053"/>
      <c r="WFS10" s="1053"/>
      <c r="WFT10" s="1053"/>
      <c r="WFU10" s="1053"/>
      <c r="WFV10" s="480"/>
      <c r="WFW10" s="480"/>
      <c r="WFX10" s="481"/>
      <c r="WFY10" s="480"/>
      <c r="WFZ10" s="480"/>
      <c r="WGA10" s="480"/>
      <c r="WGB10" s="481"/>
      <c r="WGC10" s="481"/>
      <c r="WGD10" s="482"/>
      <c r="WGE10" s="481"/>
      <c r="WGF10" s="1053"/>
      <c r="WGG10" s="1053"/>
      <c r="WGH10" s="1053"/>
      <c r="WGI10" s="1053"/>
      <c r="WGJ10" s="1053"/>
      <c r="WGK10" s="480"/>
      <c r="WGL10" s="480"/>
      <c r="WGM10" s="481"/>
      <c r="WGN10" s="480"/>
      <c r="WGO10" s="480"/>
      <c r="WGP10" s="480"/>
      <c r="WGQ10" s="481"/>
      <c r="WGR10" s="481"/>
      <c r="WGS10" s="482"/>
      <c r="WGT10" s="481"/>
      <c r="WGU10" s="1053"/>
      <c r="WGV10" s="1053"/>
      <c r="WGW10" s="1053"/>
      <c r="WGX10" s="1053"/>
      <c r="WGY10" s="1053"/>
      <c r="WGZ10" s="480"/>
      <c r="WHA10" s="480"/>
      <c r="WHB10" s="481"/>
      <c r="WHC10" s="480"/>
      <c r="WHD10" s="480"/>
      <c r="WHE10" s="480"/>
      <c r="WHF10" s="481"/>
      <c r="WHG10" s="481"/>
      <c r="WHH10" s="482"/>
      <c r="WHI10" s="481"/>
      <c r="WHJ10" s="1053"/>
      <c r="WHK10" s="1053"/>
      <c r="WHL10" s="1053"/>
      <c r="WHM10" s="1053"/>
      <c r="WHN10" s="1053"/>
      <c r="WHO10" s="480"/>
      <c r="WHP10" s="480"/>
      <c r="WHQ10" s="481"/>
      <c r="WHR10" s="480"/>
      <c r="WHS10" s="480"/>
      <c r="WHT10" s="480"/>
      <c r="WHU10" s="481"/>
      <c r="WHV10" s="481"/>
      <c r="WHW10" s="482"/>
      <c r="WHX10" s="481"/>
      <c r="WHY10" s="1053"/>
      <c r="WHZ10" s="1053"/>
      <c r="WIA10" s="1053"/>
      <c r="WIB10" s="1053"/>
      <c r="WIC10" s="1053"/>
      <c r="WID10" s="480"/>
      <c r="WIE10" s="480"/>
      <c r="WIF10" s="481"/>
      <c r="WIG10" s="480"/>
      <c r="WIH10" s="480"/>
      <c r="WII10" s="480"/>
      <c r="WIJ10" s="481"/>
      <c r="WIK10" s="481"/>
      <c r="WIL10" s="482"/>
      <c r="WIM10" s="481"/>
      <c r="WIN10" s="1053"/>
      <c r="WIO10" s="1053"/>
      <c r="WIP10" s="1053"/>
      <c r="WIQ10" s="1053"/>
      <c r="WIR10" s="1053"/>
      <c r="WIS10" s="480"/>
      <c r="WIT10" s="480"/>
      <c r="WIU10" s="481"/>
      <c r="WIV10" s="480"/>
      <c r="WIW10" s="480"/>
      <c r="WIX10" s="480"/>
      <c r="WIY10" s="481"/>
      <c r="WIZ10" s="481"/>
      <c r="WJA10" s="482"/>
      <c r="WJB10" s="481"/>
      <c r="WJC10" s="1053"/>
      <c r="WJD10" s="1053"/>
      <c r="WJE10" s="1053"/>
      <c r="WJF10" s="1053"/>
      <c r="WJG10" s="1053"/>
      <c r="WJH10" s="480"/>
      <c r="WJI10" s="480"/>
      <c r="WJJ10" s="481"/>
      <c r="WJK10" s="480"/>
      <c r="WJL10" s="480"/>
      <c r="WJM10" s="480"/>
      <c r="WJN10" s="481"/>
      <c r="WJO10" s="481"/>
      <c r="WJP10" s="482"/>
      <c r="WJQ10" s="481"/>
      <c r="WJR10" s="1053"/>
      <c r="WJS10" s="1053"/>
      <c r="WJT10" s="1053"/>
      <c r="WJU10" s="1053"/>
      <c r="WJV10" s="1053"/>
      <c r="WJW10" s="480"/>
      <c r="WJX10" s="480"/>
      <c r="WJY10" s="481"/>
      <c r="WJZ10" s="480"/>
      <c r="WKA10" s="480"/>
      <c r="WKB10" s="480"/>
      <c r="WKC10" s="481"/>
      <c r="WKD10" s="481"/>
      <c r="WKE10" s="482"/>
      <c r="WKF10" s="481"/>
      <c r="WKG10" s="1053"/>
      <c r="WKH10" s="1053"/>
      <c r="WKI10" s="1053"/>
      <c r="WKJ10" s="1053"/>
      <c r="WKK10" s="1053"/>
      <c r="WKL10" s="480"/>
      <c r="WKM10" s="480"/>
      <c r="WKN10" s="481"/>
      <c r="WKO10" s="480"/>
      <c r="WKP10" s="480"/>
      <c r="WKQ10" s="480"/>
      <c r="WKR10" s="481"/>
      <c r="WKS10" s="481"/>
      <c r="WKT10" s="482"/>
      <c r="WKU10" s="481"/>
      <c r="WKV10" s="1053"/>
      <c r="WKW10" s="1053"/>
      <c r="WKX10" s="1053"/>
      <c r="WKY10" s="1053"/>
      <c r="WKZ10" s="1053"/>
      <c r="WLA10" s="480"/>
      <c r="WLB10" s="480"/>
      <c r="WLC10" s="481"/>
      <c r="WLD10" s="480"/>
      <c r="WLE10" s="480"/>
      <c r="WLF10" s="480"/>
      <c r="WLG10" s="481"/>
      <c r="WLH10" s="481"/>
      <c r="WLI10" s="482"/>
      <c r="WLJ10" s="481"/>
      <c r="WLK10" s="1053"/>
      <c r="WLL10" s="1053"/>
      <c r="WLM10" s="1053"/>
      <c r="WLN10" s="1053"/>
      <c r="WLO10" s="1053"/>
      <c r="WLP10" s="480"/>
      <c r="WLQ10" s="480"/>
      <c r="WLR10" s="481"/>
      <c r="WLS10" s="480"/>
      <c r="WLT10" s="480"/>
      <c r="WLU10" s="480"/>
      <c r="WLV10" s="481"/>
      <c r="WLW10" s="481"/>
      <c r="WLX10" s="482"/>
      <c r="WLY10" s="481"/>
      <c r="WLZ10" s="1053"/>
      <c r="WMA10" s="1053"/>
      <c r="WMB10" s="1053"/>
      <c r="WMC10" s="1053"/>
      <c r="WMD10" s="1053"/>
      <c r="WME10" s="480"/>
      <c r="WMF10" s="480"/>
      <c r="WMG10" s="481"/>
      <c r="WMH10" s="480"/>
      <c r="WMI10" s="480"/>
      <c r="WMJ10" s="480"/>
      <c r="WMK10" s="481"/>
      <c r="WML10" s="481"/>
      <c r="WMM10" s="482"/>
      <c r="WMN10" s="481"/>
      <c r="WMO10" s="1053"/>
      <c r="WMP10" s="1053"/>
      <c r="WMQ10" s="1053"/>
      <c r="WMR10" s="1053"/>
      <c r="WMS10" s="1053"/>
      <c r="WMT10" s="480"/>
      <c r="WMU10" s="480"/>
      <c r="WMV10" s="481"/>
      <c r="WMW10" s="480"/>
      <c r="WMX10" s="480"/>
      <c r="WMY10" s="480"/>
      <c r="WMZ10" s="481"/>
      <c r="WNA10" s="481"/>
      <c r="WNB10" s="482"/>
      <c r="WNC10" s="481"/>
      <c r="WND10" s="1053"/>
      <c r="WNE10" s="1053"/>
      <c r="WNF10" s="1053"/>
      <c r="WNG10" s="1053"/>
      <c r="WNH10" s="1053"/>
      <c r="WNI10" s="480"/>
      <c r="WNJ10" s="480"/>
      <c r="WNK10" s="481"/>
      <c r="WNL10" s="480"/>
      <c r="WNM10" s="480"/>
      <c r="WNN10" s="480"/>
      <c r="WNO10" s="481"/>
      <c r="WNP10" s="481"/>
      <c r="WNQ10" s="482"/>
      <c r="WNR10" s="481"/>
      <c r="WNS10" s="1053"/>
      <c r="WNT10" s="1053"/>
      <c r="WNU10" s="1053"/>
      <c r="WNV10" s="1053"/>
      <c r="WNW10" s="1053"/>
      <c r="WNX10" s="480"/>
      <c r="WNY10" s="480"/>
      <c r="WNZ10" s="481"/>
      <c r="WOA10" s="480"/>
      <c r="WOB10" s="480"/>
      <c r="WOC10" s="480"/>
      <c r="WOD10" s="481"/>
      <c r="WOE10" s="481"/>
      <c r="WOF10" s="482"/>
      <c r="WOG10" s="481"/>
      <c r="WOH10" s="1053"/>
      <c r="WOI10" s="1053"/>
      <c r="WOJ10" s="1053"/>
      <c r="WOK10" s="1053"/>
      <c r="WOL10" s="1053"/>
      <c r="WOM10" s="480"/>
      <c r="WON10" s="480"/>
      <c r="WOO10" s="481"/>
      <c r="WOP10" s="480"/>
      <c r="WOQ10" s="480"/>
      <c r="WOR10" s="480"/>
      <c r="WOS10" s="481"/>
      <c r="WOT10" s="481"/>
      <c r="WOU10" s="482"/>
      <c r="WOV10" s="481"/>
      <c r="WOW10" s="1053"/>
      <c r="WOX10" s="1053"/>
      <c r="WOY10" s="1053"/>
      <c r="WOZ10" s="1053"/>
      <c r="WPA10" s="1053"/>
      <c r="WPB10" s="480"/>
      <c r="WPC10" s="480"/>
      <c r="WPD10" s="481"/>
      <c r="WPE10" s="480"/>
      <c r="WPF10" s="480"/>
      <c r="WPG10" s="480"/>
      <c r="WPH10" s="481"/>
      <c r="WPI10" s="481"/>
      <c r="WPJ10" s="482"/>
      <c r="WPK10" s="481"/>
      <c r="WPL10" s="1053"/>
      <c r="WPM10" s="1053"/>
      <c r="WPN10" s="1053"/>
      <c r="WPO10" s="1053"/>
      <c r="WPP10" s="1053"/>
      <c r="WPQ10" s="480"/>
      <c r="WPR10" s="480"/>
      <c r="WPS10" s="481"/>
      <c r="WPT10" s="480"/>
      <c r="WPU10" s="480"/>
      <c r="WPV10" s="480"/>
      <c r="WPW10" s="481"/>
      <c r="WPX10" s="481"/>
      <c r="WPY10" s="482"/>
      <c r="WPZ10" s="481"/>
      <c r="WQA10" s="1053"/>
      <c r="WQB10" s="1053"/>
      <c r="WQC10" s="1053"/>
      <c r="WQD10" s="1053"/>
      <c r="WQE10" s="1053"/>
      <c r="WQF10" s="480"/>
      <c r="WQG10" s="480"/>
      <c r="WQH10" s="481"/>
      <c r="WQI10" s="480"/>
      <c r="WQJ10" s="480"/>
      <c r="WQK10" s="480"/>
      <c r="WQL10" s="481"/>
      <c r="WQM10" s="481"/>
      <c r="WQN10" s="482"/>
      <c r="WQO10" s="481"/>
      <c r="WQP10" s="1053"/>
      <c r="WQQ10" s="1053"/>
      <c r="WQR10" s="1053"/>
      <c r="WQS10" s="1053"/>
      <c r="WQT10" s="1053"/>
      <c r="WQU10" s="480"/>
      <c r="WQV10" s="480"/>
      <c r="WQW10" s="481"/>
      <c r="WQX10" s="480"/>
      <c r="WQY10" s="480"/>
      <c r="WQZ10" s="480"/>
      <c r="WRA10" s="481"/>
      <c r="WRB10" s="481"/>
      <c r="WRC10" s="482"/>
      <c r="WRD10" s="481"/>
      <c r="WRE10" s="1053"/>
      <c r="WRF10" s="1053"/>
      <c r="WRG10" s="1053"/>
      <c r="WRH10" s="1053"/>
      <c r="WRI10" s="1053"/>
      <c r="WRJ10" s="480"/>
      <c r="WRK10" s="480"/>
      <c r="WRL10" s="481"/>
      <c r="WRM10" s="480"/>
      <c r="WRN10" s="480"/>
      <c r="WRO10" s="480"/>
      <c r="WRP10" s="481"/>
      <c r="WRQ10" s="481"/>
      <c r="WRR10" s="482"/>
      <c r="WRS10" s="481"/>
      <c r="WRT10" s="1053"/>
      <c r="WRU10" s="1053"/>
      <c r="WRV10" s="1053"/>
      <c r="WRW10" s="1053"/>
      <c r="WRX10" s="1053"/>
      <c r="WRY10" s="480"/>
      <c r="WRZ10" s="480"/>
      <c r="WSA10" s="481"/>
      <c r="WSB10" s="480"/>
      <c r="WSC10" s="480"/>
      <c r="WSD10" s="480"/>
      <c r="WSE10" s="481"/>
      <c r="WSF10" s="481"/>
      <c r="WSG10" s="482"/>
      <c r="WSH10" s="481"/>
      <c r="WSI10" s="1053"/>
      <c r="WSJ10" s="1053"/>
      <c r="WSK10" s="1053"/>
      <c r="WSL10" s="1053"/>
      <c r="WSM10" s="1053"/>
      <c r="WSN10" s="480"/>
      <c r="WSO10" s="480"/>
      <c r="WSP10" s="481"/>
      <c r="WSQ10" s="480"/>
      <c r="WSR10" s="480"/>
      <c r="WSS10" s="480"/>
      <c r="WST10" s="481"/>
      <c r="WSU10" s="481"/>
      <c r="WSV10" s="482"/>
      <c r="WSW10" s="481"/>
      <c r="WSX10" s="1053"/>
      <c r="WSY10" s="1053"/>
      <c r="WSZ10" s="1053"/>
      <c r="WTA10" s="1053"/>
      <c r="WTB10" s="1053"/>
      <c r="WTC10" s="480"/>
      <c r="WTD10" s="480"/>
      <c r="WTE10" s="481"/>
      <c r="WTF10" s="480"/>
      <c r="WTG10" s="480"/>
      <c r="WTH10" s="480"/>
      <c r="WTI10" s="481"/>
      <c r="WTJ10" s="481"/>
      <c r="WTK10" s="482"/>
      <c r="WTL10" s="481"/>
      <c r="WTM10" s="1053"/>
      <c r="WTN10" s="1053"/>
      <c r="WTO10" s="1053"/>
      <c r="WTP10" s="1053"/>
      <c r="WTQ10" s="1053"/>
      <c r="WTR10" s="480"/>
      <c r="WTS10" s="480"/>
      <c r="WTT10" s="481"/>
      <c r="WTU10" s="480"/>
      <c r="WTV10" s="480"/>
      <c r="WTW10" s="480"/>
      <c r="WTX10" s="481"/>
      <c r="WTY10" s="481"/>
      <c r="WTZ10" s="482"/>
      <c r="WUA10" s="481"/>
      <c r="WUB10" s="1053"/>
      <c r="WUC10" s="1053"/>
      <c r="WUD10" s="1053"/>
      <c r="WUE10" s="1053"/>
      <c r="WUF10" s="1053"/>
      <c r="WUG10" s="480"/>
      <c r="WUH10" s="480"/>
      <c r="WUI10" s="481"/>
      <c r="WUJ10" s="480"/>
      <c r="WUK10" s="480"/>
      <c r="WUL10" s="480"/>
      <c r="WUM10" s="481"/>
      <c r="WUN10" s="481"/>
      <c r="WUO10" s="482"/>
      <c r="WUP10" s="481"/>
      <c r="WUQ10" s="1053"/>
      <c r="WUR10" s="1053"/>
      <c r="WUS10" s="1053"/>
      <c r="WUT10" s="1053"/>
      <c r="WUU10" s="1053"/>
      <c r="WUV10" s="480"/>
      <c r="WUW10" s="480"/>
      <c r="WUX10" s="481"/>
      <c r="WUY10" s="480"/>
      <c r="WUZ10" s="480"/>
      <c r="WVA10" s="480"/>
      <c r="WVB10" s="481"/>
      <c r="WVC10" s="481"/>
      <c r="WVD10" s="482"/>
      <c r="WVE10" s="481"/>
      <c r="WVF10" s="1053"/>
      <c r="WVG10" s="1053"/>
      <c r="WVH10" s="1053"/>
      <c r="WVI10" s="1053"/>
      <c r="WVJ10" s="1053"/>
      <c r="WVK10" s="480"/>
      <c r="WVL10" s="480"/>
      <c r="WVM10" s="481"/>
      <c r="WVN10" s="480"/>
      <c r="WVO10" s="480"/>
      <c r="WVP10" s="480"/>
      <c r="WVQ10" s="481"/>
      <c r="WVR10" s="481"/>
      <c r="WVS10" s="482"/>
      <c r="WVT10" s="481"/>
      <c r="WVU10" s="1053"/>
      <c r="WVV10" s="1053"/>
      <c r="WVW10" s="1053"/>
      <c r="WVX10" s="1053"/>
      <c r="WVY10" s="1053"/>
      <c r="WVZ10" s="480"/>
      <c r="WWA10" s="480"/>
      <c r="WWB10" s="481"/>
      <c r="WWC10" s="480"/>
      <c r="WWD10" s="480"/>
      <c r="WWE10" s="480"/>
      <c r="WWF10" s="481"/>
      <c r="WWG10" s="481"/>
      <c r="WWH10" s="482"/>
      <c r="WWI10" s="481"/>
      <c r="WWJ10" s="1053"/>
      <c r="WWK10" s="1053"/>
      <c r="WWL10" s="1053"/>
      <c r="WWM10" s="1053"/>
      <c r="WWN10" s="1053"/>
      <c r="WWO10" s="480"/>
      <c r="WWP10" s="480"/>
      <c r="WWQ10" s="481"/>
      <c r="WWR10" s="480"/>
      <c r="WWS10" s="480"/>
      <c r="WWT10" s="480"/>
      <c r="WWU10" s="481"/>
      <c r="WWV10" s="481"/>
      <c r="WWW10" s="482"/>
      <c r="WWX10" s="481"/>
      <c r="WWY10" s="1053"/>
      <c r="WWZ10" s="1053"/>
      <c r="WXA10" s="1053"/>
      <c r="WXB10" s="1053"/>
      <c r="WXC10" s="1053"/>
      <c r="WXD10" s="480"/>
      <c r="WXE10" s="480"/>
      <c r="WXF10" s="481"/>
      <c r="WXG10" s="480"/>
      <c r="WXH10" s="480"/>
      <c r="WXI10" s="480"/>
      <c r="WXJ10" s="481"/>
      <c r="WXK10" s="481"/>
      <c r="WXL10" s="482"/>
      <c r="WXM10" s="481"/>
      <c r="WXN10" s="1053"/>
      <c r="WXO10" s="1053"/>
      <c r="WXP10" s="1053"/>
      <c r="WXQ10" s="1053"/>
      <c r="WXR10" s="1053"/>
      <c r="WXS10" s="480"/>
      <c r="WXT10" s="480"/>
      <c r="WXU10" s="481"/>
      <c r="WXV10" s="480"/>
      <c r="WXW10" s="480"/>
      <c r="WXX10" s="480"/>
      <c r="WXY10" s="481"/>
      <c r="WXZ10" s="481"/>
      <c r="WYA10" s="482"/>
      <c r="WYB10" s="481"/>
      <c r="WYC10" s="1053"/>
      <c r="WYD10" s="1053"/>
      <c r="WYE10" s="1053"/>
      <c r="WYF10" s="1053"/>
      <c r="WYG10" s="1053"/>
      <c r="WYH10" s="480"/>
      <c r="WYI10" s="480"/>
      <c r="WYJ10" s="481"/>
      <c r="WYK10" s="480"/>
      <c r="WYL10" s="480"/>
      <c r="WYM10" s="480"/>
      <c r="WYN10" s="481"/>
      <c r="WYO10" s="481"/>
      <c r="WYP10" s="482"/>
      <c r="WYQ10" s="481"/>
      <c r="WYR10" s="1053"/>
      <c r="WYS10" s="1053"/>
      <c r="WYT10" s="1053"/>
      <c r="WYU10" s="1053"/>
      <c r="WYV10" s="1053"/>
      <c r="WYW10" s="480"/>
      <c r="WYX10" s="480"/>
      <c r="WYY10" s="481"/>
      <c r="WYZ10" s="480"/>
      <c r="WZA10" s="480"/>
      <c r="WZB10" s="480"/>
      <c r="WZC10" s="481"/>
      <c r="WZD10" s="481"/>
      <c r="WZE10" s="482"/>
      <c r="WZF10" s="481"/>
      <c r="WZG10" s="1053"/>
      <c r="WZH10" s="1053"/>
      <c r="WZI10" s="1053"/>
      <c r="WZJ10" s="1053"/>
      <c r="WZK10" s="1053"/>
      <c r="WZL10" s="480"/>
      <c r="WZM10" s="480"/>
      <c r="WZN10" s="481"/>
      <c r="WZO10" s="480"/>
      <c r="WZP10" s="480"/>
      <c r="WZQ10" s="480"/>
      <c r="WZR10" s="481"/>
      <c r="WZS10" s="481"/>
      <c r="WZT10" s="482"/>
      <c r="WZU10" s="481"/>
      <c r="WZV10" s="1053"/>
      <c r="WZW10" s="1053"/>
      <c r="WZX10" s="1053"/>
      <c r="WZY10" s="1053"/>
      <c r="WZZ10" s="1053"/>
      <c r="XAA10" s="480"/>
      <c r="XAB10" s="480"/>
      <c r="XAC10" s="481"/>
      <c r="XAD10" s="480"/>
      <c r="XAE10" s="480"/>
      <c r="XAF10" s="480"/>
      <c r="XAG10" s="481"/>
      <c r="XAH10" s="481"/>
      <c r="XAI10" s="482"/>
      <c r="XAJ10" s="481"/>
      <c r="XAK10" s="1053"/>
      <c r="XAL10" s="1053"/>
      <c r="XAM10" s="1053"/>
      <c r="XAN10" s="1053"/>
      <c r="XAO10" s="1053"/>
      <c r="XAP10" s="480"/>
      <c r="XAQ10" s="480"/>
      <c r="XAR10" s="481"/>
      <c r="XAS10" s="480"/>
      <c r="XAT10" s="480"/>
      <c r="XAU10" s="480"/>
      <c r="XAV10" s="481"/>
      <c r="XAW10" s="481"/>
      <c r="XAX10" s="482"/>
      <c r="XAY10" s="481"/>
      <c r="XAZ10" s="1053"/>
      <c r="XBA10" s="1053"/>
      <c r="XBB10" s="1053"/>
      <c r="XBC10" s="1053"/>
      <c r="XBD10" s="1053"/>
      <c r="XBE10" s="480"/>
      <c r="XBF10" s="480"/>
      <c r="XBG10" s="481"/>
      <c r="XBH10" s="480"/>
      <c r="XBI10" s="480"/>
      <c r="XBJ10" s="480"/>
      <c r="XBK10" s="481"/>
      <c r="XBL10" s="481"/>
      <c r="XBM10" s="482"/>
      <c r="XBN10" s="481"/>
      <c r="XBO10" s="1053"/>
      <c r="XBP10" s="1053"/>
      <c r="XBQ10" s="1053"/>
      <c r="XBR10" s="1053"/>
      <c r="XBS10" s="1053"/>
      <c r="XBT10" s="480"/>
      <c r="XBU10" s="480"/>
      <c r="XBV10" s="481"/>
      <c r="XBW10" s="480"/>
      <c r="XBX10" s="480"/>
      <c r="XBY10" s="480"/>
      <c r="XBZ10" s="481"/>
      <c r="XCA10" s="481"/>
      <c r="XCB10" s="482"/>
      <c r="XCC10" s="481"/>
      <c r="XCD10" s="1053"/>
      <c r="XCE10" s="1053"/>
      <c r="XCF10" s="1053"/>
      <c r="XCG10" s="1053"/>
      <c r="XCH10" s="1053"/>
      <c r="XCI10" s="480"/>
      <c r="XCJ10" s="480"/>
      <c r="XCK10" s="481"/>
      <c r="XCL10" s="480"/>
      <c r="XCM10" s="480"/>
      <c r="XCN10" s="480"/>
      <c r="XCO10" s="481"/>
      <c r="XCP10" s="481"/>
      <c r="XCQ10" s="482"/>
      <c r="XCR10" s="481"/>
      <c r="XCS10" s="1053"/>
      <c r="XCT10" s="1053"/>
      <c r="XCU10" s="1053"/>
      <c r="XCV10" s="1053"/>
      <c r="XCW10" s="1053"/>
      <c r="XCX10" s="480"/>
      <c r="XCY10" s="480"/>
      <c r="XCZ10" s="481"/>
      <c r="XDA10" s="480"/>
      <c r="XDB10" s="480"/>
      <c r="XDC10" s="480"/>
      <c r="XDD10" s="481"/>
      <c r="XDE10" s="481"/>
      <c r="XDF10" s="482"/>
      <c r="XDG10" s="481"/>
      <c r="XDH10" s="1053"/>
      <c r="XDI10" s="1053"/>
      <c r="XDJ10" s="1053"/>
      <c r="XDK10" s="1053"/>
      <c r="XDL10" s="1053"/>
      <c r="XDM10" s="480"/>
      <c r="XDN10" s="480"/>
      <c r="XDO10" s="481"/>
      <c r="XDP10" s="480"/>
      <c r="XDQ10" s="480"/>
      <c r="XDR10" s="480"/>
      <c r="XDS10" s="481"/>
      <c r="XDT10" s="481"/>
      <c r="XDU10" s="482"/>
      <c r="XDV10" s="481"/>
      <c r="XDW10" s="1053"/>
      <c r="XDX10" s="1053"/>
      <c r="XDY10" s="1053"/>
      <c r="XDZ10" s="1053"/>
      <c r="XEA10" s="1053"/>
      <c r="XEB10" s="480"/>
      <c r="XEC10" s="480"/>
      <c r="XED10" s="481"/>
      <c r="XEE10" s="480"/>
      <c r="XEF10" s="480"/>
      <c r="XEG10" s="480"/>
      <c r="XEH10" s="481"/>
      <c r="XEI10" s="481"/>
      <c r="XEJ10" s="482"/>
      <c r="XEK10" s="481"/>
      <c r="XEL10" s="1053"/>
      <c r="XEM10" s="1053"/>
      <c r="XEN10" s="1053"/>
      <c r="XEO10" s="1053"/>
      <c r="XEP10" s="1053"/>
      <c r="XEQ10" s="480"/>
      <c r="XER10" s="480"/>
      <c r="XES10" s="481"/>
      <c r="XET10" s="480"/>
      <c r="XEU10" s="480"/>
      <c r="XEV10" s="480"/>
      <c r="XEW10" s="481"/>
      <c r="XEX10" s="481"/>
      <c r="XEY10" s="482"/>
      <c r="XEZ10" s="481"/>
      <c r="XFA10" s="1053"/>
      <c r="XFB10" s="1053"/>
      <c r="XFC10" s="1053"/>
      <c r="XFD10" s="1053"/>
    </row>
    <row r="11" spans="1:16384" s="51" customFormat="1" ht="39" customHeight="1">
      <c r="A11" s="225" t="s">
        <v>248</v>
      </c>
      <c r="B11" s="226" t="s">
        <v>249</v>
      </c>
      <c r="C11" s="226" t="s">
        <v>250</v>
      </c>
      <c r="D11" s="227" t="s">
        <v>41</v>
      </c>
      <c r="E11" s="228" t="s">
        <v>2</v>
      </c>
      <c r="F11" s="229" t="s">
        <v>3</v>
      </c>
      <c r="G11" s="229" t="s">
        <v>155</v>
      </c>
      <c r="H11" s="229" t="s">
        <v>251</v>
      </c>
      <c r="I11" s="456" t="s">
        <v>252</v>
      </c>
      <c r="J11" s="456" t="s">
        <v>253</v>
      </c>
      <c r="K11" s="231" t="s">
        <v>254</v>
      </c>
      <c r="L11" s="1057" t="s">
        <v>256</v>
      </c>
      <c r="M11" s="1057"/>
      <c r="N11" s="232" t="s">
        <v>255</v>
      </c>
      <c r="O11" s="233" t="s">
        <v>258</v>
      </c>
    </row>
    <row r="12" spans="1:16384" ht="37.5" customHeight="1">
      <c r="A12" s="1058" t="str">
        <f>'Financial Plan 1397'!A14:B14</f>
        <v>ب: بخش قوریه های تولید نهال</v>
      </c>
      <c r="B12" s="1058"/>
      <c r="C12" s="1058"/>
      <c r="D12" s="1058"/>
      <c r="E12" s="242"/>
      <c r="F12" s="243"/>
      <c r="G12" s="243"/>
      <c r="H12" s="243"/>
      <c r="I12" s="244"/>
      <c r="J12" s="244"/>
      <c r="K12" s="244"/>
      <c r="L12" s="243" t="s">
        <v>209</v>
      </c>
      <c r="M12" s="235" t="s">
        <v>257</v>
      </c>
      <c r="N12" s="236"/>
      <c r="O12" s="235"/>
    </row>
    <row r="13" spans="1:16384" ht="33.75" customHeight="1">
      <c r="A13" s="1059" t="s">
        <v>264</v>
      </c>
      <c r="B13" s="1062" t="s">
        <v>265</v>
      </c>
      <c r="C13" s="1059" t="s">
        <v>266</v>
      </c>
      <c r="D13" s="475" t="str">
        <f>'Financial Plan 1397'!B16</f>
        <v>مجموع زمین تحت فعالیت</v>
      </c>
      <c r="E13" s="565" t="str">
        <f>'Financial Plan 1397'!C16</f>
        <v>جریب</v>
      </c>
      <c r="F13" s="245">
        <f>'Financial Plan 1397'!D16</f>
        <v>45</v>
      </c>
      <c r="G13" s="476"/>
      <c r="H13" s="256"/>
      <c r="I13" s="568"/>
      <c r="J13" s="568"/>
      <c r="K13" s="569"/>
      <c r="L13" s="569"/>
      <c r="M13" s="570"/>
      <c r="N13" s="571"/>
      <c r="O13" s="256"/>
    </row>
    <row r="14" spans="1:16384" s="51" customFormat="1" ht="33.75" customHeight="1">
      <c r="A14" s="1060"/>
      <c r="B14" s="1063"/>
      <c r="C14" s="1060"/>
      <c r="D14" s="475" t="str">
        <f>'Financial Plan 1397'!B17</f>
        <v>کشیدن بسته بندی و انتقال نهال</v>
      </c>
      <c r="E14" s="565" t="str">
        <f>'Financial Plan 1397'!C17</f>
        <v>اصله</v>
      </c>
      <c r="F14" s="245">
        <f>'Financial Plan 1397'!D17</f>
        <v>378250</v>
      </c>
      <c r="G14" s="572">
        <f>'Financial Plan 1397'!F17</f>
        <v>6.666666666666667</v>
      </c>
      <c r="H14" s="256">
        <f>'Financial Plan 1397'!H17</f>
        <v>2521666.666666667</v>
      </c>
      <c r="I14" s="568">
        <v>43871</v>
      </c>
      <c r="J14" s="568">
        <v>44190</v>
      </c>
      <c r="K14" s="569" t="s">
        <v>262</v>
      </c>
      <c r="L14" s="569">
        <v>9</v>
      </c>
      <c r="M14" s="570">
        <f>'Financial Plan 1397'!G17</f>
        <v>6304.166666666667</v>
      </c>
      <c r="N14" s="571">
        <f t="shared" ref="N14:N23" si="1">M14*7</f>
        <v>44129.166666666672</v>
      </c>
      <c r="O14" s="256"/>
    </row>
    <row r="15" spans="1:16384" s="51" customFormat="1" ht="33.75" customHeight="1">
      <c r="A15" s="1060"/>
      <c r="B15" s="1063"/>
      <c r="C15" s="1060"/>
      <c r="D15" s="475" t="str">
        <f>'Financial Plan 1397'!B18</f>
        <v>آماده ساختن وپلات بندی زمین قوریه</v>
      </c>
      <c r="E15" s="565" t="str">
        <f>'Financial Plan 1397'!C18</f>
        <v>مترمربع</v>
      </c>
      <c r="F15" s="245">
        <f>'Financial Plan 1397'!D18</f>
        <v>90000</v>
      </c>
      <c r="G15" s="476">
        <f>'Financial Plan 1397'!F18</f>
        <v>5</v>
      </c>
      <c r="H15" s="256">
        <f>'Financial Plan 1397'!H18</f>
        <v>450000</v>
      </c>
      <c r="I15" s="568">
        <v>43871</v>
      </c>
      <c r="J15" s="568">
        <v>44190</v>
      </c>
      <c r="K15" s="569" t="s">
        <v>262</v>
      </c>
      <c r="L15" s="569">
        <v>9</v>
      </c>
      <c r="M15" s="570">
        <f>'Financial Plan 1397'!G18</f>
        <v>1125</v>
      </c>
      <c r="N15" s="571">
        <f t="shared" si="1"/>
        <v>7875</v>
      </c>
      <c r="O15" s="256"/>
    </row>
    <row r="16" spans="1:16384" s="51" customFormat="1" ht="33.75" customHeight="1">
      <c r="A16" s="1060"/>
      <c r="B16" s="1063"/>
      <c r="C16" s="1060"/>
      <c r="D16" s="475" t="str">
        <f>'Financial Plan 1397'!B19</f>
        <v>کشت تخم درختان (ارغوان، بید روسی، اکاسی گل دار، بادام ومورپان) در ساحه آزاد</v>
      </c>
      <c r="E16" s="565" t="str">
        <f>'Financial Plan 1397'!C19</f>
        <v xml:space="preserve">متر مربع </v>
      </c>
      <c r="F16" s="245">
        <f>'Financial Plan 1397'!D19</f>
        <v>45000</v>
      </c>
      <c r="G16" s="476">
        <f>'Financial Plan 1397'!F19</f>
        <v>1</v>
      </c>
      <c r="H16" s="256">
        <f>'Financial Plan 1397'!H19</f>
        <v>45000</v>
      </c>
      <c r="I16" s="568">
        <v>43871</v>
      </c>
      <c r="J16" s="568">
        <v>44190</v>
      </c>
      <c r="K16" s="569" t="s">
        <v>262</v>
      </c>
      <c r="L16" s="569">
        <v>9</v>
      </c>
      <c r="M16" s="570">
        <f>'Financial Plan 1397'!G19</f>
        <v>112.5</v>
      </c>
      <c r="N16" s="571">
        <f t="shared" si="1"/>
        <v>787.5</v>
      </c>
      <c r="O16" s="256"/>
    </row>
    <row r="17" spans="1:16384" s="51" customFormat="1" ht="33.75" customHeight="1">
      <c r="A17" s="1060"/>
      <c r="B17" s="1063"/>
      <c r="C17" s="1060"/>
      <c r="D17" s="475" t="str">
        <f>'Financial Plan 1397'!B20</f>
        <v>خیشاوه و نرم کاری زمین قوریه</v>
      </c>
      <c r="E17" s="565" t="str">
        <f>'Financial Plan 1397'!C20</f>
        <v>متر مربع</v>
      </c>
      <c r="F17" s="245">
        <f>'Financial Plan 1397'!D20</f>
        <v>540000</v>
      </c>
      <c r="G17" s="476">
        <f>'Financial Plan 1397'!F20</f>
        <v>5</v>
      </c>
      <c r="H17" s="256">
        <f>'Financial Plan 1397'!H20</f>
        <v>2700000</v>
      </c>
      <c r="I17" s="568">
        <v>43871</v>
      </c>
      <c r="J17" s="568">
        <v>44190</v>
      </c>
      <c r="K17" s="569" t="s">
        <v>262</v>
      </c>
      <c r="L17" s="569">
        <v>9</v>
      </c>
      <c r="M17" s="570">
        <f>'Financial Plan 1397'!G20</f>
        <v>6750</v>
      </c>
      <c r="N17" s="571">
        <f t="shared" si="1"/>
        <v>47250</v>
      </c>
      <c r="O17" s="256"/>
    </row>
    <row r="18" spans="1:16384" s="29" customFormat="1" ht="33.75" customHeight="1">
      <c r="A18" s="1060"/>
      <c r="B18" s="1063"/>
      <c r="C18" s="1060"/>
      <c r="D18" s="475" t="str">
        <f>'Financial Plan 1397'!B21</f>
        <v>غرس نهالی (ترانسپلانت)</v>
      </c>
      <c r="E18" s="565" t="str">
        <f>'Financial Plan 1397'!C21</f>
        <v>اصله</v>
      </c>
      <c r="F18" s="245">
        <f>'Financial Plan 1397'!D21</f>
        <v>180000</v>
      </c>
      <c r="G18" s="476">
        <f>'Financial Plan 1397'!F21</f>
        <v>2</v>
      </c>
      <c r="H18" s="256">
        <f>'Financial Plan 1397'!H21</f>
        <v>360000</v>
      </c>
      <c r="I18" s="568">
        <v>43871</v>
      </c>
      <c r="J18" s="568">
        <v>44190</v>
      </c>
      <c r="K18" s="569" t="s">
        <v>262</v>
      </c>
      <c r="L18" s="569">
        <v>9</v>
      </c>
      <c r="M18" s="570">
        <f>'Financial Plan 1397'!G21</f>
        <v>900</v>
      </c>
      <c r="N18" s="571">
        <f t="shared" si="1"/>
        <v>6300</v>
      </c>
      <c r="O18" s="256"/>
    </row>
    <row r="19" spans="1:16384" s="29" customFormat="1" ht="33.75" customHeight="1">
      <c r="A19" s="1060"/>
      <c r="B19" s="1063"/>
      <c r="C19" s="1060"/>
      <c r="D19" s="475" t="str">
        <f>'Financial Plan 1397'!B22</f>
        <v>آبیاری (مجموع زمین تحت پلان هفته یک مرتبه)</v>
      </c>
      <c r="E19" s="565" t="str">
        <f>'Financial Plan 1397'!C22</f>
        <v>جریب</v>
      </c>
      <c r="F19" s="245">
        <f>'Financial Plan 1397'!D22</f>
        <v>1260</v>
      </c>
      <c r="G19" s="476">
        <f>'Financial Plan 1397'!F22</f>
        <v>100</v>
      </c>
      <c r="H19" s="256">
        <f>'Financial Plan 1397'!H22</f>
        <v>126000</v>
      </c>
      <c r="I19" s="568">
        <v>43871</v>
      </c>
      <c r="J19" s="568">
        <v>44190</v>
      </c>
      <c r="K19" s="569" t="s">
        <v>262</v>
      </c>
      <c r="L19" s="569">
        <v>9</v>
      </c>
      <c r="M19" s="570">
        <f>'Financial Plan 1397'!G22</f>
        <v>315</v>
      </c>
      <c r="N19" s="571">
        <f t="shared" si="1"/>
        <v>2205</v>
      </c>
      <c r="O19" s="256"/>
    </row>
    <row r="20" spans="1:16384" s="29" customFormat="1" ht="33.75" customHeight="1">
      <c r="A20" s="1060"/>
      <c r="B20" s="1063"/>
      <c r="C20" s="1060"/>
      <c r="D20" s="475" t="str">
        <f>'Financial Plan 1397'!B23</f>
        <v>کود دهی  (مجموع زمین تحت پلان ماه یک مرتبه)</v>
      </c>
      <c r="E20" s="565" t="str">
        <f>'Financial Plan 1397'!C23</f>
        <v>جریب</v>
      </c>
      <c r="F20" s="245">
        <f>'Financial Plan 1397'!D23</f>
        <v>270</v>
      </c>
      <c r="G20" s="476">
        <f>'Financial Plan 1397'!F23</f>
        <v>100</v>
      </c>
      <c r="H20" s="256">
        <f>'Financial Plan 1397'!H23</f>
        <v>27000</v>
      </c>
      <c r="I20" s="568">
        <v>43871</v>
      </c>
      <c r="J20" s="568">
        <v>44190</v>
      </c>
      <c r="K20" s="569" t="s">
        <v>262</v>
      </c>
      <c r="L20" s="569">
        <v>9</v>
      </c>
      <c r="M20" s="570">
        <f>'Financial Plan 1397'!G23</f>
        <v>67.5</v>
      </c>
      <c r="N20" s="571">
        <f t="shared" si="1"/>
        <v>472.5</v>
      </c>
      <c r="O20" s="256"/>
    </row>
    <row r="21" spans="1:16384" s="29" customFormat="1" ht="33.75" customHeight="1">
      <c r="A21" s="1060"/>
      <c r="B21" s="1063"/>
      <c r="C21" s="1060"/>
      <c r="D21" s="475" t="str">
        <f>'Financial Plan 1397'!B24</f>
        <v>کترول امراض و آفات</v>
      </c>
      <c r="E21" s="565" t="str">
        <f>'Financial Plan 1397'!C24</f>
        <v>جریب</v>
      </c>
      <c r="F21" s="245">
        <f>'Financial Plan 1397'!D24</f>
        <v>315</v>
      </c>
      <c r="G21" s="476">
        <f>'Financial Plan 1397'!F24</f>
        <v>200</v>
      </c>
      <c r="H21" s="256">
        <f>'Financial Plan 1397'!H24</f>
        <v>63000</v>
      </c>
      <c r="I21" s="568">
        <v>43871</v>
      </c>
      <c r="J21" s="568">
        <v>44190</v>
      </c>
      <c r="K21" s="569" t="s">
        <v>262</v>
      </c>
      <c r="L21" s="569">
        <v>9</v>
      </c>
      <c r="M21" s="570">
        <f>'Financial Plan 1397'!G24</f>
        <v>157.5</v>
      </c>
      <c r="N21" s="571">
        <f t="shared" si="1"/>
        <v>1102.5</v>
      </c>
      <c r="O21" s="256"/>
    </row>
    <row r="22" spans="1:16384" s="29" customFormat="1" ht="33.75" customHeight="1">
      <c r="A22" s="1060"/>
      <c r="B22" s="1063"/>
      <c r="C22" s="1060"/>
      <c r="D22" s="475" t="str">
        <f>'Financial Plan 1397'!B25</f>
        <v>پر کاری خریطه پلاستیک و بذر تخم</v>
      </c>
      <c r="E22" s="565" t="str">
        <f>'Financial Plan 1397'!C25</f>
        <v>خریطه</v>
      </c>
      <c r="F22" s="245">
        <f>'Financial Plan 1397'!D25</f>
        <v>180000</v>
      </c>
      <c r="G22" s="476">
        <f>'Financial Plan 1397'!F25</f>
        <v>2</v>
      </c>
      <c r="H22" s="256">
        <f>'Financial Plan 1397'!H25</f>
        <v>360000</v>
      </c>
      <c r="I22" s="568">
        <v>43871</v>
      </c>
      <c r="J22" s="568">
        <v>44190</v>
      </c>
      <c r="K22" s="569" t="s">
        <v>262</v>
      </c>
      <c r="L22" s="569">
        <v>9</v>
      </c>
      <c r="M22" s="570">
        <f>'Financial Plan 1397'!G25</f>
        <v>900</v>
      </c>
      <c r="N22" s="571">
        <f t="shared" si="1"/>
        <v>6300</v>
      </c>
      <c r="O22" s="256"/>
    </row>
    <row r="23" spans="1:16384" s="29" customFormat="1" ht="33.75" customHeight="1">
      <c r="A23" s="1061"/>
      <c r="B23" s="1064"/>
      <c r="C23" s="1061"/>
      <c r="D23" s="475" t="str">
        <f>'Financial Plan 1397'!B26</f>
        <v>تهیه کمپوست</v>
      </c>
      <c r="E23" s="565" t="str">
        <f>'Financial Plan 1397'!C26</f>
        <v>متر مکعب</v>
      </c>
      <c r="F23" s="245">
        <f>'Financial Plan 1397'!D26</f>
        <v>90</v>
      </c>
      <c r="G23" s="476">
        <f>'Financial Plan 1397'!F26</f>
        <v>400</v>
      </c>
      <c r="H23" s="256">
        <f>'Financial Plan 1397'!H26</f>
        <v>36000</v>
      </c>
      <c r="I23" s="568">
        <v>43871</v>
      </c>
      <c r="J23" s="568">
        <v>44190</v>
      </c>
      <c r="K23" s="569" t="s">
        <v>262</v>
      </c>
      <c r="L23" s="569">
        <v>9</v>
      </c>
      <c r="M23" s="570">
        <f>'Financial Plan 1397'!G26</f>
        <v>90</v>
      </c>
      <c r="N23" s="571">
        <f t="shared" si="1"/>
        <v>630</v>
      </c>
      <c r="O23" s="256"/>
    </row>
    <row r="24" spans="1:16384" s="28" customFormat="1" ht="39" customHeight="1">
      <c r="A24" s="1053" t="str">
        <f>'Financial Plan 1397'!A43:B43</f>
        <v>مجموع فرعی</v>
      </c>
      <c r="B24" s="1053"/>
      <c r="C24" s="1053"/>
      <c r="D24" s="1053"/>
      <c r="E24" s="1053"/>
      <c r="F24" s="480"/>
      <c r="G24" s="480"/>
      <c r="H24" s="481">
        <f>SUM(H14:H23)</f>
        <v>6688666.666666667</v>
      </c>
      <c r="I24" s="480"/>
      <c r="J24" s="480"/>
      <c r="K24" s="480"/>
      <c r="L24" s="481"/>
      <c r="M24" s="481">
        <f>SUM(M13:M23)</f>
        <v>16721.666666666668</v>
      </c>
      <c r="N24" s="482">
        <f>SUM(N13:N23)</f>
        <v>117051.66666666667</v>
      </c>
      <c r="O24" s="644" t="e">
        <f>H24/H103</f>
        <v>#REF!</v>
      </c>
      <c r="P24" s="1053"/>
      <c r="Q24" s="1053"/>
      <c r="R24" s="1053"/>
      <c r="S24" s="1053"/>
      <c r="T24" s="1053"/>
      <c r="U24" s="480"/>
      <c r="V24" s="480"/>
      <c r="W24" s="481"/>
      <c r="X24" s="480"/>
      <c r="Y24" s="480"/>
      <c r="Z24" s="480"/>
      <c r="AA24" s="481"/>
      <c r="AB24" s="481"/>
      <c r="AC24" s="482"/>
      <c r="AD24" s="481"/>
      <c r="AE24" s="1053"/>
      <c r="AF24" s="1053"/>
      <c r="AG24" s="1053"/>
      <c r="AH24" s="1053"/>
      <c r="AI24" s="1053"/>
      <c r="AJ24" s="480"/>
      <c r="AK24" s="480"/>
      <c r="AL24" s="481"/>
      <c r="AM24" s="480"/>
      <c r="AN24" s="480"/>
      <c r="AO24" s="480"/>
      <c r="AP24" s="481"/>
      <c r="AQ24" s="481"/>
      <c r="AR24" s="482"/>
      <c r="AS24" s="481"/>
      <c r="AT24" s="1053"/>
      <c r="AU24" s="1053"/>
      <c r="AV24" s="1053"/>
      <c r="AW24" s="1053"/>
      <c r="AX24" s="1053"/>
      <c r="AY24" s="480"/>
      <c r="AZ24" s="480"/>
      <c r="BA24" s="481"/>
      <c r="BB24" s="480"/>
      <c r="BC24" s="480"/>
      <c r="BD24" s="480"/>
      <c r="BE24" s="481"/>
      <c r="BF24" s="481"/>
      <c r="BG24" s="482"/>
      <c r="BH24" s="481"/>
      <c r="BI24" s="1053"/>
      <c r="BJ24" s="1053"/>
      <c r="BK24" s="1053"/>
      <c r="BL24" s="1053"/>
      <c r="BM24" s="1053"/>
      <c r="BN24" s="480"/>
      <c r="BO24" s="480"/>
      <c r="BP24" s="481"/>
      <c r="BQ24" s="480"/>
      <c r="BR24" s="480"/>
      <c r="BS24" s="480"/>
      <c r="BT24" s="481"/>
      <c r="BU24" s="481"/>
      <c r="BV24" s="482"/>
      <c r="BW24" s="481"/>
      <c r="BX24" s="1053"/>
      <c r="BY24" s="1053"/>
      <c r="BZ24" s="1053"/>
      <c r="CA24" s="1053"/>
      <c r="CB24" s="1053"/>
      <c r="CC24" s="480"/>
      <c r="CD24" s="480"/>
      <c r="CE24" s="481"/>
      <c r="CF24" s="480"/>
      <c r="CG24" s="480"/>
      <c r="CH24" s="480"/>
      <c r="CI24" s="481"/>
      <c r="CJ24" s="481"/>
      <c r="CK24" s="482"/>
      <c r="CL24" s="481"/>
      <c r="CM24" s="1053"/>
      <c r="CN24" s="1053"/>
      <c r="CO24" s="1053"/>
      <c r="CP24" s="1053"/>
      <c r="CQ24" s="1053"/>
      <c r="CR24" s="480"/>
      <c r="CS24" s="480"/>
      <c r="CT24" s="481"/>
      <c r="CU24" s="480"/>
      <c r="CV24" s="480"/>
      <c r="CW24" s="480"/>
      <c r="CX24" s="481"/>
      <c r="CY24" s="481"/>
      <c r="CZ24" s="482"/>
      <c r="DA24" s="481"/>
      <c r="DB24" s="1053"/>
      <c r="DC24" s="1053"/>
      <c r="DD24" s="1053"/>
      <c r="DE24" s="1053"/>
      <c r="DF24" s="1053"/>
      <c r="DG24" s="480"/>
      <c r="DH24" s="480"/>
      <c r="DI24" s="481"/>
      <c r="DJ24" s="480"/>
      <c r="DK24" s="480"/>
      <c r="DL24" s="480"/>
      <c r="DM24" s="481"/>
      <c r="DN24" s="481"/>
      <c r="DO24" s="482"/>
      <c r="DP24" s="481"/>
      <c r="DQ24" s="1053"/>
      <c r="DR24" s="1053"/>
      <c r="DS24" s="1053"/>
      <c r="DT24" s="1053"/>
      <c r="DU24" s="1053"/>
      <c r="DV24" s="480"/>
      <c r="DW24" s="480"/>
      <c r="DX24" s="481"/>
      <c r="DY24" s="480"/>
      <c r="DZ24" s="480"/>
      <c r="EA24" s="480"/>
      <c r="EB24" s="481"/>
      <c r="EC24" s="481"/>
      <c r="ED24" s="482"/>
      <c r="EE24" s="481"/>
      <c r="EF24" s="1053"/>
      <c r="EG24" s="1053"/>
      <c r="EH24" s="1053"/>
      <c r="EI24" s="1053"/>
      <c r="EJ24" s="1053"/>
      <c r="EK24" s="480"/>
      <c r="EL24" s="480"/>
      <c r="EM24" s="481"/>
      <c r="EN24" s="480"/>
      <c r="EO24" s="480"/>
      <c r="EP24" s="480"/>
      <c r="EQ24" s="481"/>
      <c r="ER24" s="481"/>
      <c r="ES24" s="482"/>
      <c r="ET24" s="481"/>
      <c r="EU24" s="1053"/>
      <c r="EV24" s="1053"/>
      <c r="EW24" s="1053"/>
      <c r="EX24" s="1053"/>
      <c r="EY24" s="1053"/>
      <c r="EZ24" s="480"/>
      <c r="FA24" s="480"/>
      <c r="FB24" s="481"/>
      <c r="FC24" s="480"/>
      <c r="FD24" s="480"/>
      <c r="FE24" s="480"/>
      <c r="FF24" s="481"/>
      <c r="FG24" s="481"/>
      <c r="FH24" s="482"/>
      <c r="FI24" s="481"/>
      <c r="FJ24" s="1053"/>
      <c r="FK24" s="1053"/>
      <c r="FL24" s="1053"/>
      <c r="FM24" s="1053"/>
      <c r="FN24" s="1053"/>
      <c r="FO24" s="480"/>
      <c r="FP24" s="480"/>
      <c r="FQ24" s="481"/>
      <c r="FR24" s="480"/>
      <c r="FS24" s="480"/>
      <c r="FT24" s="480"/>
      <c r="FU24" s="481"/>
      <c r="FV24" s="481"/>
      <c r="FW24" s="482"/>
      <c r="FX24" s="481"/>
      <c r="FY24" s="1053"/>
      <c r="FZ24" s="1053"/>
      <c r="GA24" s="1053"/>
      <c r="GB24" s="1053"/>
      <c r="GC24" s="1053"/>
      <c r="GD24" s="480"/>
      <c r="GE24" s="480"/>
      <c r="GF24" s="481"/>
      <c r="GG24" s="480"/>
      <c r="GH24" s="480"/>
      <c r="GI24" s="480"/>
      <c r="GJ24" s="481"/>
      <c r="GK24" s="481"/>
      <c r="GL24" s="482"/>
      <c r="GM24" s="481"/>
      <c r="GN24" s="1053"/>
      <c r="GO24" s="1053"/>
      <c r="GP24" s="1053"/>
      <c r="GQ24" s="1053"/>
      <c r="GR24" s="1053"/>
      <c r="GS24" s="480"/>
      <c r="GT24" s="480"/>
      <c r="GU24" s="481"/>
      <c r="GV24" s="480"/>
      <c r="GW24" s="480"/>
      <c r="GX24" s="480"/>
      <c r="GY24" s="481"/>
      <c r="GZ24" s="481"/>
      <c r="HA24" s="482"/>
      <c r="HB24" s="481"/>
      <c r="HC24" s="1053"/>
      <c r="HD24" s="1053"/>
      <c r="HE24" s="1053"/>
      <c r="HF24" s="1053"/>
      <c r="HG24" s="1053"/>
      <c r="HH24" s="480"/>
      <c r="HI24" s="480"/>
      <c r="HJ24" s="481"/>
      <c r="HK24" s="480"/>
      <c r="HL24" s="480"/>
      <c r="HM24" s="480"/>
      <c r="HN24" s="481"/>
      <c r="HO24" s="481"/>
      <c r="HP24" s="482"/>
      <c r="HQ24" s="481"/>
      <c r="HR24" s="1053"/>
      <c r="HS24" s="1053"/>
      <c r="HT24" s="1053"/>
      <c r="HU24" s="1053"/>
      <c r="HV24" s="1053"/>
      <c r="HW24" s="480"/>
      <c r="HX24" s="480"/>
      <c r="HY24" s="481"/>
      <c r="HZ24" s="480"/>
      <c r="IA24" s="480"/>
      <c r="IB24" s="480"/>
      <c r="IC24" s="481"/>
      <c r="ID24" s="481"/>
      <c r="IE24" s="482"/>
      <c r="IF24" s="481"/>
      <c r="IG24" s="1053"/>
      <c r="IH24" s="1053"/>
      <c r="II24" s="1053"/>
      <c r="IJ24" s="1053"/>
      <c r="IK24" s="1053"/>
      <c r="IL24" s="480"/>
      <c r="IM24" s="480"/>
      <c r="IN24" s="481"/>
      <c r="IO24" s="480"/>
      <c r="IP24" s="480"/>
      <c r="IQ24" s="480"/>
      <c r="IR24" s="481"/>
      <c r="IS24" s="481"/>
      <c r="IT24" s="482"/>
      <c r="IU24" s="481"/>
      <c r="IV24" s="1053"/>
      <c r="IW24" s="1053"/>
      <c r="IX24" s="1053"/>
      <c r="IY24" s="1053"/>
      <c r="IZ24" s="1053"/>
      <c r="JA24" s="480"/>
      <c r="JB24" s="480"/>
      <c r="JC24" s="481"/>
      <c r="JD24" s="480"/>
      <c r="JE24" s="480"/>
      <c r="JF24" s="480"/>
      <c r="JG24" s="481"/>
      <c r="JH24" s="481"/>
      <c r="JI24" s="482"/>
      <c r="JJ24" s="481"/>
      <c r="JK24" s="1053"/>
      <c r="JL24" s="1053"/>
      <c r="JM24" s="1053"/>
      <c r="JN24" s="1053"/>
      <c r="JO24" s="1053"/>
      <c r="JP24" s="480"/>
      <c r="JQ24" s="480"/>
      <c r="JR24" s="481"/>
      <c r="JS24" s="480"/>
      <c r="JT24" s="480"/>
      <c r="JU24" s="480"/>
      <c r="JV24" s="481"/>
      <c r="JW24" s="481"/>
      <c r="JX24" s="482"/>
      <c r="JY24" s="481"/>
      <c r="JZ24" s="1053"/>
      <c r="KA24" s="1053"/>
      <c r="KB24" s="1053"/>
      <c r="KC24" s="1053"/>
      <c r="KD24" s="1053"/>
      <c r="KE24" s="480"/>
      <c r="KF24" s="480"/>
      <c r="KG24" s="481"/>
      <c r="KH24" s="480"/>
      <c r="KI24" s="480"/>
      <c r="KJ24" s="480"/>
      <c r="KK24" s="481"/>
      <c r="KL24" s="481"/>
      <c r="KM24" s="482"/>
      <c r="KN24" s="481"/>
      <c r="KO24" s="1053"/>
      <c r="KP24" s="1053"/>
      <c r="KQ24" s="1053"/>
      <c r="KR24" s="1053"/>
      <c r="KS24" s="1053"/>
      <c r="KT24" s="480"/>
      <c r="KU24" s="480"/>
      <c r="KV24" s="481"/>
      <c r="KW24" s="480"/>
      <c r="KX24" s="480"/>
      <c r="KY24" s="480"/>
      <c r="KZ24" s="481"/>
      <c r="LA24" s="481"/>
      <c r="LB24" s="482"/>
      <c r="LC24" s="481"/>
      <c r="LD24" s="1053"/>
      <c r="LE24" s="1053"/>
      <c r="LF24" s="1053"/>
      <c r="LG24" s="1053"/>
      <c r="LH24" s="1053"/>
      <c r="LI24" s="480"/>
      <c r="LJ24" s="480"/>
      <c r="LK24" s="481"/>
      <c r="LL24" s="480"/>
      <c r="LM24" s="480"/>
      <c r="LN24" s="480"/>
      <c r="LO24" s="481"/>
      <c r="LP24" s="481"/>
      <c r="LQ24" s="482"/>
      <c r="LR24" s="481"/>
      <c r="LS24" s="1053"/>
      <c r="LT24" s="1053"/>
      <c r="LU24" s="1053"/>
      <c r="LV24" s="1053"/>
      <c r="LW24" s="1053"/>
      <c r="LX24" s="480"/>
      <c r="LY24" s="480"/>
      <c r="LZ24" s="481"/>
      <c r="MA24" s="480"/>
      <c r="MB24" s="480"/>
      <c r="MC24" s="480"/>
      <c r="MD24" s="481"/>
      <c r="ME24" s="481"/>
      <c r="MF24" s="482"/>
      <c r="MG24" s="481"/>
      <c r="MH24" s="1053"/>
      <c r="MI24" s="1053"/>
      <c r="MJ24" s="1053"/>
      <c r="MK24" s="1053"/>
      <c r="ML24" s="1053"/>
      <c r="MM24" s="480"/>
      <c r="MN24" s="480"/>
      <c r="MO24" s="481"/>
      <c r="MP24" s="480"/>
      <c r="MQ24" s="480"/>
      <c r="MR24" s="480"/>
      <c r="MS24" s="481"/>
      <c r="MT24" s="481"/>
      <c r="MU24" s="482"/>
      <c r="MV24" s="481"/>
      <c r="MW24" s="1053"/>
      <c r="MX24" s="1053"/>
      <c r="MY24" s="1053"/>
      <c r="MZ24" s="1053"/>
      <c r="NA24" s="1053"/>
      <c r="NB24" s="480"/>
      <c r="NC24" s="480"/>
      <c r="ND24" s="481"/>
      <c r="NE24" s="480"/>
      <c r="NF24" s="480"/>
      <c r="NG24" s="480"/>
      <c r="NH24" s="481"/>
      <c r="NI24" s="481"/>
      <c r="NJ24" s="482"/>
      <c r="NK24" s="481"/>
      <c r="NL24" s="1053"/>
      <c r="NM24" s="1053"/>
      <c r="NN24" s="1053"/>
      <c r="NO24" s="1053"/>
      <c r="NP24" s="1053"/>
      <c r="NQ24" s="480"/>
      <c r="NR24" s="480"/>
      <c r="NS24" s="481"/>
      <c r="NT24" s="480"/>
      <c r="NU24" s="480"/>
      <c r="NV24" s="480"/>
      <c r="NW24" s="481"/>
      <c r="NX24" s="481"/>
      <c r="NY24" s="482"/>
      <c r="NZ24" s="481"/>
      <c r="OA24" s="1053"/>
      <c r="OB24" s="1053"/>
      <c r="OC24" s="1053"/>
      <c r="OD24" s="1053"/>
      <c r="OE24" s="1053"/>
      <c r="OF24" s="480"/>
      <c r="OG24" s="480"/>
      <c r="OH24" s="481"/>
      <c r="OI24" s="480"/>
      <c r="OJ24" s="480"/>
      <c r="OK24" s="480"/>
      <c r="OL24" s="481"/>
      <c r="OM24" s="481"/>
      <c r="ON24" s="482"/>
      <c r="OO24" s="481"/>
      <c r="OP24" s="1053"/>
      <c r="OQ24" s="1053"/>
      <c r="OR24" s="1053"/>
      <c r="OS24" s="1053"/>
      <c r="OT24" s="1053"/>
      <c r="OU24" s="480"/>
      <c r="OV24" s="480"/>
      <c r="OW24" s="481"/>
      <c r="OX24" s="480"/>
      <c r="OY24" s="480"/>
      <c r="OZ24" s="480"/>
      <c r="PA24" s="481"/>
      <c r="PB24" s="481"/>
      <c r="PC24" s="482"/>
      <c r="PD24" s="481"/>
      <c r="PE24" s="1053"/>
      <c r="PF24" s="1053"/>
      <c r="PG24" s="1053"/>
      <c r="PH24" s="1053"/>
      <c r="PI24" s="1053"/>
      <c r="PJ24" s="480"/>
      <c r="PK24" s="480"/>
      <c r="PL24" s="481"/>
      <c r="PM24" s="480"/>
      <c r="PN24" s="480"/>
      <c r="PO24" s="480"/>
      <c r="PP24" s="481"/>
      <c r="PQ24" s="481"/>
      <c r="PR24" s="482"/>
      <c r="PS24" s="481"/>
      <c r="PT24" s="1053"/>
      <c r="PU24" s="1053"/>
      <c r="PV24" s="1053"/>
      <c r="PW24" s="1053"/>
      <c r="PX24" s="1053"/>
      <c r="PY24" s="480"/>
      <c r="PZ24" s="480"/>
      <c r="QA24" s="481"/>
      <c r="QB24" s="480"/>
      <c r="QC24" s="480"/>
      <c r="QD24" s="480"/>
      <c r="QE24" s="481"/>
      <c r="QF24" s="481"/>
      <c r="QG24" s="482"/>
      <c r="QH24" s="481"/>
      <c r="QI24" s="1053"/>
      <c r="QJ24" s="1053"/>
      <c r="QK24" s="1053"/>
      <c r="QL24" s="1053"/>
      <c r="QM24" s="1053"/>
      <c r="QN24" s="480"/>
      <c r="QO24" s="480"/>
      <c r="QP24" s="481"/>
      <c r="QQ24" s="480"/>
      <c r="QR24" s="480"/>
      <c r="QS24" s="480"/>
      <c r="QT24" s="481"/>
      <c r="QU24" s="481"/>
      <c r="QV24" s="482"/>
      <c r="QW24" s="481"/>
      <c r="QX24" s="1053"/>
      <c r="QY24" s="1053"/>
      <c r="QZ24" s="1053"/>
      <c r="RA24" s="1053"/>
      <c r="RB24" s="1053"/>
      <c r="RC24" s="480"/>
      <c r="RD24" s="480"/>
      <c r="RE24" s="481"/>
      <c r="RF24" s="480"/>
      <c r="RG24" s="480"/>
      <c r="RH24" s="480"/>
      <c r="RI24" s="481"/>
      <c r="RJ24" s="481"/>
      <c r="RK24" s="482"/>
      <c r="RL24" s="481"/>
      <c r="RM24" s="1053"/>
      <c r="RN24" s="1053"/>
      <c r="RO24" s="1053"/>
      <c r="RP24" s="1053"/>
      <c r="RQ24" s="1053"/>
      <c r="RR24" s="480"/>
      <c r="RS24" s="480"/>
      <c r="RT24" s="481"/>
      <c r="RU24" s="480"/>
      <c r="RV24" s="480"/>
      <c r="RW24" s="480"/>
      <c r="RX24" s="481"/>
      <c r="RY24" s="481"/>
      <c r="RZ24" s="482"/>
      <c r="SA24" s="481"/>
      <c r="SB24" s="1053"/>
      <c r="SC24" s="1053"/>
      <c r="SD24" s="1053"/>
      <c r="SE24" s="1053"/>
      <c r="SF24" s="1053"/>
      <c r="SG24" s="480"/>
      <c r="SH24" s="480"/>
      <c r="SI24" s="481"/>
      <c r="SJ24" s="480"/>
      <c r="SK24" s="480"/>
      <c r="SL24" s="480"/>
      <c r="SM24" s="481"/>
      <c r="SN24" s="481"/>
      <c r="SO24" s="482"/>
      <c r="SP24" s="481"/>
      <c r="SQ24" s="1053"/>
      <c r="SR24" s="1053"/>
      <c r="SS24" s="1053"/>
      <c r="ST24" s="1053"/>
      <c r="SU24" s="1053"/>
      <c r="SV24" s="480"/>
      <c r="SW24" s="480"/>
      <c r="SX24" s="481"/>
      <c r="SY24" s="480"/>
      <c r="SZ24" s="480"/>
      <c r="TA24" s="480"/>
      <c r="TB24" s="481"/>
      <c r="TC24" s="481"/>
      <c r="TD24" s="482"/>
      <c r="TE24" s="481"/>
      <c r="TF24" s="1053"/>
      <c r="TG24" s="1053"/>
      <c r="TH24" s="1053"/>
      <c r="TI24" s="1053"/>
      <c r="TJ24" s="1053"/>
      <c r="TK24" s="480"/>
      <c r="TL24" s="480"/>
      <c r="TM24" s="481"/>
      <c r="TN24" s="480"/>
      <c r="TO24" s="480"/>
      <c r="TP24" s="480"/>
      <c r="TQ24" s="481"/>
      <c r="TR24" s="481"/>
      <c r="TS24" s="482"/>
      <c r="TT24" s="481"/>
      <c r="TU24" s="1053"/>
      <c r="TV24" s="1053"/>
      <c r="TW24" s="1053"/>
      <c r="TX24" s="1053"/>
      <c r="TY24" s="1053"/>
      <c r="TZ24" s="480"/>
      <c r="UA24" s="480"/>
      <c r="UB24" s="481"/>
      <c r="UC24" s="480"/>
      <c r="UD24" s="480"/>
      <c r="UE24" s="480"/>
      <c r="UF24" s="481"/>
      <c r="UG24" s="481"/>
      <c r="UH24" s="482"/>
      <c r="UI24" s="481"/>
      <c r="UJ24" s="1053"/>
      <c r="UK24" s="1053"/>
      <c r="UL24" s="1053"/>
      <c r="UM24" s="1053"/>
      <c r="UN24" s="1053"/>
      <c r="UO24" s="480"/>
      <c r="UP24" s="480"/>
      <c r="UQ24" s="481"/>
      <c r="UR24" s="480"/>
      <c r="US24" s="480"/>
      <c r="UT24" s="480"/>
      <c r="UU24" s="481"/>
      <c r="UV24" s="481"/>
      <c r="UW24" s="482"/>
      <c r="UX24" s="481"/>
      <c r="UY24" s="1053"/>
      <c r="UZ24" s="1053"/>
      <c r="VA24" s="1053"/>
      <c r="VB24" s="1053"/>
      <c r="VC24" s="1053"/>
      <c r="VD24" s="480"/>
      <c r="VE24" s="480"/>
      <c r="VF24" s="481"/>
      <c r="VG24" s="480"/>
      <c r="VH24" s="480"/>
      <c r="VI24" s="480"/>
      <c r="VJ24" s="481"/>
      <c r="VK24" s="481"/>
      <c r="VL24" s="482"/>
      <c r="VM24" s="481"/>
      <c r="VN24" s="1053"/>
      <c r="VO24" s="1053"/>
      <c r="VP24" s="1053"/>
      <c r="VQ24" s="1053"/>
      <c r="VR24" s="1053"/>
      <c r="VS24" s="480"/>
      <c r="VT24" s="480"/>
      <c r="VU24" s="481"/>
      <c r="VV24" s="480"/>
      <c r="VW24" s="480"/>
      <c r="VX24" s="480"/>
      <c r="VY24" s="481"/>
      <c r="VZ24" s="481"/>
      <c r="WA24" s="482"/>
      <c r="WB24" s="481"/>
      <c r="WC24" s="1053"/>
      <c r="WD24" s="1053"/>
      <c r="WE24" s="1053"/>
      <c r="WF24" s="1053"/>
      <c r="WG24" s="1053"/>
      <c r="WH24" s="480"/>
      <c r="WI24" s="480"/>
      <c r="WJ24" s="481"/>
      <c r="WK24" s="480"/>
      <c r="WL24" s="480"/>
      <c r="WM24" s="480"/>
      <c r="WN24" s="481"/>
      <c r="WO24" s="481"/>
      <c r="WP24" s="482"/>
      <c r="WQ24" s="481"/>
      <c r="WR24" s="1053"/>
      <c r="WS24" s="1053"/>
      <c r="WT24" s="1053"/>
      <c r="WU24" s="1053"/>
      <c r="WV24" s="1053"/>
      <c r="WW24" s="480"/>
      <c r="WX24" s="480"/>
      <c r="WY24" s="481"/>
      <c r="WZ24" s="480"/>
      <c r="XA24" s="480"/>
      <c r="XB24" s="480"/>
      <c r="XC24" s="481"/>
      <c r="XD24" s="481"/>
      <c r="XE24" s="482"/>
      <c r="XF24" s="481"/>
      <c r="XG24" s="1053"/>
      <c r="XH24" s="1053"/>
      <c r="XI24" s="1053"/>
      <c r="XJ24" s="1053"/>
      <c r="XK24" s="1053"/>
      <c r="XL24" s="480"/>
      <c r="XM24" s="480"/>
      <c r="XN24" s="481"/>
      <c r="XO24" s="480"/>
      <c r="XP24" s="480"/>
      <c r="XQ24" s="480"/>
      <c r="XR24" s="481"/>
      <c r="XS24" s="481"/>
      <c r="XT24" s="482"/>
      <c r="XU24" s="481"/>
      <c r="XV24" s="1053"/>
      <c r="XW24" s="1053"/>
      <c r="XX24" s="1053"/>
      <c r="XY24" s="1053"/>
      <c r="XZ24" s="1053"/>
      <c r="YA24" s="480"/>
      <c r="YB24" s="480"/>
      <c r="YC24" s="481"/>
      <c r="YD24" s="480"/>
      <c r="YE24" s="480"/>
      <c r="YF24" s="480"/>
      <c r="YG24" s="481"/>
      <c r="YH24" s="481"/>
      <c r="YI24" s="482"/>
      <c r="YJ24" s="481"/>
      <c r="YK24" s="1053"/>
      <c r="YL24" s="1053"/>
      <c r="YM24" s="1053"/>
      <c r="YN24" s="1053"/>
      <c r="YO24" s="1053"/>
      <c r="YP24" s="480"/>
      <c r="YQ24" s="480"/>
      <c r="YR24" s="481"/>
      <c r="YS24" s="480"/>
      <c r="YT24" s="480"/>
      <c r="YU24" s="480"/>
      <c r="YV24" s="481"/>
      <c r="YW24" s="481"/>
      <c r="YX24" s="482"/>
      <c r="YY24" s="481"/>
      <c r="YZ24" s="1053"/>
      <c r="ZA24" s="1053"/>
      <c r="ZB24" s="1053"/>
      <c r="ZC24" s="1053"/>
      <c r="ZD24" s="1053"/>
      <c r="ZE24" s="480"/>
      <c r="ZF24" s="480"/>
      <c r="ZG24" s="481"/>
      <c r="ZH24" s="480"/>
      <c r="ZI24" s="480"/>
      <c r="ZJ24" s="480"/>
      <c r="ZK24" s="481"/>
      <c r="ZL24" s="481"/>
      <c r="ZM24" s="482"/>
      <c r="ZN24" s="481"/>
      <c r="ZO24" s="1053"/>
      <c r="ZP24" s="1053"/>
      <c r="ZQ24" s="1053"/>
      <c r="ZR24" s="1053"/>
      <c r="ZS24" s="1053"/>
      <c r="ZT24" s="480"/>
      <c r="ZU24" s="480"/>
      <c r="ZV24" s="481"/>
      <c r="ZW24" s="480"/>
      <c r="ZX24" s="480"/>
      <c r="ZY24" s="480"/>
      <c r="ZZ24" s="481"/>
      <c r="AAA24" s="481"/>
      <c r="AAB24" s="482"/>
      <c r="AAC24" s="481"/>
      <c r="AAD24" s="1053"/>
      <c r="AAE24" s="1053"/>
      <c r="AAF24" s="1053"/>
      <c r="AAG24" s="1053"/>
      <c r="AAH24" s="1053"/>
      <c r="AAI24" s="480"/>
      <c r="AAJ24" s="480"/>
      <c r="AAK24" s="481"/>
      <c r="AAL24" s="480"/>
      <c r="AAM24" s="480"/>
      <c r="AAN24" s="480"/>
      <c r="AAO24" s="481"/>
      <c r="AAP24" s="481"/>
      <c r="AAQ24" s="482"/>
      <c r="AAR24" s="481"/>
      <c r="AAS24" s="1053"/>
      <c r="AAT24" s="1053"/>
      <c r="AAU24" s="1053"/>
      <c r="AAV24" s="1053"/>
      <c r="AAW24" s="1053"/>
      <c r="AAX24" s="480"/>
      <c r="AAY24" s="480"/>
      <c r="AAZ24" s="481"/>
      <c r="ABA24" s="480"/>
      <c r="ABB24" s="480"/>
      <c r="ABC24" s="480"/>
      <c r="ABD24" s="481"/>
      <c r="ABE24" s="481"/>
      <c r="ABF24" s="482"/>
      <c r="ABG24" s="481"/>
      <c r="ABH24" s="1053"/>
      <c r="ABI24" s="1053"/>
      <c r="ABJ24" s="1053"/>
      <c r="ABK24" s="1053"/>
      <c r="ABL24" s="1053"/>
      <c r="ABM24" s="480"/>
      <c r="ABN24" s="480"/>
      <c r="ABO24" s="481"/>
      <c r="ABP24" s="480"/>
      <c r="ABQ24" s="480"/>
      <c r="ABR24" s="480"/>
      <c r="ABS24" s="481"/>
      <c r="ABT24" s="481"/>
      <c r="ABU24" s="482"/>
      <c r="ABV24" s="481"/>
      <c r="ABW24" s="1053"/>
      <c r="ABX24" s="1053"/>
      <c r="ABY24" s="1053"/>
      <c r="ABZ24" s="1053"/>
      <c r="ACA24" s="1053"/>
      <c r="ACB24" s="480"/>
      <c r="ACC24" s="480"/>
      <c r="ACD24" s="481"/>
      <c r="ACE24" s="480"/>
      <c r="ACF24" s="480"/>
      <c r="ACG24" s="480"/>
      <c r="ACH24" s="481"/>
      <c r="ACI24" s="481"/>
      <c r="ACJ24" s="482"/>
      <c r="ACK24" s="481"/>
      <c r="ACL24" s="1053"/>
      <c r="ACM24" s="1053"/>
      <c r="ACN24" s="1053"/>
      <c r="ACO24" s="1053"/>
      <c r="ACP24" s="1053"/>
      <c r="ACQ24" s="480"/>
      <c r="ACR24" s="480"/>
      <c r="ACS24" s="481"/>
      <c r="ACT24" s="480"/>
      <c r="ACU24" s="480"/>
      <c r="ACV24" s="480"/>
      <c r="ACW24" s="481"/>
      <c r="ACX24" s="481"/>
      <c r="ACY24" s="482"/>
      <c r="ACZ24" s="481"/>
      <c r="ADA24" s="1053"/>
      <c r="ADB24" s="1053"/>
      <c r="ADC24" s="1053"/>
      <c r="ADD24" s="1053"/>
      <c r="ADE24" s="1053"/>
      <c r="ADF24" s="480"/>
      <c r="ADG24" s="480"/>
      <c r="ADH24" s="481"/>
      <c r="ADI24" s="480"/>
      <c r="ADJ24" s="480"/>
      <c r="ADK24" s="480"/>
      <c r="ADL24" s="481"/>
      <c r="ADM24" s="481"/>
      <c r="ADN24" s="482"/>
      <c r="ADO24" s="481"/>
      <c r="ADP24" s="1053"/>
      <c r="ADQ24" s="1053"/>
      <c r="ADR24" s="1053"/>
      <c r="ADS24" s="1053"/>
      <c r="ADT24" s="1053"/>
      <c r="ADU24" s="480"/>
      <c r="ADV24" s="480"/>
      <c r="ADW24" s="481"/>
      <c r="ADX24" s="480"/>
      <c r="ADY24" s="480"/>
      <c r="ADZ24" s="480"/>
      <c r="AEA24" s="481"/>
      <c r="AEB24" s="481"/>
      <c r="AEC24" s="482"/>
      <c r="AED24" s="481"/>
      <c r="AEE24" s="1053"/>
      <c r="AEF24" s="1053"/>
      <c r="AEG24" s="1053"/>
      <c r="AEH24" s="1053"/>
      <c r="AEI24" s="1053"/>
      <c r="AEJ24" s="480"/>
      <c r="AEK24" s="480"/>
      <c r="AEL24" s="481"/>
      <c r="AEM24" s="480"/>
      <c r="AEN24" s="480"/>
      <c r="AEO24" s="480"/>
      <c r="AEP24" s="481"/>
      <c r="AEQ24" s="481"/>
      <c r="AER24" s="482"/>
      <c r="AES24" s="481"/>
      <c r="AET24" s="1053"/>
      <c r="AEU24" s="1053"/>
      <c r="AEV24" s="1053"/>
      <c r="AEW24" s="1053"/>
      <c r="AEX24" s="1053"/>
      <c r="AEY24" s="480"/>
      <c r="AEZ24" s="480"/>
      <c r="AFA24" s="481"/>
      <c r="AFB24" s="480"/>
      <c r="AFC24" s="480"/>
      <c r="AFD24" s="480"/>
      <c r="AFE24" s="481"/>
      <c r="AFF24" s="481"/>
      <c r="AFG24" s="482"/>
      <c r="AFH24" s="481"/>
      <c r="AFI24" s="1053"/>
      <c r="AFJ24" s="1053"/>
      <c r="AFK24" s="1053"/>
      <c r="AFL24" s="1053"/>
      <c r="AFM24" s="1053"/>
      <c r="AFN24" s="480"/>
      <c r="AFO24" s="480"/>
      <c r="AFP24" s="481"/>
      <c r="AFQ24" s="480"/>
      <c r="AFR24" s="480"/>
      <c r="AFS24" s="480"/>
      <c r="AFT24" s="481"/>
      <c r="AFU24" s="481"/>
      <c r="AFV24" s="482"/>
      <c r="AFW24" s="481"/>
      <c r="AFX24" s="1053"/>
      <c r="AFY24" s="1053"/>
      <c r="AFZ24" s="1053"/>
      <c r="AGA24" s="1053"/>
      <c r="AGB24" s="1053"/>
      <c r="AGC24" s="480"/>
      <c r="AGD24" s="480"/>
      <c r="AGE24" s="481"/>
      <c r="AGF24" s="480"/>
      <c r="AGG24" s="480"/>
      <c r="AGH24" s="480"/>
      <c r="AGI24" s="481"/>
      <c r="AGJ24" s="481"/>
      <c r="AGK24" s="482"/>
      <c r="AGL24" s="481"/>
      <c r="AGM24" s="1053"/>
      <c r="AGN24" s="1053"/>
      <c r="AGO24" s="1053"/>
      <c r="AGP24" s="1053"/>
      <c r="AGQ24" s="1053"/>
      <c r="AGR24" s="480"/>
      <c r="AGS24" s="480"/>
      <c r="AGT24" s="481"/>
      <c r="AGU24" s="480"/>
      <c r="AGV24" s="480"/>
      <c r="AGW24" s="480"/>
      <c r="AGX24" s="481"/>
      <c r="AGY24" s="481"/>
      <c r="AGZ24" s="482"/>
      <c r="AHA24" s="481"/>
      <c r="AHB24" s="1053"/>
      <c r="AHC24" s="1053"/>
      <c r="AHD24" s="1053"/>
      <c r="AHE24" s="1053"/>
      <c r="AHF24" s="1053"/>
      <c r="AHG24" s="480"/>
      <c r="AHH24" s="480"/>
      <c r="AHI24" s="481"/>
      <c r="AHJ24" s="480"/>
      <c r="AHK24" s="480"/>
      <c r="AHL24" s="480"/>
      <c r="AHM24" s="481"/>
      <c r="AHN24" s="481"/>
      <c r="AHO24" s="482"/>
      <c r="AHP24" s="481"/>
      <c r="AHQ24" s="1053"/>
      <c r="AHR24" s="1053"/>
      <c r="AHS24" s="1053"/>
      <c r="AHT24" s="1053"/>
      <c r="AHU24" s="1053"/>
      <c r="AHV24" s="480"/>
      <c r="AHW24" s="480"/>
      <c r="AHX24" s="481"/>
      <c r="AHY24" s="480"/>
      <c r="AHZ24" s="480"/>
      <c r="AIA24" s="480"/>
      <c r="AIB24" s="481"/>
      <c r="AIC24" s="481"/>
      <c r="AID24" s="482"/>
      <c r="AIE24" s="481"/>
      <c r="AIF24" s="1053"/>
      <c r="AIG24" s="1053"/>
      <c r="AIH24" s="1053"/>
      <c r="AII24" s="1053"/>
      <c r="AIJ24" s="1053"/>
      <c r="AIK24" s="480"/>
      <c r="AIL24" s="480"/>
      <c r="AIM24" s="481"/>
      <c r="AIN24" s="480"/>
      <c r="AIO24" s="480"/>
      <c r="AIP24" s="480"/>
      <c r="AIQ24" s="481"/>
      <c r="AIR24" s="481"/>
      <c r="AIS24" s="482"/>
      <c r="AIT24" s="481"/>
      <c r="AIU24" s="1053"/>
      <c r="AIV24" s="1053"/>
      <c r="AIW24" s="1053"/>
      <c r="AIX24" s="1053"/>
      <c r="AIY24" s="1053"/>
      <c r="AIZ24" s="480"/>
      <c r="AJA24" s="480"/>
      <c r="AJB24" s="481"/>
      <c r="AJC24" s="480"/>
      <c r="AJD24" s="480"/>
      <c r="AJE24" s="480"/>
      <c r="AJF24" s="481"/>
      <c r="AJG24" s="481"/>
      <c r="AJH24" s="482"/>
      <c r="AJI24" s="481"/>
      <c r="AJJ24" s="1053"/>
      <c r="AJK24" s="1053"/>
      <c r="AJL24" s="1053"/>
      <c r="AJM24" s="1053"/>
      <c r="AJN24" s="1053"/>
      <c r="AJO24" s="480"/>
      <c r="AJP24" s="480"/>
      <c r="AJQ24" s="481"/>
      <c r="AJR24" s="480"/>
      <c r="AJS24" s="480"/>
      <c r="AJT24" s="480"/>
      <c r="AJU24" s="481"/>
      <c r="AJV24" s="481"/>
      <c r="AJW24" s="482"/>
      <c r="AJX24" s="481"/>
      <c r="AJY24" s="1053"/>
      <c r="AJZ24" s="1053"/>
      <c r="AKA24" s="1053"/>
      <c r="AKB24" s="1053"/>
      <c r="AKC24" s="1053"/>
      <c r="AKD24" s="480"/>
      <c r="AKE24" s="480"/>
      <c r="AKF24" s="481"/>
      <c r="AKG24" s="480"/>
      <c r="AKH24" s="480"/>
      <c r="AKI24" s="480"/>
      <c r="AKJ24" s="481"/>
      <c r="AKK24" s="481"/>
      <c r="AKL24" s="482"/>
      <c r="AKM24" s="481"/>
      <c r="AKN24" s="1053"/>
      <c r="AKO24" s="1053"/>
      <c r="AKP24" s="1053"/>
      <c r="AKQ24" s="1053"/>
      <c r="AKR24" s="1053"/>
      <c r="AKS24" s="480"/>
      <c r="AKT24" s="480"/>
      <c r="AKU24" s="481"/>
      <c r="AKV24" s="480"/>
      <c r="AKW24" s="480"/>
      <c r="AKX24" s="480"/>
      <c r="AKY24" s="481"/>
      <c r="AKZ24" s="481"/>
      <c r="ALA24" s="482"/>
      <c r="ALB24" s="481"/>
      <c r="ALC24" s="1053"/>
      <c r="ALD24" s="1053"/>
      <c r="ALE24" s="1053"/>
      <c r="ALF24" s="1053"/>
      <c r="ALG24" s="1053"/>
      <c r="ALH24" s="480"/>
      <c r="ALI24" s="480"/>
      <c r="ALJ24" s="481"/>
      <c r="ALK24" s="480"/>
      <c r="ALL24" s="480"/>
      <c r="ALM24" s="480"/>
      <c r="ALN24" s="481"/>
      <c r="ALO24" s="481"/>
      <c r="ALP24" s="482"/>
      <c r="ALQ24" s="481"/>
      <c r="ALR24" s="1053"/>
      <c r="ALS24" s="1053"/>
      <c r="ALT24" s="1053"/>
      <c r="ALU24" s="1053"/>
      <c r="ALV24" s="1053"/>
      <c r="ALW24" s="480"/>
      <c r="ALX24" s="480"/>
      <c r="ALY24" s="481"/>
      <c r="ALZ24" s="480"/>
      <c r="AMA24" s="480"/>
      <c r="AMB24" s="480"/>
      <c r="AMC24" s="481"/>
      <c r="AMD24" s="481"/>
      <c r="AME24" s="482"/>
      <c r="AMF24" s="481"/>
      <c r="AMG24" s="1053"/>
      <c r="AMH24" s="1053"/>
      <c r="AMI24" s="1053"/>
      <c r="AMJ24" s="1053"/>
      <c r="AMK24" s="1053"/>
      <c r="AML24" s="480"/>
      <c r="AMM24" s="480"/>
      <c r="AMN24" s="481"/>
      <c r="AMO24" s="480"/>
      <c r="AMP24" s="480"/>
      <c r="AMQ24" s="480"/>
      <c r="AMR24" s="481"/>
      <c r="AMS24" s="481"/>
      <c r="AMT24" s="482"/>
      <c r="AMU24" s="481"/>
      <c r="AMV24" s="1053"/>
      <c r="AMW24" s="1053"/>
      <c r="AMX24" s="1053"/>
      <c r="AMY24" s="1053"/>
      <c r="AMZ24" s="1053"/>
      <c r="ANA24" s="480"/>
      <c r="ANB24" s="480"/>
      <c r="ANC24" s="481"/>
      <c r="AND24" s="480"/>
      <c r="ANE24" s="480"/>
      <c r="ANF24" s="480"/>
      <c r="ANG24" s="481"/>
      <c r="ANH24" s="481"/>
      <c r="ANI24" s="482"/>
      <c r="ANJ24" s="481"/>
      <c r="ANK24" s="1053"/>
      <c r="ANL24" s="1053"/>
      <c r="ANM24" s="1053"/>
      <c r="ANN24" s="1053"/>
      <c r="ANO24" s="1053"/>
      <c r="ANP24" s="480"/>
      <c r="ANQ24" s="480"/>
      <c r="ANR24" s="481"/>
      <c r="ANS24" s="480"/>
      <c r="ANT24" s="480"/>
      <c r="ANU24" s="480"/>
      <c r="ANV24" s="481"/>
      <c r="ANW24" s="481"/>
      <c r="ANX24" s="482"/>
      <c r="ANY24" s="481"/>
      <c r="ANZ24" s="1053"/>
      <c r="AOA24" s="1053"/>
      <c r="AOB24" s="1053"/>
      <c r="AOC24" s="1053"/>
      <c r="AOD24" s="1053"/>
      <c r="AOE24" s="480"/>
      <c r="AOF24" s="480"/>
      <c r="AOG24" s="481"/>
      <c r="AOH24" s="480"/>
      <c r="AOI24" s="480"/>
      <c r="AOJ24" s="480"/>
      <c r="AOK24" s="481"/>
      <c r="AOL24" s="481"/>
      <c r="AOM24" s="482"/>
      <c r="AON24" s="481"/>
      <c r="AOO24" s="1053"/>
      <c r="AOP24" s="1053"/>
      <c r="AOQ24" s="1053"/>
      <c r="AOR24" s="1053"/>
      <c r="AOS24" s="1053"/>
      <c r="AOT24" s="480"/>
      <c r="AOU24" s="480"/>
      <c r="AOV24" s="481"/>
      <c r="AOW24" s="480"/>
      <c r="AOX24" s="480"/>
      <c r="AOY24" s="480"/>
      <c r="AOZ24" s="481"/>
      <c r="APA24" s="481"/>
      <c r="APB24" s="482"/>
      <c r="APC24" s="481"/>
      <c r="APD24" s="1053"/>
      <c r="APE24" s="1053"/>
      <c r="APF24" s="1053"/>
      <c r="APG24" s="1053"/>
      <c r="APH24" s="1053"/>
      <c r="API24" s="480"/>
      <c r="APJ24" s="480"/>
      <c r="APK24" s="481"/>
      <c r="APL24" s="480"/>
      <c r="APM24" s="480"/>
      <c r="APN24" s="480"/>
      <c r="APO24" s="481"/>
      <c r="APP24" s="481"/>
      <c r="APQ24" s="482"/>
      <c r="APR24" s="481"/>
      <c r="APS24" s="1053"/>
      <c r="APT24" s="1053"/>
      <c r="APU24" s="1053"/>
      <c r="APV24" s="1053"/>
      <c r="APW24" s="1053"/>
      <c r="APX24" s="480"/>
      <c r="APY24" s="480"/>
      <c r="APZ24" s="481"/>
      <c r="AQA24" s="480"/>
      <c r="AQB24" s="480"/>
      <c r="AQC24" s="480"/>
      <c r="AQD24" s="481"/>
      <c r="AQE24" s="481"/>
      <c r="AQF24" s="482"/>
      <c r="AQG24" s="481"/>
      <c r="AQH24" s="1053"/>
      <c r="AQI24" s="1053"/>
      <c r="AQJ24" s="1053"/>
      <c r="AQK24" s="1053"/>
      <c r="AQL24" s="1053"/>
      <c r="AQM24" s="480"/>
      <c r="AQN24" s="480"/>
      <c r="AQO24" s="481"/>
      <c r="AQP24" s="480"/>
      <c r="AQQ24" s="480"/>
      <c r="AQR24" s="480"/>
      <c r="AQS24" s="481"/>
      <c r="AQT24" s="481"/>
      <c r="AQU24" s="482"/>
      <c r="AQV24" s="481"/>
      <c r="AQW24" s="1053"/>
      <c r="AQX24" s="1053"/>
      <c r="AQY24" s="1053"/>
      <c r="AQZ24" s="1053"/>
      <c r="ARA24" s="1053"/>
      <c r="ARB24" s="480"/>
      <c r="ARC24" s="480"/>
      <c r="ARD24" s="481"/>
      <c r="ARE24" s="480"/>
      <c r="ARF24" s="480"/>
      <c r="ARG24" s="480"/>
      <c r="ARH24" s="481"/>
      <c r="ARI24" s="481"/>
      <c r="ARJ24" s="482"/>
      <c r="ARK24" s="481"/>
      <c r="ARL24" s="1053"/>
      <c r="ARM24" s="1053"/>
      <c r="ARN24" s="1053"/>
      <c r="ARO24" s="1053"/>
      <c r="ARP24" s="1053"/>
      <c r="ARQ24" s="480"/>
      <c r="ARR24" s="480"/>
      <c r="ARS24" s="481"/>
      <c r="ART24" s="480"/>
      <c r="ARU24" s="480"/>
      <c r="ARV24" s="480"/>
      <c r="ARW24" s="481"/>
      <c r="ARX24" s="481"/>
      <c r="ARY24" s="482"/>
      <c r="ARZ24" s="481"/>
      <c r="ASA24" s="1053"/>
      <c r="ASB24" s="1053"/>
      <c r="ASC24" s="1053"/>
      <c r="ASD24" s="1053"/>
      <c r="ASE24" s="1053"/>
      <c r="ASF24" s="480"/>
      <c r="ASG24" s="480"/>
      <c r="ASH24" s="481"/>
      <c r="ASI24" s="480"/>
      <c r="ASJ24" s="480"/>
      <c r="ASK24" s="480"/>
      <c r="ASL24" s="481"/>
      <c r="ASM24" s="481"/>
      <c r="ASN24" s="482"/>
      <c r="ASO24" s="481"/>
      <c r="ASP24" s="1053"/>
      <c r="ASQ24" s="1053"/>
      <c r="ASR24" s="1053"/>
      <c r="ASS24" s="1053"/>
      <c r="AST24" s="1053"/>
      <c r="ASU24" s="480"/>
      <c r="ASV24" s="480"/>
      <c r="ASW24" s="481"/>
      <c r="ASX24" s="480"/>
      <c r="ASY24" s="480"/>
      <c r="ASZ24" s="480"/>
      <c r="ATA24" s="481"/>
      <c r="ATB24" s="481"/>
      <c r="ATC24" s="482"/>
      <c r="ATD24" s="481"/>
      <c r="ATE24" s="1053"/>
      <c r="ATF24" s="1053"/>
      <c r="ATG24" s="1053"/>
      <c r="ATH24" s="1053"/>
      <c r="ATI24" s="1053"/>
      <c r="ATJ24" s="480"/>
      <c r="ATK24" s="480"/>
      <c r="ATL24" s="481"/>
      <c r="ATM24" s="480"/>
      <c r="ATN24" s="480"/>
      <c r="ATO24" s="480"/>
      <c r="ATP24" s="481"/>
      <c r="ATQ24" s="481"/>
      <c r="ATR24" s="482"/>
      <c r="ATS24" s="481"/>
      <c r="ATT24" s="1053"/>
      <c r="ATU24" s="1053"/>
      <c r="ATV24" s="1053"/>
      <c r="ATW24" s="1053"/>
      <c r="ATX24" s="1053"/>
      <c r="ATY24" s="480"/>
      <c r="ATZ24" s="480"/>
      <c r="AUA24" s="481"/>
      <c r="AUB24" s="480"/>
      <c r="AUC24" s="480"/>
      <c r="AUD24" s="480"/>
      <c r="AUE24" s="481"/>
      <c r="AUF24" s="481"/>
      <c r="AUG24" s="482"/>
      <c r="AUH24" s="481"/>
      <c r="AUI24" s="1053"/>
      <c r="AUJ24" s="1053"/>
      <c r="AUK24" s="1053"/>
      <c r="AUL24" s="1053"/>
      <c r="AUM24" s="1053"/>
      <c r="AUN24" s="480"/>
      <c r="AUO24" s="480"/>
      <c r="AUP24" s="481"/>
      <c r="AUQ24" s="480"/>
      <c r="AUR24" s="480"/>
      <c r="AUS24" s="480"/>
      <c r="AUT24" s="481"/>
      <c r="AUU24" s="481"/>
      <c r="AUV24" s="482"/>
      <c r="AUW24" s="481"/>
      <c r="AUX24" s="1053"/>
      <c r="AUY24" s="1053"/>
      <c r="AUZ24" s="1053"/>
      <c r="AVA24" s="1053"/>
      <c r="AVB24" s="1053"/>
      <c r="AVC24" s="480"/>
      <c r="AVD24" s="480"/>
      <c r="AVE24" s="481"/>
      <c r="AVF24" s="480"/>
      <c r="AVG24" s="480"/>
      <c r="AVH24" s="480"/>
      <c r="AVI24" s="481"/>
      <c r="AVJ24" s="481"/>
      <c r="AVK24" s="482"/>
      <c r="AVL24" s="481"/>
      <c r="AVM24" s="1053"/>
      <c r="AVN24" s="1053"/>
      <c r="AVO24" s="1053"/>
      <c r="AVP24" s="1053"/>
      <c r="AVQ24" s="1053"/>
      <c r="AVR24" s="480"/>
      <c r="AVS24" s="480"/>
      <c r="AVT24" s="481"/>
      <c r="AVU24" s="480"/>
      <c r="AVV24" s="480"/>
      <c r="AVW24" s="480"/>
      <c r="AVX24" s="481"/>
      <c r="AVY24" s="481"/>
      <c r="AVZ24" s="482"/>
      <c r="AWA24" s="481"/>
      <c r="AWB24" s="1053"/>
      <c r="AWC24" s="1053"/>
      <c r="AWD24" s="1053"/>
      <c r="AWE24" s="1053"/>
      <c r="AWF24" s="1053"/>
      <c r="AWG24" s="480"/>
      <c r="AWH24" s="480"/>
      <c r="AWI24" s="481"/>
      <c r="AWJ24" s="480"/>
      <c r="AWK24" s="480"/>
      <c r="AWL24" s="480"/>
      <c r="AWM24" s="481"/>
      <c r="AWN24" s="481"/>
      <c r="AWO24" s="482"/>
      <c r="AWP24" s="481"/>
      <c r="AWQ24" s="1053"/>
      <c r="AWR24" s="1053"/>
      <c r="AWS24" s="1053"/>
      <c r="AWT24" s="1053"/>
      <c r="AWU24" s="1053"/>
      <c r="AWV24" s="480"/>
      <c r="AWW24" s="480"/>
      <c r="AWX24" s="481"/>
      <c r="AWY24" s="480"/>
      <c r="AWZ24" s="480"/>
      <c r="AXA24" s="480"/>
      <c r="AXB24" s="481"/>
      <c r="AXC24" s="481"/>
      <c r="AXD24" s="482"/>
      <c r="AXE24" s="481"/>
      <c r="AXF24" s="1053"/>
      <c r="AXG24" s="1053"/>
      <c r="AXH24" s="1053"/>
      <c r="AXI24" s="1053"/>
      <c r="AXJ24" s="1053"/>
      <c r="AXK24" s="480"/>
      <c r="AXL24" s="480"/>
      <c r="AXM24" s="481"/>
      <c r="AXN24" s="480"/>
      <c r="AXO24" s="480"/>
      <c r="AXP24" s="480"/>
      <c r="AXQ24" s="481"/>
      <c r="AXR24" s="481"/>
      <c r="AXS24" s="482"/>
      <c r="AXT24" s="481"/>
      <c r="AXU24" s="1053"/>
      <c r="AXV24" s="1053"/>
      <c r="AXW24" s="1053"/>
      <c r="AXX24" s="1053"/>
      <c r="AXY24" s="1053"/>
      <c r="AXZ24" s="480"/>
      <c r="AYA24" s="480"/>
      <c r="AYB24" s="481"/>
      <c r="AYC24" s="480"/>
      <c r="AYD24" s="480"/>
      <c r="AYE24" s="480"/>
      <c r="AYF24" s="481"/>
      <c r="AYG24" s="481"/>
      <c r="AYH24" s="482"/>
      <c r="AYI24" s="481"/>
      <c r="AYJ24" s="1053"/>
      <c r="AYK24" s="1053"/>
      <c r="AYL24" s="1053"/>
      <c r="AYM24" s="1053"/>
      <c r="AYN24" s="1053"/>
      <c r="AYO24" s="480"/>
      <c r="AYP24" s="480"/>
      <c r="AYQ24" s="481"/>
      <c r="AYR24" s="480"/>
      <c r="AYS24" s="480"/>
      <c r="AYT24" s="480"/>
      <c r="AYU24" s="481"/>
      <c r="AYV24" s="481"/>
      <c r="AYW24" s="482"/>
      <c r="AYX24" s="481"/>
      <c r="AYY24" s="1053"/>
      <c r="AYZ24" s="1053"/>
      <c r="AZA24" s="1053"/>
      <c r="AZB24" s="1053"/>
      <c r="AZC24" s="1053"/>
      <c r="AZD24" s="480"/>
      <c r="AZE24" s="480"/>
      <c r="AZF24" s="481"/>
      <c r="AZG24" s="480"/>
      <c r="AZH24" s="480"/>
      <c r="AZI24" s="480"/>
      <c r="AZJ24" s="481"/>
      <c r="AZK24" s="481"/>
      <c r="AZL24" s="482"/>
      <c r="AZM24" s="481"/>
      <c r="AZN24" s="1053"/>
      <c r="AZO24" s="1053"/>
      <c r="AZP24" s="1053"/>
      <c r="AZQ24" s="1053"/>
      <c r="AZR24" s="1053"/>
      <c r="AZS24" s="480"/>
      <c r="AZT24" s="480"/>
      <c r="AZU24" s="481"/>
      <c r="AZV24" s="480"/>
      <c r="AZW24" s="480"/>
      <c r="AZX24" s="480"/>
      <c r="AZY24" s="481"/>
      <c r="AZZ24" s="481"/>
      <c r="BAA24" s="482"/>
      <c r="BAB24" s="481"/>
      <c r="BAC24" s="1053"/>
      <c r="BAD24" s="1053"/>
      <c r="BAE24" s="1053"/>
      <c r="BAF24" s="1053"/>
      <c r="BAG24" s="1053"/>
      <c r="BAH24" s="480"/>
      <c r="BAI24" s="480"/>
      <c r="BAJ24" s="481"/>
      <c r="BAK24" s="480"/>
      <c r="BAL24" s="480"/>
      <c r="BAM24" s="480"/>
      <c r="BAN24" s="481"/>
      <c r="BAO24" s="481"/>
      <c r="BAP24" s="482"/>
      <c r="BAQ24" s="481"/>
      <c r="BAR24" s="1053"/>
      <c r="BAS24" s="1053"/>
      <c r="BAT24" s="1053"/>
      <c r="BAU24" s="1053"/>
      <c r="BAV24" s="1053"/>
      <c r="BAW24" s="480"/>
      <c r="BAX24" s="480"/>
      <c r="BAY24" s="481"/>
      <c r="BAZ24" s="480"/>
      <c r="BBA24" s="480"/>
      <c r="BBB24" s="480"/>
      <c r="BBC24" s="481"/>
      <c r="BBD24" s="481"/>
      <c r="BBE24" s="482"/>
      <c r="BBF24" s="481"/>
      <c r="BBG24" s="1053"/>
      <c r="BBH24" s="1053"/>
      <c r="BBI24" s="1053"/>
      <c r="BBJ24" s="1053"/>
      <c r="BBK24" s="1053"/>
      <c r="BBL24" s="480"/>
      <c r="BBM24" s="480"/>
      <c r="BBN24" s="481"/>
      <c r="BBO24" s="480"/>
      <c r="BBP24" s="480"/>
      <c r="BBQ24" s="480"/>
      <c r="BBR24" s="481"/>
      <c r="BBS24" s="481"/>
      <c r="BBT24" s="482"/>
      <c r="BBU24" s="481"/>
      <c r="BBV24" s="1053"/>
      <c r="BBW24" s="1053"/>
      <c r="BBX24" s="1053"/>
      <c r="BBY24" s="1053"/>
      <c r="BBZ24" s="1053"/>
      <c r="BCA24" s="480"/>
      <c r="BCB24" s="480"/>
      <c r="BCC24" s="481"/>
      <c r="BCD24" s="480"/>
      <c r="BCE24" s="480"/>
      <c r="BCF24" s="480"/>
      <c r="BCG24" s="481"/>
      <c r="BCH24" s="481"/>
      <c r="BCI24" s="482"/>
      <c r="BCJ24" s="481"/>
      <c r="BCK24" s="1053"/>
      <c r="BCL24" s="1053"/>
      <c r="BCM24" s="1053"/>
      <c r="BCN24" s="1053"/>
      <c r="BCO24" s="1053"/>
      <c r="BCP24" s="480"/>
      <c r="BCQ24" s="480"/>
      <c r="BCR24" s="481"/>
      <c r="BCS24" s="480"/>
      <c r="BCT24" s="480"/>
      <c r="BCU24" s="480"/>
      <c r="BCV24" s="481"/>
      <c r="BCW24" s="481"/>
      <c r="BCX24" s="482"/>
      <c r="BCY24" s="481"/>
      <c r="BCZ24" s="1053"/>
      <c r="BDA24" s="1053"/>
      <c r="BDB24" s="1053"/>
      <c r="BDC24" s="1053"/>
      <c r="BDD24" s="1053"/>
      <c r="BDE24" s="480"/>
      <c r="BDF24" s="480"/>
      <c r="BDG24" s="481"/>
      <c r="BDH24" s="480"/>
      <c r="BDI24" s="480"/>
      <c r="BDJ24" s="480"/>
      <c r="BDK24" s="481"/>
      <c r="BDL24" s="481"/>
      <c r="BDM24" s="482"/>
      <c r="BDN24" s="481"/>
      <c r="BDO24" s="1053"/>
      <c r="BDP24" s="1053"/>
      <c r="BDQ24" s="1053"/>
      <c r="BDR24" s="1053"/>
      <c r="BDS24" s="1053"/>
      <c r="BDT24" s="480"/>
      <c r="BDU24" s="480"/>
      <c r="BDV24" s="481"/>
      <c r="BDW24" s="480"/>
      <c r="BDX24" s="480"/>
      <c r="BDY24" s="480"/>
      <c r="BDZ24" s="481"/>
      <c r="BEA24" s="481"/>
      <c r="BEB24" s="482"/>
      <c r="BEC24" s="481"/>
      <c r="BED24" s="1053"/>
      <c r="BEE24" s="1053"/>
      <c r="BEF24" s="1053"/>
      <c r="BEG24" s="1053"/>
      <c r="BEH24" s="1053"/>
      <c r="BEI24" s="480"/>
      <c r="BEJ24" s="480"/>
      <c r="BEK24" s="481"/>
      <c r="BEL24" s="480"/>
      <c r="BEM24" s="480"/>
      <c r="BEN24" s="480"/>
      <c r="BEO24" s="481"/>
      <c r="BEP24" s="481"/>
      <c r="BEQ24" s="482"/>
      <c r="BER24" s="481"/>
      <c r="BES24" s="1053"/>
      <c r="BET24" s="1053"/>
      <c r="BEU24" s="1053"/>
      <c r="BEV24" s="1053"/>
      <c r="BEW24" s="1053"/>
      <c r="BEX24" s="480"/>
      <c r="BEY24" s="480"/>
      <c r="BEZ24" s="481"/>
      <c r="BFA24" s="480"/>
      <c r="BFB24" s="480"/>
      <c r="BFC24" s="480"/>
      <c r="BFD24" s="481"/>
      <c r="BFE24" s="481"/>
      <c r="BFF24" s="482"/>
      <c r="BFG24" s="481"/>
      <c r="BFH24" s="1053"/>
      <c r="BFI24" s="1053"/>
      <c r="BFJ24" s="1053"/>
      <c r="BFK24" s="1053"/>
      <c r="BFL24" s="1053"/>
      <c r="BFM24" s="480"/>
      <c r="BFN24" s="480"/>
      <c r="BFO24" s="481"/>
      <c r="BFP24" s="480"/>
      <c r="BFQ24" s="480"/>
      <c r="BFR24" s="480"/>
      <c r="BFS24" s="481"/>
      <c r="BFT24" s="481"/>
      <c r="BFU24" s="482"/>
      <c r="BFV24" s="481"/>
      <c r="BFW24" s="1053"/>
      <c r="BFX24" s="1053"/>
      <c r="BFY24" s="1053"/>
      <c r="BFZ24" s="1053"/>
      <c r="BGA24" s="1053"/>
      <c r="BGB24" s="480"/>
      <c r="BGC24" s="480"/>
      <c r="BGD24" s="481"/>
      <c r="BGE24" s="480"/>
      <c r="BGF24" s="480"/>
      <c r="BGG24" s="480"/>
      <c r="BGH24" s="481"/>
      <c r="BGI24" s="481"/>
      <c r="BGJ24" s="482"/>
      <c r="BGK24" s="481"/>
      <c r="BGL24" s="1053"/>
      <c r="BGM24" s="1053"/>
      <c r="BGN24" s="1053"/>
      <c r="BGO24" s="1053"/>
      <c r="BGP24" s="1053"/>
      <c r="BGQ24" s="480"/>
      <c r="BGR24" s="480"/>
      <c r="BGS24" s="481"/>
      <c r="BGT24" s="480"/>
      <c r="BGU24" s="480"/>
      <c r="BGV24" s="480"/>
      <c r="BGW24" s="481"/>
      <c r="BGX24" s="481"/>
      <c r="BGY24" s="482"/>
      <c r="BGZ24" s="481"/>
      <c r="BHA24" s="1053"/>
      <c r="BHB24" s="1053"/>
      <c r="BHC24" s="1053"/>
      <c r="BHD24" s="1053"/>
      <c r="BHE24" s="1053"/>
      <c r="BHF24" s="480"/>
      <c r="BHG24" s="480"/>
      <c r="BHH24" s="481"/>
      <c r="BHI24" s="480"/>
      <c r="BHJ24" s="480"/>
      <c r="BHK24" s="480"/>
      <c r="BHL24" s="481"/>
      <c r="BHM24" s="481"/>
      <c r="BHN24" s="482"/>
      <c r="BHO24" s="481"/>
      <c r="BHP24" s="1053"/>
      <c r="BHQ24" s="1053"/>
      <c r="BHR24" s="1053"/>
      <c r="BHS24" s="1053"/>
      <c r="BHT24" s="1053"/>
      <c r="BHU24" s="480"/>
      <c r="BHV24" s="480"/>
      <c r="BHW24" s="481"/>
      <c r="BHX24" s="480"/>
      <c r="BHY24" s="480"/>
      <c r="BHZ24" s="480"/>
      <c r="BIA24" s="481"/>
      <c r="BIB24" s="481"/>
      <c r="BIC24" s="482"/>
      <c r="BID24" s="481"/>
      <c r="BIE24" s="1053"/>
      <c r="BIF24" s="1053"/>
      <c r="BIG24" s="1053"/>
      <c r="BIH24" s="1053"/>
      <c r="BII24" s="1053"/>
      <c r="BIJ24" s="480"/>
      <c r="BIK24" s="480"/>
      <c r="BIL24" s="481"/>
      <c r="BIM24" s="480"/>
      <c r="BIN24" s="480"/>
      <c r="BIO24" s="480"/>
      <c r="BIP24" s="481"/>
      <c r="BIQ24" s="481"/>
      <c r="BIR24" s="482"/>
      <c r="BIS24" s="481"/>
      <c r="BIT24" s="1053"/>
      <c r="BIU24" s="1053"/>
      <c r="BIV24" s="1053"/>
      <c r="BIW24" s="1053"/>
      <c r="BIX24" s="1053"/>
      <c r="BIY24" s="480"/>
      <c r="BIZ24" s="480"/>
      <c r="BJA24" s="481"/>
      <c r="BJB24" s="480"/>
      <c r="BJC24" s="480"/>
      <c r="BJD24" s="480"/>
      <c r="BJE24" s="481"/>
      <c r="BJF24" s="481"/>
      <c r="BJG24" s="482"/>
      <c r="BJH24" s="481"/>
      <c r="BJI24" s="1053"/>
      <c r="BJJ24" s="1053"/>
      <c r="BJK24" s="1053"/>
      <c r="BJL24" s="1053"/>
      <c r="BJM24" s="1053"/>
      <c r="BJN24" s="480"/>
      <c r="BJO24" s="480"/>
      <c r="BJP24" s="481"/>
      <c r="BJQ24" s="480"/>
      <c r="BJR24" s="480"/>
      <c r="BJS24" s="480"/>
      <c r="BJT24" s="481"/>
      <c r="BJU24" s="481"/>
      <c r="BJV24" s="482"/>
      <c r="BJW24" s="481"/>
      <c r="BJX24" s="1053"/>
      <c r="BJY24" s="1053"/>
      <c r="BJZ24" s="1053"/>
      <c r="BKA24" s="1053"/>
      <c r="BKB24" s="1053"/>
      <c r="BKC24" s="480"/>
      <c r="BKD24" s="480"/>
      <c r="BKE24" s="481"/>
      <c r="BKF24" s="480"/>
      <c r="BKG24" s="480"/>
      <c r="BKH24" s="480"/>
      <c r="BKI24" s="481"/>
      <c r="BKJ24" s="481"/>
      <c r="BKK24" s="482"/>
      <c r="BKL24" s="481"/>
      <c r="BKM24" s="1053"/>
      <c r="BKN24" s="1053"/>
      <c r="BKO24" s="1053"/>
      <c r="BKP24" s="1053"/>
      <c r="BKQ24" s="1053"/>
      <c r="BKR24" s="480"/>
      <c r="BKS24" s="480"/>
      <c r="BKT24" s="481"/>
      <c r="BKU24" s="480"/>
      <c r="BKV24" s="480"/>
      <c r="BKW24" s="480"/>
      <c r="BKX24" s="481"/>
      <c r="BKY24" s="481"/>
      <c r="BKZ24" s="482"/>
      <c r="BLA24" s="481"/>
      <c r="BLB24" s="1053"/>
      <c r="BLC24" s="1053"/>
      <c r="BLD24" s="1053"/>
      <c r="BLE24" s="1053"/>
      <c r="BLF24" s="1053"/>
      <c r="BLG24" s="480"/>
      <c r="BLH24" s="480"/>
      <c r="BLI24" s="481"/>
      <c r="BLJ24" s="480"/>
      <c r="BLK24" s="480"/>
      <c r="BLL24" s="480"/>
      <c r="BLM24" s="481"/>
      <c r="BLN24" s="481"/>
      <c r="BLO24" s="482"/>
      <c r="BLP24" s="481"/>
      <c r="BLQ24" s="1053"/>
      <c r="BLR24" s="1053"/>
      <c r="BLS24" s="1053"/>
      <c r="BLT24" s="1053"/>
      <c r="BLU24" s="1053"/>
      <c r="BLV24" s="480"/>
      <c r="BLW24" s="480"/>
      <c r="BLX24" s="481"/>
      <c r="BLY24" s="480"/>
      <c r="BLZ24" s="480"/>
      <c r="BMA24" s="480"/>
      <c r="BMB24" s="481"/>
      <c r="BMC24" s="481"/>
      <c r="BMD24" s="482"/>
      <c r="BME24" s="481"/>
      <c r="BMF24" s="1053"/>
      <c r="BMG24" s="1053"/>
      <c r="BMH24" s="1053"/>
      <c r="BMI24" s="1053"/>
      <c r="BMJ24" s="1053"/>
      <c r="BMK24" s="480"/>
      <c r="BML24" s="480"/>
      <c r="BMM24" s="481"/>
      <c r="BMN24" s="480"/>
      <c r="BMO24" s="480"/>
      <c r="BMP24" s="480"/>
      <c r="BMQ24" s="481"/>
      <c r="BMR24" s="481"/>
      <c r="BMS24" s="482"/>
      <c r="BMT24" s="481"/>
      <c r="BMU24" s="1053"/>
      <c r="BMV24" s="1053"/>
      <c r="BMW24" s="1053"/>
      <c r="BMX24" s="1053"/>
      <c r="BMY24" s="1053"/>
      <c r="BMZ24" s="480"/>
      <c r="BNA24" s="480"/>
      <c r="BNB24" s="481"/>
      <c r="BNC24" s="480"/>
      <c r="BND24" s="480"/>
      <c r="BNE24" s="480"/>
      <c r="BNF24" s="481"/>
      <c r="BNG24" s="481"/>
      <c r="BNH24" s="482"/>
      <c r="BNI24" s="481"/>
      <c r="BNJ24" s="1053"/>
      <c r="BNK24" s="1053"/>
      <c r="BNL24" s="1053"/>
      <c r="BNM24" s="1053"/>
      <c r="BNN24" s="1053"/>
      <c r="BNO24" s="480"/>
      <c r="BNP24" s="480"/>
      <c r="BNQ24" s="481"/>
      <c r="BNR24" s="480"/>
      <c r="BNS24" s="480"/>
      <c r="BNT24" s="480"/>
      <c r="BNU24" s="481"/>
      <c r="BNV24" s="481"/>
      <c r="BNW24" s="482"/>
      <c r="BNX24" s="481"/>
      <c r="BNY24" s="1053"/>
      <c r="BNZ24" s="1053"/>
      <c r="BOA24" s="1053"/>
      <c r="BOB24" s="1053"/>
      <c r="BOC24" s="1053"/>
      <c r="BOD24" s="480"/>
      <c r="BOE24" s="480"/>
      <c r="BOF24" s="481"/>
      <c r="BOG24" s="480"/>
      <c r="BOH24" s="480"/>
      <c r="BOI24" s="480"/>
      <c r="BOJ24" s="481"/>
      <c r="BOK24" s="481"/>
      <c r="BOL24" s="482"/>
      <c r="BOM24" s="481"/>
      <c r="BON24" s="1053"/>
      <c r="BOO24" s="1053"/>
      <c r="BOP24" s="1053"/>
      <c r="BOQ24" s="1053"/>
      <c r="BOR24" s="1053"/>
      <c r="BOS24" s="480"/>
      <c r="BOT24" s="480"/>
      <c r="BOU24" s="481"/>
      <c r="BOV24" s="480"/>
      <c r="BOW24" s="480"/>
      <c r="BOX24" s="480"/>
      <c r="BOY24" s="481"/>
      <c r="BOZ24" s="481"/>
      <c r="BPA24" s="482"/>
      <c r="BPB24" s="481"/>
      <c r="BPC24" s="1053"/>
      <c r="BPD24" s="1053"/>
      <c r="BPE24" s="1053"/>
      <c r="BPF24" s="1053"/>
      <c r="BPG24" s="1053"/>
      <c r="BPH24" s="480"/>
      <c r="BPI24" s="480"/>
      <c r="BPJ24" s="481"/>
      <c r="BPK24" s="480"/>
      <c r="BPL24" s="480"/>
      <c r="BPM24" s="480"/>
      <c r="BPN24" s="481"/>
      <c r="BPO24" s="481"/>
      <c r="BPP24" s="482"/>
      <c r="BPQ24" s="481"/>
      <c r="BPR24" s="1053"/>
      <c r="BPS24" s="1053"/>
      <c r="BPT24" s="1053"/>
      <c r="BPU24" s="1053"/>
      <c r="BPV24" s="1053"/>
      <c r="BPW24" s="480"/>
      <c r="BPX24" s="480"/>
      <c r="BPY24" s="481"/>
      <c r="BPZ24" s="480"/>
      <c r="BQA24" s="480"/>
      <c r="BQB24" s="480"/>
      <c r="BQC24" s="481"/>
      <c r="BQD24" s="481"/>
      <c r="BQE24" s="482"/>
      <c r="BQF24" s="481"/>
      <c r="BQG24" s="1053"/>
      <c r="BQH24" s="1053"/>
      <c r="BQI24" s="1053"/>
      <c r="BQJ24" s="1053"/>
      <c r="BQK24" s="1053"/>
      <c r="BQL24" s="480"/>
      <c r="BQM24" s="480"/>
      <c r="BQN24" s="481"/>
      <c r="BQO24" s="480"/>
      <c r="BQP24" s="480"/>
      <c r="BQQ24" s="480"/>
      <c r="BQR24" s="481"/>
      <c r="BQS24" s="481"/>
      <c r="BQT24" s="482"/>
      <c r="BQU24" s="481"/>
      <c r="BQV24" s="1053"/>
      <c r="BQW24" s="1053"/>
      <c r="BQX24" s="1053"/>
      <c r="BQY24" s="1053"/>
      <c r="BQZ24" s="1053"/>
      <c r="BRA24" s="480"/>
      <c r="BRB24" s="480"/>
      <c r="BRC24" s="481"/>
      <c r="BRD24" s="480"/>
      <c r="BRE24" s="480"/>
      <c r="BRF24" s="480"/>
      <c r="BRG24" s="481"/>
      <c r="BRH24" s="481"/>
      <c r="BRI24" s="482"/>
      <c r="BRJ24" s="481"/>
      <c r="BRK24" s="1053"/>
      <c r="BRL24" s="1053"/>
      <c r="BRM24" s="1053"/>
      <c r="BRN24" s="1053"/>
      <c r="BRO24" s="1053"/>
      <c r="BRP24" s="480"/>
      <c r="BRQ24" s="480"/>
      <c r="BRR24" s="481"/>
      <c r="BRS24" s="480"/>
      <c r="BRT24" s="480"/>
      <c r="BRU24" s="480"/>
      <c r="BRV24" s="481"/>
      <c r="BRW24" s="481"/>
      <c r="BRX24" s="482"/>
      <c r="BRY24" s="481"/>
      <c r="BRZ24" s="1053"/>
      <c r="BSA24" s="1053"/>
      <c r="BSB24" s="1053"/>
      <c r="BSC24" s="1053"/>
      <c r="BSD24" s="1053"/>
      <c r="BSE24" s="480"/>
      <c r="BSF24" s="480"/>
      <c r="BSG24" s="481"/>
      <c r="BSH24" s="480"/>
      <c r="BSI24" s="480"/>
      <c r="BSJ24" s="480"/>
      <c r="BSK24" s="481"/>
      <c r="BSL24" s="481"/>
      <c r="BSM24" s="482"/>
      <c r="BSN24" s="481"/>
      <c r="BSO24" s="1053"/>
      <c r="BSP24" s="1053"/>
      <c r="BSQ24" s="1053"/>
      <c r="BSR24" s="1053"/>
      <c r="BSS24" s="1053"/>
      <c r="BST24" s="480"/>
      <c r="BSU24" s="480"/>
      <c r="BSV24" s="481"/>
      <c r="BSW24" s="480"/>
      <c r="BSX24" s="480"/>
      <c r="BSY24" s="480"/>
      <c r="BSZ24" s="481"/>
      <c r="BTA24" s="481"/>
      <c r="BTB24" s="482"/>
      <c r="BTC24" s="481"/>
      <c r="BTD24" s="1053"/>
      <c r="BTE24" s="1053"/>
      <c r="BTF24" s="1053"/>
      <c r="BTG24" s="1053"/>
      <c r="BTH24" s="1053"/>
      <c r="BTI24" s="480"/>
      <c r="BTJ24" s="480"/>
      <c r="BTK24" s="481"/>
      <c r="BTL24" s="480"/>
      <c r="BTM24" s="480"/>
      <c r="BTN24" s="480"/>
      <c r="BTO24" s="481"/>
      <c r="BTP24" s="481"/>
      <c r="BTQ24" s="482"/>
      <c r="BTR24" s="481"/>
      <c r="BTS24" s="1053"/>
      <c r="BTT24" s="1053"/>
      <c r="BTU24" s="1053"/>
      <c r="BTV24" s="1053"/>
      <c r="BTW24" s="1053"/>
      <c r="BTX24" s="480"/>
      <c r="BTY24" s="480"/>
      <c r="BTZ24" s="481"/>
      <c r="BUA24" s="480"/>
      <c r="BUB24" s="480"/>
      <c r="BUC24" s="480"/>
      <c r="BUD24" s="481"/>
      <c r="BUE24" s="481"/>
      <c r="BUF24" s="482"/>
      <c r="BUG24" s="481"/>
      <c r="BUH24" s="1053"/>
      <c r="BUI24" s="1053"/>
      <c r="BUJ24" s="1053"/>
      <c r="BUK24" s="1053"/>
      <c r="BUL24" s="1053"/>
      <c r="BUM24" s="480"/>
      <c r="BUN24" s="480"/>
      <c r="BUO24" s="481"/>
      <c r="BUP24" s="480"/>
      <c r="BUQ24" s="480"/>
      <c r="BUR24" s="480"/>
      <c r="BUS24" s="481"/>
      <c r="BUT24" s="481"/>
      <c r="BUU24" s="482"/>
      <c r="BUV24" s="481"/>
      <c r="BUW24" s="1053"/>
      <c r="BUX24" s="1053"/>
      <c r="BUY24" s="1053"/>
      <c r="BUZ24" s="1053"/>
      <c r="BVA24" s="1053"/>
      <c r="BVB24" s="480"/>
      <c r="BVC24" s="480"/>
      <c r="BVD24" s="481"/>
      <c r="BVE24" s="480"/>
      <c r="BVF24" s="480"/>
      <c r="BVG24" s="480"/>
      <c r="BVH24" s="481"/>
      <c r="BVI24" s="481"/>
      <c r="BVJ24" s="482"/>
      <c r="BVK24" s="481"/>
      <c r="BVL24" s="1053"/>
      <c r="BVM24" s="1053"/>
      <c r="BVN24" s="1053"/>
      <c r="BVO24" s="1053"/>
      <c r="BVP24" s="1053"/>
      <c r="BVQ24" s="480"/>
      <c r="BVR24" s="480"/>
      <c r="BVS24" s="481"/>
      <c r="BVT24" s="480"/>
      <c r="BVU24" s="480"/>
      <c r="BVV24" s="480"/>
      <c r="BVW24" s="481"/>
      <c r="BVX24" s="481"/>
      <c r="BVY24" s="482"/>
      <c r="BVZ24" s="481"/>
      <c r="BWA24" s="1053"/>
      <c r="BWB24" s="1053"/>
      <c r="BWC24" s="1053"/>
      <c r="BWD24" s="1053"/>
      <c r="BWE24" s="1053"/>
      <c r="BWF24" s="480"/>
      <c r="BWG24" s="480"/>
      <c r="BWH24" s="481"/>
      <c r="BWI24" s="480"/>
      <c r="BWJ24" s="480"/>
      <c r="BWK24" s="480"/>
      <c r="BWL24" s="481"/>
      <c r="BWM24" s="481"/>
      <c r="BWN24" s="482"/>
      <c r="BWO24" s="481"/>
      <c r="BWP24" s="1053"/>
      <c r="BWQ24" s="1053"/>
      <c r="BWR24" s="1053"/>
      <c r="BWS24" s="1053"/>
      <c r="BWT24" s="1053"/>
      <c r="BWU24" s="480"/>
      <c r="BWV24" s="480"/>
      <c r="BWW24" s="481"/>
      <c r="BWX24" s="480"/>
      <c r="BWY24" s="480"/>
      <c r="BWZ24" s="480"/>
      <c r="BXA24" s="481"/>
      <c r="BXB24" s="481"/>
      <c r="BXC24" s="482"/>
      <c r="BXD24" s="481"/>
      <c r="BXE24" s="1053"/>
      <c r="BXF24" s="1053"/>
      <c r="BXG24" s="1053"/>
      <c r="BXH24" s="1053"/>
      <c r="BXI24" s="1053"/>
      <c r="BXJ24" s="480"/>
      <c r="BXK24" s="480"/>
      <c r="BXL24" s="481"/>
      <c r="BXM24" s="480"/>
      <c r="BXN24" s="480"/>
      <c r="BXO24" s="480"/>
      <c r="BXP24" s="481"/>
      <c r="BXQ24" s="481"/>
      <c r="BXR24" s="482"/>
      <c r="BXS24" s="481"/>
      <c r="BXT24" s="1053"/>
      <c r="BXU24" s="1053"/>
      <c r="BXV24" s="1053"/>
      <c r="BXW24" s="1053"/>
      <c r="BXX24" s="1053"/>
      <c r="BXY24" s="480"/>
      <c r="BXZ24" s="480"/>
      <c r="BYA24" s="481"/>
      <c r="BYB24" s="480"/>
      <c r="BYC24" s="480"/>
      <c r="BYD24" s="480"/>
      <c r="BYE24" s="481"/>
      <c r="BYF24" s="481"/>
      <c r="BYG24" s="482"/>
      <c r="BYH24" s="481"/>
      <c r="BYI24" s="1053"/>
      <c r="BYJ24" s="1053"/>
      <c r="BYK24" s="1053"/>
      <c r="BYL24" s="1053"/>
      <c r="BYM24" s="1053"/>
      <c r="BYN24" s="480"/>
      <c r="BYO24" s="480"/>
      <c r="BYP24" s="481"/>
      <c r="BYQ24" s="480"/>
      <c r="BYR24" s="480"/>
      <c r="BYS24" s="480"/>
      <c r="BYT24" s="481"/>
      <c r="BYU24" s="481"/>
      <c r="BYV24" s="482"/>
      <c r="BYW24" s="481"/>
      <c r="BYX24" s="1053"/>
      <c r="BYY24" s="1053"/>
      <c r="BYZ24" s="1053"/>
      <c r="BZA24" s="1053"/>
      <c r="BZB24" s="1053"/>
      <c r="BZC24" s="480"/>
      <c r="BZD24" s="480"/>
      <c r="BZE24" s="481"/>
      <c r="BZF24" s="480"/>
      <c r="BZG24" s="480"/>
      <c r="BZH24" s="480"/>
      <c r="BZI24" s="481"/>
      <c r="BZJ24" s="481"/>
      <c r="BZK24" s="482"/>
      <c r="BZL24" s="481"/>
      <c r="BZM24" s="1053"/>
      <c r="BZN24" s="1053"/>
      <c r="BZO24" s="1053"/>
      <c r="BZP24" s="1053"/>
      <c r="BZQ24" s="1053"/>
      <c r="BZR24" s="480"/>
      <c r="BZS24" s="480"/>
      <c r="BZT24" s="481"/>
      <c r="BZU24" s="480"/>
      <c r="BZV24" s="480"/>
      <c r="BZW24" s="480"/>
      <c r="BZX24" s="481"/>
      <c r="BZY24" s="481"/>
      <c r="BZZ24" s="482"/>
      <c r="CAA24" s="481"/>
      <c r="CAB24" s="1053"/>
      <c r="CAC24" s="1053"/>
      <c r="CAD24" s="1053"/>
      <c r="CAE24" s="1053"/>
      <c r="CAF24" s="1053"/>
      <c r="CAG24" s="480"/>
      <c r="CAH24" s="480"/>
      <c r="CAI24" s="481"/>
      <c r="CAJ24" s="480"/>
      <c r="CAK24" s="480"/>
      <c r="CAL24" s="480"/>
      <c r="CAM24" s="481"/>
      <c r="CAN24" s="481"/>
      <c r="CAO24" s="482"/>
      <c r="CAP24" s="481"/>
      <c r="CAQ24" s="1053"/>
      <c r="CAR24" s="1053"/>
      <c r="CAS24" s="1053"/>
      <c r="CAT24" s="1053"/>
      <c r="CAU24" s="1053"/>
      <c r="CAV24" s="480"/>
      <c r="CAW24" s="480"/>
      <c r="CAX24" s="481"/>
      <c r="CAY24" s="480"/>
      <c r="CAZ24" s="480"/>
      <c r="CBA24" s="480"/>
      <c r="CBB24" s="481"/>
      <c r="CBC24" s="481"/>
      <c r="CBD24" s="482"/>
      <c r="CBE24" s="481"/>
      <c r="CBF24" s="1053"/>
      <c r="CBG24" s="1053"/>
      <c r="CBH24" s="1053"/>
      <c r="CBI24" s="1053"/>
      <c r="CBJ24" s="1053"/>
      <c r="CBK24" s="480"/>
      <c r="CBL24" s="480"/>
      <c r="CBM24" s="481"/>
      <c r="CBN24" s="480"/>
      <c r="CBO24" s="480"/>
      <c r="CBP24" s="480"/>
      <c r="CBQ24" s="481"/>
      <c r="CBR24" s="481"/>
      <c r="CBS24" s="482"/>
      <c r="CBT24" s="481"/>
      <c r="CBU24" s="1053"/>
      <c r="CBV24" s="1053"/>
      <c r="CBW24" s="1053"/>
      <c r="CBX24" s="1053"/>
      <c r="CBY24" s="1053"/>
      <c r="CBZ24" s="480"/>
      <c r="CCA24" s="480"/>
      <c r="CCB24" s="481"/>
      <c r="CCC24" s="480"/>
      <c r="CCD24" s="480"/>
      <c r="CCE24" s="480"/>
      <c r="CCF24" s="481"/>
      <c r="CCG24" s="481"/>
      <c r="CCH24" s="482"/>
      <c r="CCI24" s="481"/>
      <c r="CCJ24" s="1053"/>
      <c r="CCK24" s="1053"/>
      <c r="CCL24" s="1053"/>
      <c r="CCM24" s="1053"/>
      <c r="CCN24" s="1053"/>
      <c r="CCO24" s="480"/>
      <c r="CCP24" s="480"/>
      <c r="CCQ24" s="481"/>
      <c r="CCR24" s="480"/>
      <c r="CCS24" s="480"/>
      <c r="CCT24" s="480"/>
      <c r="CCU24" s="481"/>
      <c r="CCV24" s="481"/>
      <c r="CCW24" s="482"/>
      <c r="CCX24" s="481"/>
      <c r="CCY24" s="1053"/>
      <c r="CCZ24" s="1053"/>
      <c r="CDA24" s="1053"/>
      <c r="CDB24" s="1053"/>
      <c r="CDC24" s="1053"/>
      <c r="CDD24" s="480"/>
      <c r="CDE24" s="480"/>
      <c r="CDF24" s="481"/>
      <c r="CDG24" s="480"/>
      <c r="CDH24" s="480"/>
      <c r="CDI24" s="480"/>
      <c r="CDJ24" s="481"/>
      <c r="CDK24" s="481"/>
      <c r="CDL24" s="482"/>
      <c r="CDM24" s="481"/>
      <c r="CDN24" s="1053"/>
      <c r="CDO24" s="1053"/>
      <c r="CDP24" s="1053"/>
      <c r="CDQ24" s="1053"/>
      <c r="CDR24" s="1053"/>
      <c r="CDS24" s="480"/>
      <c r="CDT24" s="480"/>
      <c r="CDU24" s="481"/>
      <c r="CDV24" s="480"/>
      <c r="CDW24" s="480"/>
      <c r="CDX24" s="480"/>
      <c r="CDY24" s="481"/>
      <c r="CDZ24" s="481"/>
      <c r="CEA24" s="482"/>
      <c r="CEB24" s="481"/>
      <c r="CEC24" s="1053"/>
      <c r="CED24" s="1053"/>
      <c r="CEE24" s="1053"/>
      <c r="CEF24" s="1053"/>
      <c r="CEG24" s="1053"/>
      <c r="CEH24" s="480"/>
      <c r="CEI24" s="480"/>
      <c r="CEJ24" s="481"/>
      <c r="CEK24" s="480"/>
      <c r="CEL24" s="480"/>
      <c r="CEM24" s="480"/>
      <c r="CEN24" s="481"/>
      <c r="CEO24" s="481"/>
      <c r="CEP24" s="482"/>
      <c r="CEQ24" s="481"/>
      <c r="CER24" s="1053"/>
      <c r="CES24" s="1053"/>
      <c r="CET24" s="1053"/>
      <c r="CEU24" s="1053"/>
      <c r="CEV24" s="1053"/>
      <c r="CEW24" s="480"/>
      <c r="CEX24" s="480"/>
      <c r="CEY24" s="481"/>
      <c r="CEZ24" s="480"/>
      <c r="CFA24" s="480"/>
      <c r="CFB24" s="480"/>
      <c r="CFC24" s="481"/>
      <c r="CFD24" s="481"/>
      <c r="CFE24" s="482"/>
      <c r="CFF24" s="481"/>
      <c r="CFG24" s="1053"/>
      <c r="CFH24" s="1053"/>
      <c r="CFI24" s="1053"/>
      <c r="CFJ24" s="1053"/>
      <c r="CFK24" s="1053"/>
      <c r="CFL24" s="480"/>
      <c r="CFM24" s="480"/>
      <c r="CFN24" s="481"/>
      <c r="CFO24" s="480"/>
      <c r="CFP24" s="480"/>
      <c r="CFQ24" s="480"/>
      <c r="CFR24" s="481"/>
      <c r="CFS24" s="481"/>
      <c r="CFT24" s="482"/>
      <c r="CFU24" s="481"/>
      <c r="CFV24" s="1053"/>
      <c r="CFW24" s="1053"/>
      <c r="CFX24" s="1053"/>
      <c r="CFY24" s="1053"/>
      <c r="CFZ24" s="1053"/>
      <c r="CGA24" s="480"/>
      <c r="CGB24" s="480"/>
      <c r="CGC24" s="481"/>
      <c r="CGD24" s="480"/>
      <c r="CGE24" s="480"/>
      <c r="CGF24" s="480"/>
      <c r="CGG24" s="481"/>
      <c r="CGH24" s="481"/>
      <c r="CGI24" s="482"/>
      <c r="CGJ24" s="481"/>
      <c r="CGK24" s="1053"/>
      <c r="CGL24" s="1053"/>
      <c r="CGM24" s="1053"/>
      <c r="CGN24" s="1053"/>
      <c r="CGO24" s="1053"/>
      <c r="CGP24" s="480"/>
      <c r="CGQ24" s="480"/>
      <c r="CGR24" s="481"/>
      <c r="CGS24" s="480"/>
      <c r="CGT24" s="480"/>
      <c r="CGU24" s="480"/>
      <c r="CGV24" s="481"/>
      <c r="CGW24" s="481"/>
      <c r="CGX24" s="482"/>
      <c r="CGY24" s="481"/>
      <c r="CGZ24" s="1053"/>
      <c r="CHA24" s="1053"/>
      <c r="CHB24" s="1053"/>
      <c r="CHC24" s="1053"/>
      <c r="CHD24" s="1053"/>
      <c r="CHE24" s="480"/>
      <c r="CHF24" s="480"/>
      <c r="CHG24" s="481"/>
      <c r="CHH24" s="480"/>
      <c r="CHI24" s="480"/>
      <c r="CHJ24" s="480"/>
      <c r="CHK24" s="481"/>
      <c r="CHL24" s="481"/>
      <c r="CHM24" s="482"/>
      <c r="CHN24" s="481"/>
      <c r="CHO24" s="1053"/>
      <c r="CHP24" s="1053"/>
      <c r="CHQ24" s="1053"/>
      <c r="CHR24" s="1053"/>
      <c r="CHS24" s="1053"/>
      <c r="CHT24" s="480"/>
      <c r="CHU24" s="480"/>
      <c r="CHV24" s="481"/>
      <c r="CHW24" s="480"/>
      <c r="CHX24" s="480"/>
      <c r="CHY24" s="480"/>
      <c r="CHZ24" s="481"/>
      <c r="CIA24" s="481"/>
      <c r="CIB24" s="482"/>
      <c r="CIC24" s="481"/>
      <c r="CID24" s="1053"/>
      <c r="CIE24" s="1053"/>
      <c r="CIF24" s="1053"/>
      <c r="CIG24" s="1053"/>
      <c r="CIH24" s="1053"/>
      <c r="CII24" s="480"/>
      <c r="CIJ24" s="480"/>
      <c r="CIK24" s="481"/>
      <c r="CIL24" s="480"/>
      <c r="CIM24" s="480"/>
      <c r="CIN24" s="480"/>
      <c r="CIO24" s="481"/>
      <c r="CIP24" s="481"/>
      <c r="CIQ24" s="482"/>
      <c r="CIR24" s="481"/>
      <c r="CIS24" s="1053"/>
      <c r="CIT24" s="1053"/>
      <c r="CIU24" s="1053"/>
      <c r="CIV24" s="1053"/>
      <c r="CIW24" s="1053"/>
      <c r="CIX24" s="480"/>
      <c r="CIY24" s="480"/>
      <c r="CIZ24" s="481"/>
      <c r="CJA24" s="480"/>
      <c r="CJB24" s="480"/>
      <c r="CJC24" s="480"/>
      <c r="CJD24" s="481"/>
      <c r="CJE24" s="481"/>
      <c r="CJF24" s="482"/>
      <c r="CJG24" s="481"/>
      <c r="CJH24" s="1053"/>
      <c r="CJI24" s="1053"/>
      <c r="CJJ24" s="1053"/>
      <c r="CJK24" s="1053"/>
      <c r="CJL24" s="1053"/>
      <c r="CJM24" s="480"/>
      <c r="CJN24" s="480"/>
      <c r="CJO24" s="481"/>
      <c r="CJP24" s="480"/>
      <c r="CJQ24" s="480"/>
      <c r="CJR24" s="480"/>
      <c r="CJS24" s="481"/>
      <c r="CJT24" s="481"/>
      <c r="CJU24" s="482"/>
      <c r="CJV24" s="481"/>
      <c r="CJW24" s="1053"/>
      <c r="CJX24" s="1053"/>
      <c r="CJY24" s="1053"/>
      <c r="CJZ24" s="1053"/>
      <c r="CKA24" s="1053"/>
      <c r="CKB24" s="480"/>
      <c r="CKC24" s="480"/>
      <c r="CKD24" s="481"/>
      <c r="CKE24" s="480"/>
      <c r="CKF24" s="480"/>
      <c r="CKG24" s="480"/>
      <c r="CKH24" s="481"/>
      <c r="CKI24" s="481"/>
      <c r="CKJ24" s="482"/>
      <c r="CKK24" s="481"/>
      <c r="CKL24" s="1053"/>
      <c r="CKM24" s="1053"/>
      <c r="CKN24" s="1053"/>
      <c r="CKO24" s="1053"/>
      <c r="CKP24" s="1053"/>
      <c r="CKQ24" s="480"/>
      <c r="CKR24" s="480"/>
      <c r="CKS24" s="481"/>
      <c r="CKT24" s="480"/>
      <c r="CKU24" s="480"/>
      <c r="CKV24" s="480"/>
      <c r="CKW24" s="481"/>
      <c r="CKX24" s="481"/>
      <c r="CKY24" s="482"/>
      <c r="CKZ24" s="481"/>
      <c r="CLA24" s="1053"/>
      <c r="CLB24" s="1053"/>
      <c r="CLC24" s="1053"/>
      <c r="CLD24" s="1053"/>
      <c r="CLE24" s="1053"/>
      <c r="CLF24" s="480"/>
      <c r="CLG24" s="480"/>
      <c r="CLH24" s="481"/>
      <c r="CLI24" s="480"/>
      <c r="CLJ24" s="480"/>
      <c r="CLK24" s="480"/>
      <c r="CLL24" s="481"/>
      <c r="CLM24" s="481"/>
      <c r="CLN24" s="482"/>
      <c r="CLO24" s="481"/>
      <c r="CLP24" s="1053"/>
      <c r="CLQ24" s="1053"/>
      <c r="CLR24" s="1053"/>
      <c r="CLS24" s="1053"/>
      <c r="CLT24" s="1053"/>
      <c r="CLU24" s="480"/>
      <c r="CLV24" s="480"/>
      <c r="CLW24" s="481"/>
      <c r="CLX24" s="480"/>
      <c r="CLY24" s="480"/>
      <c r="CLZ24" s="480"/>
      <c r="CMA24" s="481"/>
      <c r="CMB24" s="481"/>
      <c r="CMC24" s="482"/>
      <c r="CMD24" s="481"/>
      <c r="CME24" s="1053"/>
      <c r="CMF24" s="1053"/>
      <c r="CMG24" s="1053"/>
      <c r="CMH24" s="1053"/>
      <c r="CMI24" s="1053"/>
      <c r="CMJ24" s="480"/>
      <c r="CMK24" s="480"/>
      <c r="CML24" s="481"/>
      <c r="CMM24" s="480"/>
      <c r="CMN24" s="480"/>
      <c r="CMO24" s="480"/>
      <c r="CMP24" s="481"/>
      <c r="CMQ24" s="481"/>
      <c r="CMR24" s="482"/>
      <c r="CMS24" s="481"/>
      <c r="CMT24" s="1053"/>
      <c r="CMU24" s="1053"/>
      <c r="CMV24" s="1053"/>
      <c r="CMW24" s="1053"/>
      <c r="CMX24" s="1053"/>
      <c r="CMY24" s="480"/>
      <c r="CMZ24" s="480"/>
      <c r="CNA24" s="481"/>
      <c r="CNB24" s="480"/>
      <c r="CNC24" s="480"/>
      <c r="CND24" s="480"/>
      <c r="CNE24" s="481"/>
      <c r="CNF24" s="481"/>
      <c r="CNG24" s="482"/>
      <c r="CNH24" s="481"/>
      <c r="CNI24" s="1053"/>
      <c r="CNJ24" s="1053"/>
      <c r="CNK24" s="1053"/>
      <c r="CNL24" s="1053"/>
      <c r="CNM24" s="1053"/>
      <c r="CNN24" s="480"/>
      <c r="CNO24" s="480"/>
      <c r="CNP24" s="481"/>
      <c r="CNQ24" s="480"/>
      <c r="CNR24" s="480"/>
      <c r="CNS24" s="480"/>
      <c r="CNT24" s="481"/>
      <c r="CNU24" s="481"/>
      <c r="CNV24" s="482"/>
      <c r="CNW24" s="481"/>
      <c r="CNX24" s="1053"/>
      <c r="CNY24" s="1053"/>
      <c r="CNZ24" s="1053"/>
      <c r="COA24" s="1053"/>
      <c r="COB24" s="1053"/>
      <c r="COC24" s="480"/>
      <c r="COD24" s="480"/>
      <c r="COE24" s="481"/>
      <c r="COF24" s="480"/>
      <c r="COG24" s="480"/>
      <c r="COH24" s="480"/>
      <c r="COI24" s="481"/>
      <c r="COJ24" s="481"/>
      <c r="COK24" s="482"/>
      <c r="COL24" s="481"/>
      <c r="COM24" s="1053"/>
      <c r="CON24" s="1053"/>
      <c r="COO24" s="1053"/>
      <c r="COP24" s="1053"/>
      <c r="COQ24" s="1053"/>
      <c r="COR24" s="480"/>
      <c r="COS24" s="480"/>
      <c r="COT24" s="481"/>
      <c r="COU24" s="480"/>
      <c r="COV24" s="480"/>
      <c r="COW24" s="480"/>
      <c r="COX24" s="481"/>
      <c r="COY24" s="481"/>
      <c r="COZ24" s="482"/>
      <c r="CPA24" s="481"/>
      <c r="CPB24" s="1053"/>
      <c r="CPC24" s="1053"/>
      <c r="CPD24" s="1053"/>
      <c r="CPE24" s="1053"/>
      <c r="CPF24" s="1053"/>
      <c r="CPG24" s="480"/>
      <c r="CPH24" s="480"/>
      <c r="CPI24" s="481"/>
      <c r="CPJ24" s="480"/>
      <c r="CPK24" s="480"/>
      <c r="CPL24" s="480"/>
      <c r="CPM24" s="481"/>
      <c r="CPN24" s="481"/>
      <c r="CPO24" s="482"/>
      <c r="CPP24" s="481"/>
      <c r="CPQ24" s="1053"/>
      <c r="CPR24" s="1053"/>
      <c r="CPS24" s="1053"/>
      <c r="CPT24" s="1053"/>
      <c r="CPU24" s="1053"/>
      <c r="CPV24" s="480"/>
      <c r="CPW24" s="480"/>
      <c r="CPX24" s="481"/>
      <c r="CPY24" s="480"/>
      <c r="CPZ24" s="480"/>
      <c r="CQA24" s="480"/>
      <c r="CQB24" s="481"/>
      <c r="CQC24" s="481"/>
      <c r="CQD24" s="482"/>
      <c r="CQE24" s="481"/>
      <c r="CQF24" s="1053"/>
      <c r="CQG24" s="1053"/>
      <c r="CQH24" s="1053"/>
      <c r="CQI24" s="1053"/>
      <c r="CQJ24" s="1053"/>
      <c r="CQK24" s="480"/>
      <c r="CQL24" s="480"/>
      <c r="CQM24" s="481"/>
      <c r="CQN24" s="480"/>
      <c r="CQO24" s="480"/>
      <c r="CQP24" s="480"/>
      <c r="CQQ24" s="481"/>
      <c r="CQR24" s="481"/>
      <c r="CQS24" s="482"/>
      <c r="CQT24" s="481"/>
      <c r="CQU24" s="1053"/>
      <c r="CQV24" s="1053"/>
      <c r="CQW24" s="1053"/>
      <c r="CQX24" s="1053"/>
      <c r="CQY24" s="1053"/>
      <c r="CQZ24" s="480"/>
      <c r="CRA24" s="480"/>
      <c r="CRB24" s="481"/>
      <c r="CRC24" s="480"/>
      <c r="CRD24" s="480"/>
      <c r="CRE24" s="480"/>
      <c r="CRF24" s="481"/>
      <c r="CRG24" s="481"/>
      <c r="CRH24" s="482"/>
      <c r="CRI24" s="481"/>
      <c r="CRJ24" s="1053"/>
      <c r="CRK24" s="1053"/>
      <c r="CRL24" s="1053"/>
      <c r="CRM24" s="1053"/>
      <c r="CRN24" s="1053"/>
      <c r="CRO24" s="480"/>
      <c r="CRP24" s="480"/>
      <c r="CRQ24" s="481"/>
      <c r="CRR24" s="480"/>
      <c r="CRS24" s="480"/>
      <c r="CRT24" s="480"/>
      <c r="CRU24" s="481"/>
      <c r="CRV24" s="481"/>
      <c r="CRW24" s="482"/>
      <c r="CRX24" s="481"/>
      <c r="CRY24" s="1053"/>
      <c r="CRZ24" s="1053"/>
      <c r="CSA24" s="1053"/>
      <c r="CSB24" s="1053"/>
      <c r="CSC24" s="1053"/>
      <c r="CSD24" s="480"/>
      <c r="CSE24" s="480"/>
      <c r="CSF24" s="481"/>
      <c r="CSG24" s="480"/>
      <c r="CSH24" s="480"/>
      <c r="CSI24" s="480"/>
      <c r="CSJ24" s="481"/>
      <c r="CSK24" s="481"/>
      <c r="CSL24" s="482"/>
      <c r="CSM24" s="481"/>
      <c r="CSN24" s="1053"/>
      <c r="CSO24" s="1053"/>
      <c r="CSP24" s="1053"/>
      <c r="CSQ24" s="1053"/>
      <c r="CSR24" s="1053"/>
      <c r="CSS24" s="480"/>
      <c r="CST24" s="480"/>
      <c r="CSU24" s="481"/>
      <c r="CSV24" s="480"/>
      <c r="CSW24" s="480"/>
      <c r="CSX24" s="480"/>
      <c r="CSY24" s="481"/>
      <c r="CSZ24" s="481"/>
      <c r="CTA24" s="482"/>
      <c r="CTB24" s="481"/>
      <c r="CTC24" s="1053"/>
      <c r="CTD24" s="1053"/>
      <c r="CTE24" s="1053"/>
      <c r="CTF24" s="1053"/>
      <c r="CTG24" s="1053"/>
      <c r="CTH24" s="480"/>
      <c r="CTI24" s="480"/>
      <c r="CTJ24" s="481"/>
      <c r="CTK24" s="480"/>
      <c r="CTL24" s="480"/>
      <c r="CTM24" s="480"/>
      <c r="CTN24" s="481"/>
      <c r="CTO24" s="481"/>
      <c r="CTP24" s="482"/>
      <c r="CTQ24" s="481"/>
      <c r="CTR24" s="1053"/>
      <c r="CTS24" s="1053"/>
      <c r="CTT24" s="1053"/>
      <c r="CTU24" s="1053"/>
      <c r="CTV24" s="1053"/>
      <c r="CTW24" s="480"/>
      <c r="CTX24" s="480"/>
      <c r="CTY24" s="481"/>
      <c r="CTZ24" s="480"/>
      <c r="CUA24" s="480"/>
      <c r="CUB24" s="480"/>
      <c r="CUC24" s="481"/>
      <c r="CUD24" s="481"/>
      <c r="CUE24" s="482"/>
      <c r="CUF24" s="481"/>
      <c r="CUG24" s="1053"/>
      <c r="CUH24" s="1053"/>
      <c r="CUI24" s="1053"/>
      <c r="CUJ24" s="1053"/>
      <c r="CUK24" s="1053"/>
      <c r="CUL24" s="480"/>
      <c r="CUM24" s="480"/>
      <c r="CUN24" s="481"/>
      <c r="CUO24" s="480"/>
      <c r="CUP24" s="480"/>
      <c r="CUQ24" s="480"/>
      <c r="CUR24" s="481"/>
      <c r="CUS24" s="481"/>
      <c r="CUT24" s="482"/>
      <c r="CUU24" s="481"/>
      <c r="CUV24" s="1053"/>
      <c r="CUW24" s="1053"/>
      <c r="CUX24" s="1053"/>
      <c r="CUY24" s="1053"/>
      <c r="CUZ24" s="1053"/>
      <c r="CVA24" s="480"/>
      <c r="CVB24" s="480"/>
      <c r="CVC24" s="481"/>
      <c r="CVD24" s="480"/>
      <c r="CVE24" s="480"/>
      <c r="CVF24" s="480"/>
      <c r="CVG24" s="481"/>
      <c r="CVH24" s="481"/>
      <c r="CVI24" s="482"/>
      <c r="CVJ24" s="481"/>
      <c r="CVK24" s="1053"/>
      <c r="CVL24" s="1053"/>
      <c r="CVM24" s="1053"/>
      <c r="CVN24" s="1053"/>
      <c r="CVO24" s="1053"/>
      <c r="CVP24" s="480"/>
      <c r="CVQ24" s="480"/>
      <c r="CVR24" s="481"/>
      <c r="CVS24" s="480"/>
      <c r="CVT24" s="480"/>
      <c r="CVU24" s="480"/>
      <c r="CVV24" s="481"/>
      <c r="CVW24" s="481"/>
      <c r="CVX24" s="482"/>
      <c r="CVY24" s="481"/>
      <c r="CVZ24" s="1053"/>
      <c r="CWA24" s="1053"/>
      <c r="CWB24" s="1053"/>
      <c r="CWC24" s="1053"/>
      <c r="CWD24" s="1053"/>
      <c r="CWE24" s="480"/>
      <c r="CWF24" s="480"/>
      <c r="CWG24" s="481"/>
      <c r="CWH24" s="480"/>
      <c r="CWI24" s="480"/>
      <c r="CWJ24" s="480"/>
      <c r="CWK24" s="481"/>
      <c r="CWL24" s="481"/>
      <c r="CWM24" s="482"/>
      <c r="CWN24" s="481"/>
      <c r="CWO24" s="1053"/>
      <c r="CWP24" s="1053"/>
      <c r="CWQ24" s="1053"/>
      <c r="CWR24" s="1053"/>
      <c r="CWS24" s="1053"/>
      <c r="CWT24" s="480"/>
      <c r="CWU24" s="480"/>
      <c r="CWV24" s="481"/>
      <c r="CWW24" s="480"/>
      <c r="CWX24" s="480"/>
      <c r="CWY24" s="480"/>
      <c r="CWZ24" s="481"/>
      <c r="CXA24" s="481"/>
      <c r="CXB24" s="482"/>
      <c r="CXC24" s="481"/>
      <c r="CXD24" s="1053"/>
      <c r="CXE24" s="1053"/>
      <c r="CXF24" s="1053"/>
      <c r="CXG24" s="1053"/>
      <c r="CXH24" s="1053"/>
      <c r="CXI24" s="480"/>
      <c r="CXJ24" s="480"/>
      <c r="CXK24" s="481"/>
      <c r="CXL24" s="480"/>
      <c r="CXM24" s="480"/>
      <c r="CXN24" s="480"/>
      <c r="CXO24" s="481"/>
      <c r="CXP24" s="481"/>
      <c r="CXQ24" s="482"/>
      <c r="CXR24" s="481"/>
      <c r="CXS24" s="1053"/>
      <c r="CXT24" s="1053"/>
      <c r="CXU24" s="1053"/>
      <c r="CXV24" s="1053"/>
      <c r="CXW24" s="1053"/>
      <c r="CXX24" s="480"/>
      <c r="CXY24" s="480"/>
      <c r="CXZ24" s="481"/>
      <c r="CYA24" s="480"/>
      <c r="CYB24" s="480"/>
      <c r="CYC24" s="480"/>
      <c r="CYD24" s="481"/>
      <c r="CYE24" s="481"/>
      <c r="CYF24" s="482"/>
      <c r="CYG24" s="481"/>
      <c r="CYH24" s="1053"/>
      <c r="CYI24" s="1053"/>
      <c r="CYJ24" s="1053"/>
      <c r="CYK24" s="1053"/>
      <c r="CYL24" s="1053"/>
      <c r="CYM24" s="480"/>
      <c r="CYN24" s="480"/>
      <c r="CYO24" s="481"/>
      <c r="CYP24" s="480"/>
      <c r="CYQ24" s="480"/>
      <c r="CYR24" s="480"/>
      <c r="CYS24" s="481"/>
      <c r="CYT24" s="481"/>
      <c r="CYU24" s="482"/>
      <c r="CYV24" s="481"/>
      <c r="CYW24" s="1053"/>
      <c r="CYX24" s="1053"/>
      <c r="CYY24" s="1053"/>
      <c r="CYZ24" s="1053"/>
      <c r="CZA24" s="1053"/>
      <c r="CZB24" s="480"/>
      <c r="CZC24" s="480"/>
      <c r="CZD24" s="481"/>
      <c r="CZE24" s="480"/>
      <c r="CZF24" s="480"/>
      <c r="CZG24" s="480"/>
      <c r="CZH24" s="481"/>
      <c r="CZI24" s="481"/>
      <c r="CZJ24" s="482"/>
      <c r="CZK24" s="481"/>
      <c r="CZL24" s="1053"/>
      <c r="CZM24" s="1053"/>
      <c r="CZN24" s="1053"/>
      <c r="CZO24" s="1053"/>
      <c r="CZP24" s="1053"/>
      <c r="CZQ24" s="480"/>
      <c r="CZR24" s="480"/>
      <c r="CZS24" s="481"/>
      <c r="CZT24" s="480"/>
      <c r="CZU24" s="480"/>
      <c r="CZV24" s="480"/>
      <c r="CZW24" s="481"/>
      <c r="CZX24" s="481"/>
      <c r="CZY24" s="482"/>
      <c r="CZZ24" s="481"/>
      <c r="DAA24" s="1053"/>
      <c r="DAB24" s="1053"/>
      <c r="DAC24" s="1053"/>
      <c r="DAD24" s="1053"/>
      <c r="DAE24" s="1053"/>
      <c r="DAF24" s="480"/>
      <c r="DAG24" s="480"/>
      <c r="DAH24" s="481"/>
      <c r="DAI24" s="480"/>
      <c r="DAJ24" s="480"/>
      <c r="DAK24" s="480"/>
      <c r="DAL24" s="481"/>
      <c r="DAM24" s="481"/>
      <c r="DAN24" s="482"/>
      <c r="DAO24" s="481"/>
      <c r="DAP24" s="1053"/>
      <c r="DAQ24" s="1053"/>
      <c r="DAR24" s="1053"/>
      <c r="DAS24" s="1053"/>
      <c r="DAT24" s="1053"/>
      <c r="DAU24" s="480"/>
      <c r="DAV24" s="480"/>
      <c r="DAW24" s="481"/>
      <c r="DAX24" s="480"/>
      <c r="DAY24" s="480"/>
      <c r="DAZ24" s="480"/>
      <c r="DBA24" s="481"/>
      <c r="DBB24" s="481"/>
      <c r="DBC24" s="482"/>
      <c r="DBD24" s="481"/>
      <c r="DBE24" s="1053"/>
      <c r="DBF24" s="1053"/>
      <c r="DBG24" s="1053"/>
      <c r="DBH24" s="1053"/>
      <c r="DBI24" s="1053"/>
      <c r="DBJ24" s="480"/>
      <c r="DBK24" s="480"/>
      <c r="DBL24" s="481"/>
      <c r="DBM24" s="480"/>
      <c r="DBN24" s="480"/>
      <c r="DBO24" s="480"/>
      <c r="DBP24" s="481"/>
      <c r="DBQ24" s="481"/>
      <c r="DBR24" s="482"/>
      <c r="DBS24" s="481"/>
      <c r="DBT24" s="1053"/>
      <c r="DBU24" s="1053"/>
      <c r="DBV24" s="1053"/>
      <c r="DBW24" s="1053"/>
      <c r="DBX24" s="1053"/>
      <c r="DBY24" s="480"/>
      <c r="DBZ24" s="480"/>
      <c r="DCA24" s="481"/>
      <c r="DCB24" s="480"/>
      <c r="DCC24" s="480"/>
      <c r="DCD24" s="480"/>
      <c r="DCE24" s="481"/>
      <c r="DCF24" s="481"/>
      <c r="DCG24" s="482"/>
      <c r="DCH24" s="481"/>
      <c r="DCI24" s="1053"/>
      <c r="DCJ24" s="1053"/>
      <c r="DCK24" s="1053"/>
      <c r="DCL24" s="1053"/>
      <c r="DCM24" s="1053"/>
      <c r="DCN24" s="480"/>
      <c r="DCO24" s="480"/>
      <c r="DCP24" s="481"/>
      <c r="DCQ24" s="480"/>
      <c r="DCR24" s="480"/>
      <c r="DCS24" s="480"/>
      <c r="DCT24" s="481"/>
      <c r="DCU24" s="481"/>
      <c r="DCV24" s="482"/>
      <c r="DCW24" s="481"/>
      <c r="DCX24" s="1053"/>
      <c r="DCY24" s="1053"/>
      <c r="DCZ24" s="1053"/>
      <c r="DDA24" s="1053"/>
      <c r="DDB24" s="1053"/>
      <c r="DDC24" s="480"/>
      <c r="DDD24" s="480"/>
      <c r="DDE24" s="481"/>
      <c r="DDF24" s="480"/>
      <c r="DDG24" s="480"/>
      <c r="DDH24" s="480"/>
      <c r="DDI24" s="481"/>
      <c r="DDJ24" s="481"/>
      <c r="DDK24" s="482"/>
      <c r="DDL24" s="481"/>
      <c r="DDM24" s="1053"/>
      <c r="DDN24" s="1053"/>
      <c r="DDO24" s="1053"/>
      <c r="DDP24" s="1053"/>
      <c r="DDQ24" s="1053"/>
      <c r="DDR24" s="480"/>
      <c r="DDS24" s="480"/>
      <c r="DDT24" s="481"/>
      <c r="DDU24" s="480"/>
      <c r="DDV24" s="480"/>
      <c r="DDW24" s="480"/>
      <c r="DDX24" s="481"/>
      <c r="DDY24" s="481"/>
      <c r="DDZ24" s="482"/>
      <c r="DEA24" s="481"/>
      <c r="DEB24" s="1053"/>
      <c r="DEC24" s="1053"/>
      <c r="DED24" s="1053"/>
      <c r="DEE24" s="1053"/>
      <c r="DEF24" s="1053"/>
      <c r="DEG24" s="480"/>
      <c r="DEH24" s="480"/>
      <c r="DEI24" s="481"/>
      <c r="DEJ24" s="480"/>
      <c r="DEK24" s="480"/>
      <c r="DEL24" s="480"/>
      <c r="DEM24" s="481"/>
      <c r="DEN24" s="481"/>
      <c r="DEO24" s="482"/>
      <c r="DEP24" s="481"/>
      <c r="DEQ24" s="1053"/>
      <c r="DER24" s="1053"/>
      <c r="DES24" s="1053"/>
      <c r="DET24" s="1053"/>
      <c r="DEU24" s="1053"/>
      <c r="DEV24" s="480"/>
      <c r="DEW24" s="480"/>
      <c r="DEX24" s="481"/>
      <c r="DEY24" s="480"/>
      <c r="DEZ24" s="480"/>
      <c r="DFA24" s="480"/>
      <c r="DFB24" s="481"/>
      <c r="DFC24" s="481"/>
      <c r="DFD24" s="482"/>
      <c r="DFE24" s="481"/>
      <c r="DFF24" s="1053"/>
      <c r="DFG24" s="1053"/>
      <c r="DFH24" s="1053"/>
      <c r="DFI24" s="1053"/>
      <c r="DFJ24" s="1053"/>
      <c r="DFK24" s="480"/>
      <c r="DFL24" s="480"/>
      <c r="DFM24" s="481"/>
      <c r="DFN24" s="480"/>
      <c r="DFO24" s="480"/>
      <c r="DFP24" s="480"/>
      <c r="DFQ24" s="481"/>
      <c r="DFR24" s="481"/>
      <c r="DFS24" s="482"/>
      <c r="DFT24" s="481"/>
      <c r="DFU24" s="1053"/>
      <c r="DFV24" s="1053"/>
      <c r="DFW24" s="1053"/>
      <c r="DFX24" s="1053"/>
      <c r="DFY24" s="1053"/>
      <c r="DFZ24" s="480"/>
      <c r="DGA24" s="480"/>
      <c r="DGB24" s="481"/>
      <c r="DGC24" s="480"/>
      <c r="DGD24" s="480"/>
      <c r="DGE24" s="480"/>
      <c r="DGF24" s="481"/>
      <c r="DGG24" s="481"/>
      <c r="DGH24" s="482"/>
      <c r="DGI24" s="481"/>
      <c r="DGJ24" s="1053"/>
      <c r="DGK24" s="1053"/>
      <c r="DGL24" s="1053"/>
      <c r="DGM24" s="1053"/>
      <c r="DGN24" s="1053"/>
      <c r="DGO24" s="480"/>
      <c r="DGP24" s="480"/>
      <c r="DGQ24" s="481"/>
      <c r="DGR24" s="480"/>
      <c r="DGS24" s="480"/>
      <c r="DGT24" s="480"/>
      <c r="DGU24" s="481"/>
      <c r="DGV24" s="481"/>
      <c r="DGW24" s="482"/>
      <c r="DGX24" s="481"/>
      <c r="DGY24" s="1053"/>
      <c r="DGZ24" s="1053"/>
      <c r="DHA24" s="1053"/>
      <c r="DHB24" s="1053"/>
      <c r="DHC24" s="1053"/>
      <c r="DHD24" s="480"/>
      <c r="DHE24" s="480"/>
      <c r="DHF24" s="481"/>
      <c r="DHG24" s="480"/>
      <c r="DHH24" s="480"/>
      <c r="DHI24" s="480"/>
      <c r="DHJ24" s="481"/>
      <c r="DHK24" s="481"/>
      <c r="DHL24" s="482"/>
      <c r="DHM24" s="481"/>
      <c r="DHN24" s="1053"/>
      <c r="DHO24" s="1053"/>
      <c r="DHP24" s="1053"/>
      <c r="DHQ24" s="1053"/>
      <c r="DHR24" s="1053"/>
      <c r="DHS24" s="480"/>
      <c r="DHT24" s="480"/>
      <c r="DHU24" s="481"/>
      <c r="DHV24" s="480"/>
      <c r="DHW24" s="480"/>
      <c r="DHX24" s="480"/>
      <c r="DHY24" s="481"/>
      <c r="DHZ24" s="481"/>
      <c r="DIA24" s="482"/>
      <c r="DIB24" s="481"/>
      <c r="DIC24" s="1053"/>
      <c r="DID24" s="1053"/>
      <c r="DIE24" s="1053"/>
      <c r="DIF24" s="1053"/>
      <c r="DIG24" s="1053"/>
      <c r="DIH24" s="480"/>
      <c r="DII24" s="480"/>
      <c r="DIJ24" s="481"/>
      <c r="DIK24" s="480"/>
      <c r="DIL24" s="480"/>
      <c r="DIM24" s="480"/>
      <c r="DIN24" s="481"/>
      <c r="DIO24" s="481"/>
      <c r="DIP24" s="482"/>
      <c r="DIQ24" s="481"/>
      <c r="DIR24" s="1053"/>
      <c r="DIS24" s="1053"/>
      <c r="DIT24" s="1053"/>
      <c r="DIU24" s="1053"/>
      <c r="DIV24" s="1053"/>
      <c r="DIW24" s="480"/>
      <c r="DIX24" s="480"/>
      <c r="DIY24" s="481"/>
      <c r="DIZ24" s="480"/>
      <c r="DJA24" s="480"/>
      <c r="DJB24" s="480"/>
      <c r="DJC24" s="481"/>
      <c r="DJD24" s="481"/>
      <c r="DJE24" s="482"/>
      <c r="DJF24" s="481"/>
      <c r="DJG24" s="1053"/>
      <c r="DJH24" s="1053"/>
      <c r="DJI24" s="1053"/>
      <c r="DJJ24" s="1053"/>
      <c r="DJK24" s="1053"/>
      <c r="DJL24" s="480"/>
      <c r="DJM24" s="480"/>
      <c r="DJN24" s="481"/>
      <c r="DJO24" s="480"/>
      <c r="DJP24" s="480"/>
      <c r="DJQ24" s="480"/>
      <c r="DJR24" s="481"/>
      <c r="DJS24" s="481"/>
      <c r="DJT24" s="482"/>
      <c r="DJU24" s="481"/>
      <c r="DJV24" s="1053"/>
      <c r="DJW24" s="1053"/>
      <c r="DJX24" s="1053"/>
      <c r="DJY24" s="1053"/>
      <c r="DJZ24" s="1053"/>
      <c r="DKA24" s="480"/>
      <c r="DKB24" s="480"/>
      <c r="DKC24" s="481"/>
      <c r="DKD24" s="480"/>
      <c r="DKE24" s="480"/>
      <c r="DKF24" s="480"/>
      <c r="DKG24" s="481"/>
      <c r="DKH24" s="481"/>
      <c r="DKI24" s="482"/>
      <c r="DKJ24" s="481"/>
      <c r="DKK24" s="1053"/>
      <c r="DKL24" s="1053"/>
      <c r="DKM24" s="1053"/>
      <c r="DKN24" s="1053"/>
      <c r="DKO24" s="1053"/>
      <c r="DKP24" s="480"/>
      <c r="DKQ24" s="480"/>
      <c r="DKR24" s="481"/>
      <c r="DKS24" s="480"/>
      <c r="DKT24" s="480"/>
      <c r="DKU24" s="480"/>
      <c r="DKV24" s="481"/>
      <c r="DKW24" s="481"/>
      <c r="DKX24" s="482"/>
      <c r="DKY24" s="481"/>
      <c r="DKZ24" s="1053"/>
      <c r="DLA24" s="1053"/>
      <c r="DLB24" s="1053"/>
      <c r="DLC24" s="1053"/>
      <c r="DLD24" s="1053"/>
      <c r="DLE24" s="480"/>
      <c r="DLF24" s="480"/>
      <c r="DLG24" s="481"/>
      <c r="DLH24" s="480"/>
      <c r="DLI24" s="480"/>
      <c r="DLJ24" s="480"/>
      <c r="DLK24" s="481"/>
      <c r="DLL24" s="481"/>
      <c r="DLM24" s="482"/>
      <c r="DLN24" s="481"/>
      <c r="DLO24" s="1053"/>
      <c r="DLP24" s="1053"/>
      <c r="DLQ24" s="1053"/>
      <c r="DLR24" s="1053"/>
      <c r="DLS24" s="1053"/>
      <c r="DLT24" s="480"/>
      <c r="DLU24" s="480"/>
      <c r="DLV24" s="481"/>
      <c r="DLW24" s="480"/>
      <c r="DLX24" s="480"/>
      <c r="DLY24" s="480"/>
      <c r="DLZ24" s="481"/>
      <c r="DMA24" s="481"/>
      <c r="DMB24" s="482"/>
      <c r="DMC24" s="481"/>
      <c r="DMD24" s="1053"/>
      <c r="DME24" s="1053"/>
      <c r="DMF24" s="1053"/>
      <c r="DMG24" s="1053"/>
      <c r="DMH24" s="1053"/>
      <c r="DMI24" s="480"/>
      <c r="DMJ24" s="480"/>
      <c r="DMK24" s="481"/>
      <c r="DML24" s="480"/>
      <c r="DMM24" s="480"/>
      <c r="DMN24" s="480"/>
      <c r="DMO24" s="481"/>
      <c r="DMP24" s="481"/>
      <c r="DMQ24" s="482"/>
      <c r="DMR24" s="481"/>
      <c r="DMS24" s="1053"/>
      <c r="DMT24" s="1053"/>
      <c r="DMU24" s="1053"/>
      <c r="DMV24" s="1053"/>
      <c r="DMW24" s="1053"/>
      <c r="DMX24" s="480"/>
      <c r="DMY24" s="480"/>
      <c r="DMZ24" s="481"/>
      <c r="DNA24" s="480"/>
      <c r="DNB24" s="480"/>
      <c r="DNC24" s="480"/>
      <c r="DND24" s="481"/>
      <c r="DNE24" s="481"/>
      <c r="DNF24" s="482"/>
      <c r="DNG24" s="481"/>
      <c r="DNH24" s="1053"/>
      <c r="DNI24" s="1053"/>
      <c r="DNJ24" s="1053"/>
      <c r="DNK24" s="1053"/>
      <c r="DNL24" s="1053"/>
      <c r="DNM24" s="480"/>
      <c r="DNN24" s="480"/>
      <c r="DNO24" s="481"/>
      <c r="DNP24" s="480"/>
      <c r="DNQ24" s="480"/>
      <c r="DNR24" s="480"/>
      <c r="DNS24" s="481"/>
      <c r="DNT24" s="481"/>
      <c r="DNU24" s="482"/>
      <c r="DNV24" s="481"/>
      <c r="DNW24" s="1053"/>
      <c r="DNX24" s="1053"/>
      <c r="DNY24" s="1053"/>
      <c r="DNZ24" s="1053"/>
      <c r="DOA24" s="1053"/>
      <c r="DOB24" s="480"/>
      <c r="DOC24" s="480"/>
      <c r="DOD24" s="481"/>
      <c r="DOE24" s="480"/>
      <c r="DOF24" s="480"/>
      <c r="DOG24" s="480"/>
      <c r="DOH24" s="481"/>
      <c r="DOI24" s="481"/>
      <c r="DOJ24" s="482"/>
      <c r="DOK24" s="481"/>
      <c r="DOL24" s="1053"/>
      <c r="DOM24" s="1053"/>
      <c r="DON24" s="1053"/>
      <c r="DOO24" s="1053"/>
      <c r="DOP24" s="1053"/>
      <c r="DOQ24" s="480"/>
      <c r="DOR24" s="480"/>
      <c r="DOS24" s="481"/>
      <c r="DOT24" s="480"/>
      <c r="DOU24" s="480"/>
      <c r="DOV24" s="480"/>
      <c r="DOW24" s="481"/>
      <c r="DOX24" s="481"/>
      <c r="DOY24" s="482"/>
      <c r="DOZ24" s="481"/>
      <c r="DPA24" s="1053"/>
      <c r="DPB24" s="1053"/>
      <c r="DPC24" s="1053"/>
      <c r="DPD24" s="1053"/>
      <c r="DPE24" s="1053"/>
      <c r="DPF24" s="480"/>
      <c r="DPG24" s="480"/>
      <c r="DPH24" s="481"/>
      <c r="DPI24" s="480"/>
      <c r="DPJ24" s="480"/>
      <c r="DPK24" s="480"/>
      <c r="DPL24" s="481"/>
      <c r="DPM24" s="481"/>
      <c r="DPN24" s="482"/>
      <c r="DPO24" s="481"/>
      <c r="DPP24" s="1053"/>
      <c r="DPQ24" s="1053"/>
      <c r="DPR24" s="1053"/>
      <c r="DPS24" s="1053"/>
      <c r="DPT24" s="1053"/>
      <c r="DPU24" s="480"/>
      <c r="DPV24" s="480"/>
      <c r="DPW24" s="481"/>
      <c r="DPX24" s="480"/>
      <c r="DPY24" s="480"/>
      <c r="DPZ24" s="480"/>
      <c r="DQA24" s="481"/>
      <c r="DQB24" s="481"/>
      <c r="DQC24" s="482"/>
      <c r="DQD24" s="481"/>
      <c r="DQE24" s="1053"/>
      <c r="DQF24" s="1053"/>
      <c r="DQG24" s="1053"/>
      <c r="DQH24" s="1053"/>
      <c r="DQI24" s="1053"/>
      <c r="DQJ24" s="480"/>
      <c r="DQK24" s="480"/>
      <c r="DQL24" s="481"/>
      <c r="DQM24" s="480"/>
      <c r="DQN24" s="480"/>
      <c r="DQO24" s="480"/>
      <c r="DQP24" s="481"/>
      <c r="DQQ24" s="481"/>
      <c r="DQR24" s="482"/>
      <c r="DQS24" s="481"/>
      <c r="DQT24" s="1053"/>
      <c r="DQU24" s="1053"/>
      <c r="DQV24" s="1053"/>
      <c r="DQW24" s="1053"/>
      <c r="DQX24" s="1053"/>
      <c r="DQY24" s="480"/>
      <c r="DQZ24" s="480"/>
      <c r="DRA24" s="481"/>
      <c r="DRB24" s="480"/>
      <c r="DRC24" s="480"/>
      <c r="DRD24" s="480"/>
      <c r="DRE24" s="481"/>
      <c r="DRF24" s="481"/>
      <c r="DRG24" s="482"/>
      <c r="DRH24" s="481"/>
      <c r="DRI24" s="1053"/>
      <c r="DRJ24" s="1053"/>
      <c r="DRK24" s="1053"/>
      <c r="DRL24" s="1053"/>
      <c r="DRM24" s="1053"/>
      <c r="DRN24" s="480"/>
      <c r="DRO24" s="480"/>
      <c r="DRP24" s="481"/>
      <c r="DRQ24" s="480"/>
      <c r="DRR24" s="480"/>
      <c r="DRS24" s="480"/>
      <c r="DRT24" s="481"/>
      <c r="DRU24" s="481"/>
      <c r="DRV24" s="482"/>
      <c r="DRW24" s="481"/>
      <c r="DRX24" s="1053"/>
      <c r="DRY24" s="1053"/>
      <c r="DRZ24" s="1053"/>
      <c r="DSA24" s="1053"/>
      <c r="DSB24" s="1053"/>
      <c r="DSC24" s="480"/>
      <c r="DSD24" s="480"/>
      <c r="DSE24" s="481"/>
      <c r="DSF24" s="480"/>
      <c r="DSG24" s="480"/>
      <c r="DSH24" s="480"/>
      <c r="DSI24" s="481"/>
      <c r="DSJ24" s="481"/>
      <c r="DSK24" s="482"/>
      <c r="DSL24" s="481"/>
      <c r="DSM24" s="1053"/>
      <c r="DSN24" s="1053"/>
      <c r="DSO24" s="1053"/>
      <c r="DSP24" s="1053"/>
      <c r="DSQ24" s="1053"/>
      <c r="DSR24" s="480"/>
      <c r="DSS24" s="480"/>
      <c r="DST24" s="481"/>
      <c r="DSU24" s="480"/>
      <c r="DSV24" s="480"/>
      <c r="DSW24" s="480"/>
      <c r="DSX24" s="481"/>
      <c r="DSY24" s="481"/>
      <c r="DSZ24" s="482"/>
      <c r="DTA24" s="481"/>
      <c r="DTB24" s="1053"/>
      <c r="DTC24" s="1053"/>
      <c r="DTD24" s="1053"/>
      <c r="DTE24" s="1053"/>
      <c r="DTF24" s="1053"/>
      <c r="DTG24" s="480"/>
      <c r="DTH24" s="480"/>
      <c r="DTI24" s="481"/>
      <c r="DTJ24" s="480"/>
      <c r="DTK24" s="480"/>
      <c r="DTL24" s="480"/>
      <c r="DTM24" s="481"/>
      <c r="DTN24" s="481"/>
      <c r="DTO24" s="482"/>
      <c r="DTP24" s="481"/>
      <c r="DTQ24" s="1053"/>
      <c r="DTR24" s="1053"/>
      <c r="DTS24" s="1053"/>
      <c r="DTT24" s="1053"/>
      <c r="DTU24" s="1053"/>
      <c r="DTV24" s="480"/>
      <c r="DTW24" s="480"/>
      <c r="DTX24" s="481"/>
      <c r="DTY24" s="480"/>
      <c r="DTZ24" s="480"/>
      <c r="DUA24" s="480"/>
      <c r="DUB24" s="481"/>
      <c r="DUC24" s="481"/>
      <c r="DUD24" s="482"/>
      <c r="DUE24" s="481"/>
      <c r="DUF24" s="1053"/>
      <c r="DUG24" s="1053"/>
      <c r="DUH24" s="1053"/>
      <c r="DUI24" s="1053"/>
      <c r="DUJ24" s="1053"/>
      <c r="DUK24" s="480"/>
      <c r="DUL24" s="480"/>
      <c r="DUM24" s="481"/>
      <c r="DUN24" s="480"/>
      <c r="DUO24" s="480"/>
      <c r="DUP24" s="480"/>
      <c r="DUQ24" s="481"/>
      <c r="DUR24" s="481"/>
      <c r="DUS24" s="482"/>
      <c r="DUT24" s="481"/>
      <c r="DUU24" s="1053"/>
      <c r="DUV24" s="1053"/>
      <c r="DUW24" s="1053"/>
      <c r="DUX24" s="1053"/>
      <c r="DUY24" s="1053"/>
      <c r="DUZ24" s="480"/>
      <c r="DVA24" s="480"/>
      <c r="DVB24" s="481"/>
      <c r="DVC24" s="480"/>
      <c r="DVD24" s="480"/>
      <c r="DVE24" s="480"/>
      <c r="DVF24" s="481"/>
      <c r="DVG24" s="481"/>
      <c r="DVH24" s="482"/>
      <c r="DVI24" s="481"/>
      <c r="DVJ24" s="1053"/>
      <c r="DVK24" s="1053"/>
      <c r="DVL24" s="1053"/>
      <c r="DVM24" s="1053"/>
      <c r="DVN24" s="1053"/>
      <c r="DVO24" s="480"/>
      <c r="DVP24" s="480"/>
      <c r="DVQ24" s="481"/>
      <c r="DVR24" s="480"/>
      <c r="DVS24" s="480"/>
      <c r="DVT24" s="480"/>
      <c r="DVU24" s="481"/>
      <c r="DVV24" s="481"/>
      <c r="DVW24" s="482"/>
      <c r="DVX24" s="481"/>
      <c r="DVY24" s="1053"/>
      <c r="DVZ24" s="1053"/>
      <c r="DWA24" s="1053"/>
      <c r="DWB24" s="1053"/>
      <c r="DWC24" s="1053"/>
      <c r="DWD24" s="480"/>
      <c r="DWE24" s="480"/>
      <c r="DWF24" s="481"/>
      <c r="DWG24" s="480"/>
      <c r="DWH24" s="480"/>
      <c r="DWI24" s="480"/>
      <c r="DWJ24" s="481"/>
      <c r="DWK24" s="481"/>
      <c r="DWL24" s="482"/>
      <c r="DWM24" s="481"/>
      <c r="DWN24" s="1053"/>
      <c r="DWO24" s="1053"/>
      <c r="DWP24" s="1053"/>
      <c r="DWQ24" s="1053"/>
      <c r="DWR24" s="1053"/>
      <c r="DWS24" s="480"/>
      <c r="DWT24" s="480"/>
      <c r="DWU24" s="481"/>
      <c r="DWV24" s="480"/>
      <c r="DWW24" s="480"/>
      <c r="DWX24" s="480"/>
      <c r="DWY24" s="481"/>
      <c r="DWZ24" s="481"/>
      <c r="DXA24" s="482"/>
      <c r="DXB24" s="481"/>
      <c r="DXC24" s="1053"/>
      <c r="DXD24" s="1053"/>
      <c r="DXE24" s="1053"/>
      <c r="DXF24" s="1053"/>
      <c r="DXG24" s="1053"/>
      <c r="DXH24" s="480"/>
      <c r="DXI24" s="480"/>
      <c r="DXJ24" s="481"/>
      <c r="DXK24" s="480"/>
      <c r="DXL24" s="480"/>
      <c r="DXM24" s="480"/>
      <c r="DXN24" s="481"/>
      <c r="DXO24" s="481"/>
      <c r="DXP24" s="482"/>
      <c r="DXQ24" s="481"/>
      <c r="DXR24" s="1053"/>
      <c r="DXS24" s="1053"/>
      <c r="DXT24" s="1053"/>
      <c r="DXU24" s="1053"/>
      <c r="DXV24" s="1053"/>
      <c r="DXW24" s="480"/>
      <c r="DXX24" s="480"/>
      <c r="DXY24" s="481"/>
      <c r="DXZ24" s="480"/>
      <c r="DYA24" s="480"/>
      <c r="DYB24" s="480"/>
      <c r="DYC24" s="481"/>
      <c r="DYD24" s="481"/>
      <c r="DYE24" s="482"/>
      <c r="DYF24" s="481"/>
      <c r="DYG24" s="1053"/>
      <c r="DYH24" s="1053"/>
      <c r="DYI24" s="1053"/>
      <c r="DYJ24" s="1053"/>
      <c r="DYK24" s="1053"/>
      <c r="DYL24" s="480"/>
      <c r="DYM24" s="480"/>
      <c r="DYN24" s="481"/>
      <c r="DYO24" s="480"/>
      <c r="DYP24" s="480"/>
      <c r="DYQ24" s="480"/>
      <c r="DYR24" s="481"/>
      <c r="DYS24" s="481"/>
      <c r="DYT24" s="482"/>
      <c r="DYU24" s="481"/>
      <c r="DYV24" s="1053"/>
      <c r="DYW24" s="1053"/>
      <c r="DYX24" s="1053"/>
      <c r="DYY24" s="1053"/>
      <c r="DYZ24" s="1053"/>
      <c r="DZA24" s="480"/>
      <c r="DZB24" s="480"/>
      <c r="DZC24" s="481"/>
      <c r="DZD24" s="480"/>
      <c r="DZE24" s="480"/>
      <c r="DZF24" s="480"/>
      <c r="DZG24" s="481"/>
      <c r="DZH24" s="481"/>
      <c r="DZI24" s="482"/>
      <c r="DZJ24" s="481"/>
      <c r="DZK24" s="1053"/>
      <c r="DZL24" s="1053"/>
      <c r="DZM24" s="1053"/>
      <c r="DZN24" s="1053"/>
      <c r="DZO24" s="1053"/>
      <c r="DZP24" s="480"/>
      <c r="DZQ24" s="480"/>
      <c r="DZR24" s="481"/>
      <c r="DZS24" s="480"/>
      <c r="DZT24" s="480"/>
      <c r="DZU24" s="480"/>
      <c r="DZV24" s="481"/>
      <c r="DZW24" s="481"/>
      <c r="DZX24" s="482"/>
      <c r="DZY24" s="481"/>
      <c r="DZZ24" s="1053"/>
      <c r="EAA24" s="1053"/>
      <c r="EAB24" s="1053"/>
      <c r="EAC24" s="1053"/>
      <c r="EAD24" s="1053"/>
      <c r="EAE24" s="480"/>
      <c r="EAF24" s="480"/>
      <c r="EAG24" s="481"/>
      <c r="EAH24" s="480"/>
      <c r="EAI24" s="480"/>
      <c r="EAJ24" s="480"/>
      <c r="EAK24" s="481"/>
      <c r="EAL24" s="481"/>
      <c r="EAM24" s="482"/>
      <c r="EAN24" s="481"/>
      <c r="EAO24" s="1053"/>
      <c r="EAP24" s="1053"/>
      <c r="EAQ24" s="1053"/>
      <c r="EAR24" s="1053"/>
      <c r="EAS24" s="1053"/>
      <c r="EAT24" s="480"/>
      <c r="EAU24" s="480"/>
      <c r="EAV24" s="481"/>
      <c r="EAW24" s="480"/>
      <c r="EAX24" s="480"/>
      <c r="EAY24" s="480"/>
      <c r="EAZ24" s="481"/>
      <c r="EBA24" s="481"/>
      <c r="EBB24" s="482"/>
      <c r="EBC24" s="481"/>
      <c r="EBD24" s="1053"/>
      <c r="EBE24" s="1053"/>
      <c r="EBF24" s="1053"/>
      <c r="EBG24" s="1053"/>
      <c r="EBH24" s="1053"/>
      <c r="EBI24" s="480"/>
      <c r="EBJ24" s="480"/>
      <c r="EBK24" s="481"/>
      <c r="EBL24" s="480"/>
      <c r="EBM24" s="480"/>
      <c r="EBN24" s="480"/>
      <c r="EBO24" s="481"/>
      <c r="EBP24" s="481"/>
      <c r="EBQ24" s="482"/>
      <c r="EBR24" s="481"/>
      <c r="EBS24" s="1053"/>
      <c r="EBT24" s="1053"/>
      <c r="EBU24" s="1053"/>
      <c r="EBV24" s="1053"/>
      <c r="EBW24" s="1053"/>
      <c r="EBX24" s="480"/>
      <c r="EBY24" s="480"/>
      <c r="EBZ24" s="481"/>
      <c r="ECA24" s="480"/>
      <c r="ECB24" s="480"/>
      <c r="ECC24" s="480"/>
      <c r="ECD24" s="481"/>
      <c r="ECE24" s="481"/>
      <c r="ECF24" s="482"/>
      <c r="ECG24" s="481"/>
      <c r="ECH24" s="1053"/>
      <c r="ECI24" s="1053"/>
      <c r="ECJ24" s="1053"/>
      <c r="ECK24" s="1053"/>
      <c r="ECL24" s="1053"/>
      <c r="ECM24" s="480"/>
      <c r="ECN24" s="480"/>
      <c r="ECO24" s="481"/>
      <c r="ECP24" s="480"/>
      <c r="ECQ24" s="480"/>
      <c r="ECR24" s="480"/>
      <c r="ECS24" s="481"/>
      <c r="ECT24" s="481"/>
      <c r="ECU24" s="482"/>
      <c r="ECV24" s="481"/>
      <c r="ECW24" s="1053"/>
      <c r="ECX24" s="1053"/>
      <c r="ECY24" s="1053"/>
      <c r="ECZ24" s="1053"/>
      <c r="EDA24" s="1053"/>
      <c r="EDB24" s="480"/>
      <c r="EDC24" s="480"/>
      <c r="EDD24" s="481"/>
      <c r="EDE24" s="480"/>
      <c r="EDF24" s="480"/>
      <c r="EDG24" s="480"/>
      <c r="EDH24" s="481"/>
      <c r="EDI24" s="481"/>
      <c r="EDJ24" s="482"/>
      <c r="EDK24" s="481"/>
      <c r="EDL24" s="1053"/>
      <c r="EDM24" s="1053"/>
      <c r="EDN24" s="1053"/>
      <c r="EDO24" s="1053"/>
      <c r="EDP24" s="1053"/>
      <c r="EDQ24" s="480"/>
      <c r="EDR24" s="480"/>
      <c r="EDS24" s="481"/>
      <c r="EDT24" s="480"/>
      <c r="EDU24" s="480"/>
      <c r="EDV24" s="480"/>
      <c r="EDW24" s="481"/>
      <c r="EDX24" s="481"/>
      <c r="EDY24" s="482"/>
      <c r="EDZ24" s="481"/>
      <c r="EEA24" s="1053"/>
      <c r="EEB24" s="1053"/>
      <c r="EEC24" s="1053"/>
      <c r="EED24" s="1053"/>
      <c r="EEE24" s="1053"/>
      <c r="EEF24" s="480"/>
      <c r="EEG24" s="480"/>
      <c r="EEH24" s="481"/>
      <c r="EEI24" s="480"/>
      <c r="EEJ24" s="480"/>
      <c r="EEK24" s="480"/>
      <c r="EEL24" s="481"/>
      <c r="EEM24" s="481"/>
      <c r="EEN24" s="482"/>
      <c r="EEO24" s="481"/>
      <c r="EEP24" s="1053"/>
      <c r="EEQ24" s="1053"/>
      <c r="EER24" s="1053"/>
      <c r="EES24" s="1053"/>
      <c r="EET24" s="1053"/>
      <c r="EEU24" s="480"/>
      <c r="EEV24" s="480"/>
      <c r="EEW24" s="481"/>
      <c r="EEX24" s="480"/>
      <c r="EEY24" s="480"/>
      <c r="EEZ24" s="480"/>
      <c r="EFA24" s="481"/>
      <c r="EFB24" s="481"/>
      <c r="EFC24" s="482"/>
      <c r="EFD24" s="481"/>
      <c r="EFE24" s="1053"/>
      <c r="EFF24" s="1053"/>
      <c r="EFG24" s="1053"/>
      <c r="EFH24" s="1053"/>
      <c r="EFI24" s="1053"/>
      <c r="EFJ24" s="480"/>
      <c r="EFK24" s="480"/>
      <c r="EFL24" s="481"/>
      <c r="EFM24" s="480"/>
      <c r="EFN24" s="480"/>
      <c r="EFO24" s="480"/>
      <c r="EFP24" s="481"/>
      <c r="EFQ24" s="481"/>
      <c r="EFR24" s="482"/>
      <c r="EFS24" s="481"/>
      <c r="EFT24" s="1053"/>
      <c r="EFU24" s="1053"/>
      <c r="EFV24" s="1053"/>
      <c r="EFW24" s="1053"/>
      <c r="EFX24" s="1053"/>
      <c r="EFY24" s="480"/>
      <c r="EFZ24" s="480"/>
      <c r="EGA24" s="481"/>
      <c r="EGB24" s="480"/>
      <c r="EGC24" s="480"/>
      <c r="EGD24" s="480"/>
      <c r="EGE24" s="481"/>
      <c r="EGF24" s="481"/>
      <c r="EGG24" s="482"/>
      <c r="EGH24" s="481"/>
      <c r="EGI24" s="1053"/>
      <c r="EGJ24" s="1053"/>
      <c r="EGK24" s="1053"/>
      <c r="EGL24" s="1053"/>
      <c r="EGM24" s="1053"/>
      <c r="EGN24" s="480"/>
      <c r="EGO24" s="480"/>
      <c r="EGP24" s="481"/>
      <c r="EGQ24" s="480"/>
      <c r="EGR24" s="480"/>
      <c r="EGS24" s="480"/>
      <c r="EGT24" s="481"/>
      <c r="EGU24" s="481"/>
      <c r="EGV24" s="482"/>
      <c r="EGW24" s="481"/>
      <c r="EGX24" s="1053"/>
      <c r="EGY24" s="1053"/>
      <c r="EGZ24" s="1053"/>
      <c r="EHA24" s="1053"/>
      <c r="EHB24" s="1053"/>
      <c r="EHC24" s="480"/>
      <c r="EHD24" s="480"/>
      <c r="EHE24" s="481"/>
      <c r="EHF24" s="480"/>
      <c r="EHG24" s="480"/>
      <c r="EHH24" s="480"/>
      <c r="EHI24" s="481"/>
      <c r="EHJ24" s="481"/>
      <c r="EHK24" s="482"/>
      <c r="EHL24" s="481"/>
      <c r="EHM24" s="1053"/>
      <c r="EHN24" s="1053"/>
      <c r="EHO24" s="1053"/>
      <c r="EHP24" s="1053"/>
      <c r="EHQ24" s="1053"/>
      <c r="EHR24" s="480"/>
      <c r="EHS24" s="480"/>
      <c r="EHT24" s="481"/>
      <c r="EHU24" s="480"/>
      <c r="EHV24" s="480"/>
      <c r="EHW24" s="480"/>
      <c r="EHX24" s="481"/>
      <c r="EHY24" s="481"/>
      <c r="EHZ24" s="482"/>
      <c r="EIA24" s="481"/>
      <c r="EIB24" s="1053"/>
      <c r="EIC24" s="1053"/>
      <c r="EID24" s="1053"/>
      <c r="EIE24" s="1053"/>
      <c r="EIF24" s="1053"/>
      <c r="EIG24" s="480"/>
      <c r="EIH24" s="480"/>
      <c r="EII24" s="481"/>
      <c r="EIJ24" s="480"/>
      <c r="EIK24" s="480"/>
      <c r="EIL24" s="480"/>
      <c r="EIM24" s="481"/>
      <c r="EIN24" s="481"/>
      <c r="EIO24" s="482"/>
      <c r="EIP24" s="481"/>
      <c r="EIQ24" s="1053"/>
      <c r="EIR24" s="1053"/>
      <c r="EIS24" s="1053"/>
      <c r="EIT24" s="1053"/>
      <c r="EIU24" s="1053"/>
      <c r="EIV24" s="480"/>
      <c r="EIW24" s="480"/>
      <c r="EIX24" s="481"/>
      <c r="EIY24" s="480"/>
      <c r="EIZ24" s="480"/>
      <c r="EJA24" s="480"/>
      <c r="EJB24" s="481"/>
      <c r="EJC24" s="481"/>
      <c r="EJD24" s="482"/>
      <c r="EJE24" s="481"/>
      <c r="EJF24" s="1053"/>
      <c r="EJG24" s="1053"/>
      <c r="EJH24" s="1053"/>
      <c r="EJI24" s="1053"/>
      <c r="EJJ24" s="1053"/>
      <c r="EJK24" s="480"/>
      <c r="EJL24" s="480"/>
      <c r="EJM24" s="481"/>
      <c r="EJN24" s="480"/>
      <c r="EJO24" s="480"/>
      <c r="EJP24" s="480"/>
      <c r="EJQ24" s="481"/>
      <c r="EJR24" s="481"/>
      <c r="EJS24" s="482"/>
      <c r="EJT24" s="481"/>
      <c r="EJU24" s="1053"/>
      <c r="EJV24" s="1053"/>
      <c r="EJW24" s="1053"/>
      <c r="EJX24" s="1053"/>
      <c r="EJY24" s="1053"/>
      <c r="EJZ24" s="480"/>
      <c r="EKA24" s="480"/>
      <c r="EKB24" s="481"/>
      <c r="EKC24" s="480"/>
      <c r="EKD24" s="480"/>
      <c r="EKE24" s="480"/>
      <c r="EKF24" s="481"/>
      <c r="EKG24" s="481"/>
      <c r="EKH24" s="482"/>
      <c r="EKI24" s="481"/>
      <c r="EKJ24" s="1053"/>
      <c r="EKK24" s="1053"/>
      <c r="EKL24" s="1053"/>
      <c r="EKM24" s="1053"/>
      <c r="EKN24" s="1053"/>
      <c r="EKO24" s="480"/>
      <c r="EKP24" s="480"/>
      <c r="EKQ24" s="481"/>
      <c r="EKR24" s="480"/>
      <c r="EKS24" s="480"/>
      <c r="EKT24" s="480"/>
      <c r="EKU24" s="481"/>
      <c r="EKV24" s="481"/>
      <c r="EKW24" s="482"/>
      <c r="EKX24" s="481"/>
      <c r="EKY24" s="1053"/>
      <c r="EKZ24" s="1053"/>
      <c r="ELA24" s="1053"/>
      <c r="ELB24" s="1053"/>
      <c r="ELC24" s="1053"/>
      <c r="ELD24" s="480"/>
      <c r="ELE24" s="480"/>
      <c r="ELF24" s="481"/>
      <c r="ELG24" s="480"/>
      <c r="ELH24" s="480"/>
      <c r="ELI24" s="480"/>
      <c r="ELJ24" s="481"/>
      <c r="ELK24" s="481"/>
      <c r="ELL24" s="482"/>
      <c r="ELM24" s="481"/>
      <c r="ELN24" s="1053"/>
      <c r="ELO24" s="1053"/>
      <c r="ELP24" s="1053"/>
      <c r="ELQ24" s="1053"/>
      <c r="ELR24" s="1053"/>
      <c r="ELS24" s="480"/>
      <c r="ELT24" s="480"/>
      <c r="ELU24" s="481"/>
      <c r="ELV24" s="480"/>
      <c r="ELW24" s="480"/>
      <c r="ELX24" s="480"/>
      <c r="ELY24" s="481"/>
      <c r="ELZ24" s="481"/>
      <c r="EMA24" s="482"/>
      <c r="EMB24" s="481"/>
      <c r="EMC24" s="1053"/>
      <c r="EMD24" s="1053"/>
      <c r="EME24" s="1053"/>
      <c r="EMF24" s="1053"/>
      <c r="EMG24" s="1053"/>
      <c r="EMH24" s="480"/>
      <c r="EMI24" s="480"/>
      <c r="EMJ24" s="481"/>
      <c r="EMK24" s="480"/>
      <c r="EML24" s="480"/>
      <c r="EMM24" s="480"/>
      <c r="EMN24" s="481"/>
      <c r="EMO24" s="481"/>
      <c r="EMP24" s="482"/>
      <c r="EMQ24" s="481"/>
      <c r="EMR24" s="1053"/>
      <c r="EMS24" s="1053"/>
      <c r="EMT24" s="1053"/>
      <c r="EMU24" s="1053"/>
      <c r="EMV24" s="1053"/>
      <c r="EMW24" s="480"/>
      <c r="EMX24" s="480"/>
      <c r="EMY24" s="481"/>
      <c r="EMZ24" s="480"/>
      <c r="ENA24" s="480"/>
      <c r="ENB24" s="480"/>
      <c r="ENC24" s="481"/>
      <c r="END24" s="481"/>
      <c r="ENE24" s="482"/>
      <c r="ENF24" s="481"/>
      <c r="ENG24" s="1053"/>
      <c r="ENH24" s="1053"/>
      <c r="ENI24" s="1053"/>
      <c r="ENJ24" s="1053"/>
      <c r="ENK24" s="1053"/>
      <c r="ENL24" s="480"/>
      <c r="ENM24" s="480"/>
      <c r="ENN24" s="481"/>
      <c r="ENO24" s="480"/>
      <c r="ENP24" s="480"/>
      <c r="ENQ24" s="480"/>
      <c r="ENR24" s="481"/>
      <c r="ENS24" s="481"/>
      <c r="ENT24" s="482"/>
      <c r="ENU24" s="481"/>
      <c r="ENV24" s="1053"/>
      <c r="ENW24" s="1053"/>
      <c r="ENX24" s="1053"/>
      <c r="ENY24" s="1053"/>
      <c r="ENZ24" s="1053"/>
      <c r="EOA24" s="480"/>
      <c r="EOB24" s="480"/>
      <c r="EOC24" s="481"/>
      <c r="EOD24" s="480"/>
      <c r="EOE24" s="480"/>
      <c r="EOF24" s="480"/>
      <c r="EOG24" s="481"/>
      <c r="EOH24" s="481"/>
      <c r="EOI24" s="482"/>
      <c r="EOJ24" s="481"/>
      <c r="EOK24" s="1053"/>
      <c r="EOL24" s="1053"/>
      <c r="EOM24" s="1053"/>
      <c r="EON24" s="1053"/>
      <c r="EOO24" s="1053"/>
      <c r="EOP24" s="480"/>
      <c r="EOQ24" s="480"/>
      <c r="EOR24" s="481"/>
      <c r="EOS24" s="480"/>
      <c r="EOT24" s="480"/>
      <c r="EOU24" s="480"/>
      <c r="EOV24" s="481"/>
      <c r="EOW24" s="481"/>
      <c r="EOX24" s="482"/>
      <c r="EOY24" s="481"/>
      <c r="EOZ24" s="1053"/>
      <c r="EPA24" s="1053"/>
      <c r="EPB24" s="1053"/>
      <c r="EPC24" s="1053"/>
      <c r="EPD24" s="1053"/>
      <c r="EPE24" s="480"/>
      <c r="EPF24" s="480"/>
      <c r="EPG24" s="481"/>
      <c r="EPH24" s="480"/>
      <c r="EPI24" s="480"/>
      <c r="EPJ24" s="480"/>
      <c r="EPK24" s="481"/>
      <c r="EPL24" s="481"/>
      <c r="EPM24" s="482"/>
      <c r="EPN24" s="481"/>
      <c r="EPO24" s="1053"/>
      <c r="EPP24" s="1053"/>
      <c r="EPQ24" s="1053"/>
      <c r="EPR24" s="1053"/>
      <c r="EPS24" s="1053"/>
      <c r="EPT24" s="480"/>
      <c r="EPU24" s="480"/>
      <c r="EPV24" s="481"/>
      <c r="EPW24" s="480"/>
      <c r="EPX24" s="480"/>
      <c r="EPY24" s="480"/>
      <c r="EPZ24" s="481"/>
      <c r="EQA24" s="481"/>
      <c r="EQB24" s="482"/>
      <c r="EQC24" s="481"/>
      <c r="EQD24" s="1053"/>
      <c r="EQE24" s="1053"/>
      <c r="EQF24" s="1053"/>
      <c r="EQG24" s="1053"/>
      <c r="EQH24" s="1053"/>
      <c r="EQI24" s="480"/>
      <c r="EQJ24" s="480"/>
      <c r="EQK24" s="481"/>
      <c r="EQL24" s="480"/>
      <c r="EQM24" s="480"/>
      <c r="EQN24" s="480"/>
      <c r="EQO24" s="481"/>
      <c r="EQP24" s="481"/>
      <c r="EQQ24" s="482"/>
      <c r="EQR24" s="481"/>
      <c r="EQS24" s="1053"/>
      <c r="EQT24" s="1053"/>
      <c r="EQU24" s="1053"/>
      <c r="EQV24" s="1053"/>
      <c r="EQW24" s="1053"/>
      <c r="EQX24" s="480"/>
      <c r="EQY24" s="480"/>
      <c r="EQZ24" s="481"/>
      <c r="ERA24" s="480"/>
      <c r="ERB24" s="480"/>
      <c r="ERC24" s="480"/>
      <c r="ERD24" s="481"/>
      <c r="ERE24" s="481"/>
      <c r="ERF24" s="482"/>
      <c r="ERG24" s="481"/>
      <c r="ERH24" s="1053"/>
      <c r="ERI24" s="1053"/>
      <c r="ERJ24" s="1053"/>
      <c r="ERK24" s="1053"/>
      <c r="ERL24" s="1053"/>
      <c r="ERM24" s="480"/>
      <c r="ERN24" s="480"/>
      <c r="ERO24" s="481"/>
      <c r="ERP24" s="480"/>
      <c r="ERQ24" s="480"/>
      <c r="ERR24" s="480"/>
      <c r="ERS24" s="481"/>
      <c r="ERT24" s="481"/>
      <c r="ERU24" s="482"/>
      <c r="ERV24" s="481"/>
      <c r="ERW24" s="1053"/>
      <c r="ERX24" s="1053"/>
      <c r="ERY24" s="1053"/>
      <c r="ERZ24" s="1053"/>
      <c r="ESA24" s="1053"/>
      <c r="ESB24" s="480"/>
      <c r="ESC24" s="480"/>
      <c r="ESD24" s="481"/>
      <c r="ESE24" s="480"/>
      <c r="ESF24" s="480"/>
      <c r="ESG24" s="480"/>
      <c r="ESH24" s="481"/>
      <c r="ESI24" s="481"/>
      <c r="ESJ24" s="482"/>
      <c r="ESK24" s="481"/>
      <c r="ESL24" s="1053"/>
      <c r="ESM24" s="1053"/>
      <c r="ESN24" s="1053"/>
      <c r="ESO24" s="1053"/>
      <c r="ESP24" s="1053"/>
      <c r="ESQ24" s="480"/>
      <c r="ESR24" s="480"/>
      <c r="ESS24" s="481"/>
      <c r="EST24" s="480"/>
      <c r="ESU24" s="480"/>
      <c r="ESV24" s="480"/>
      <c r="ESW24" s="481"/>
      <c r="ESX24" s="481"/>
      <c r="ESY24" s="482"/>
      <c r="ESZ24" s="481"/>
      <c r="ETA24" s="1053"/>
      <c r="ETB24" s="1053"/>
      <c r="ETC24" s="1053"/>
      <c r="ETD24" s="1053"/>
      <c r="ETE24" s="1053"/>
      <c r="ETF24" s="480"/>
      <c r="ETG24" s="480"/>
      <c r="ETH24" s="481"/>
      <c r="ETI24" s="480"/>
      <c r="ETJ24" s="480"/>
      <c r="ETK24" s="480"/>
      <c r="ETL24" s="481"/>
      <c r="ETM24" s="481"/>
      <c r="ETN24" s="482"/>
      <c r="ETO24" s="481"/>
      <c r="ETP24" s="1053"/>
      <c r="ETQ24" s="1053"/>
      <c r="ETR24" s="1053"/>
      <c r="ETS24" s="1053"/>
      <c r="ETT24" s="1053"/>
      <c r="ETU24" s="480"/>
      <c r="ETV24" s="480"/>
      <c r="ETW24" s="481"/>
      <c r="ETX24" s="480"/>
      <c r="ETY24" s="480"/>
      <c r="ETZ24" s="480"/>
      <c r="EUA24" s="481"/>
      <c r="EUB24" s="481"/>
      <c r="EUC24" s="482"/>
      <c r="EUD24" s="481"/>
      <c r="EUE24" s="1053"/>
      <c r="EUF24" s="1053"/>
      <c r="EUG24" s="1053"/>
      <c r="EUH24" s="1053"/>
      <c r="EUI24" s="1053"/>
      <c r="EUJ24" s="480"/>
      <c r="EUK24" s="480"/>
      <c r="EUL24" s="481"/>
      <c r="EUM24" s="480"/>
      <c r="EUN24" s="480"/>
      <c r="EUO24" s="480"/>
      <c r="EUP24" s="481"/>
      <c r="EUQ24" s="481"/>
      <c r="EUR24" s="482"/>
      <c r="EUS24" s="481"/>
      <c r="EUT24" s="1053"/>
      <c r="EUU24" s="1053"/>
      <c r="EUV24" s="1053"/>
      <c r="EUW24" s="1053"/>
      <c r="EUX24" s="1053"/>
      <c r="EUY24" s="480"/>
      <c r="EUZ24" s="480"/>
      <c r="EVA24" s="481"/>
      <c r="EVB24" s="480"/>
      <c r="EVC24" s="480"/>
      <c r="EVD24" s="480"/>
      <c r="EVE24" s="481"/>
      <c r="EVF24" s="481"/>
      <c r="EVG24" s="482"/>
      <c r="EVH24" s="481"/>
      <c r="EVI24" s="1053"/>
      <c r="EVJ24" s="1053"/>
      <c r="EVK24" s="1053"/>
      <c r="EVL24" s="1053"/>
      <c r="EVM24" s="1053"/>
      <c r="EVN24" s="480"/>
      <c r="EVO24" s="480"/>
      <c r="EVP24" s="481"/>
      <c r="EVQ24" s="480"/>
      <c r="EVR24" s="480"/>
      <c r="EVS24" s="480"/>
      <c r="EVT24" s="481"/>
      <c r="EVU24" s="481"/>
      <c r="EVV24" s="482"/>
      <c r="EVW24" s="481"/>
      <c r="EVX24" s="1053"/>
      <c r="EVY24" s="1053"/>
      <c r="EVZ24" s="1053"/>
      <c r="EWA24" s="1053"/>
      <c r="EWB24" s="1053"/>
      <c r="EWC24" s="480"/>
      <c r="EWD24" s="480"/>
      <c r="EWE24" s="481"/>
      <c r="EWF24" s="480"/>
      <c r="EWG24" s="480"/>
      <c r="EWH24" s="480"/>
      <c r="EWI24" s="481"/>
      <c r="EWJ24" s="481"/>
      <c r="EWK24" s="482"/>
      <c r="EWL24" s="481"/>
      <c r="EWM24" s="1053"/>
      <c r="EWN24" s="1053"/>
      <c r="EWO24" s="1053"/>
      <c r="EWP24" s="1053"/>
      <c r="EWQ24" s="1053"/>
      <c r="EWR24" s="480"/>
      <c r="EWS24" s="480"/>
      <c r="EWT24" s="481"/>
      <c r="EWU24" s="480"/>
      <c r="EWV24" s="480"/>
      <c r="EWW24" s="480"/>
      <c r="EWX24" s="481"/>
      <c r="EWY24" s="481"/>
      <c r="EWZ24" s="482"/>
      <c r="EXA24" s="481"/>
      <c r="EXB24" s="1053"/>
      <c r="EXC24" s="1053"/>
      <c r="EXD24" s="1053"/>
      <c r="EXE24" s="1053"/>
      <c r="EXF24" s="1053"/>
      <c r="EXG24" s="480"/>
      <c r="EXH24" s="480"/>
      <c r="EXI24" s="481"/>
      <c r="EXJ24" s="480"/>
      <c r="EXK24" s="480"/>
      <c r="EXL24" s="480"/>
      <c r="EXM24" s="481"/>
      <c r="EXN24" s="481"/>
      <c r="EXO24" s="482"/>
      <c r="EXP24" s="481"/>
      <c r="EXQ24" s="1053"/>
      <c r="EXR24" s="1053"/>
      <c r="EXS24" s="1053"/>
      <c r="EXT24" s="1053"/>
      <c r="EXU24" s="1053"/>
      <c r="EXV24" s="480"/>
      <c r="EXW24" s="480"/>
      <c r="EXX24" s="481"/>
      <c r="EXY24" s="480"/>
      <c r="EXZ24" s="480"/>
      <c r="EYA24" s="480"/>
      <c r="EYB24" s="481"/>
      <c r="EYC24" s="481"/>
      <c r="EYD24" s="482"/>
      <c r="EYE24" s="481"/>
      <c r="EYF24" s="1053"/>
      <c r="EYG24" s="1053"/>
      <c r="EYH24" s="1053"/>
      <c r="EYI24" s="1053"/>
      <c r="EYJ24" s="1053"/>
      <c r="EYK24" s="480"/>
      <c r="EYL24" s="480"/>
      <c r="EYM24" s="481"/>
      <c r="EYN24" s="480"/>
      <c r="EYO24" s="480"/>
      <c r="EYP24" s="480"/>
      <c r="EYQ24" s="481"/>
      <c r="EYR24" s="481"/>
      <c r="EYS24" s="482"/>
      <c r="EYT24" s="481"/>
      <c r="EYU24" s="1053"/>
      <c r="EYV24" s="1053"/>
      <c r="EYW24" s="1053"/>
      <c r="EYX24" s="1053"/>
      <c r="EYY24" s="1053"/>
      <c r="EYZ24" s="480"/>
      <c r="EZA24" s="480"/>
      <c r="EZB24" s="481"/>
      <c r="EZC24" s="480"/>
      <c r="EZD24" s="480"/>
      <c r="EZE24" s="480"/>
      <c r="EZF24" s="481"/>
      <c r="EZG24" s="481"/>
      <c r="EZH24" s="482"/>
      <c r="EZI24" s="481"/>
      <c r="EZJ24" s="1053"/>
      <c r="EZK24" s="1053"/>
      <c r="EZL24" s="1053"/>
      <c r="EZM24" s="1053"/>
      <c r="EZN24" s="1053"/>
      <c r="EZO24" s="480"/>
      <c r="EZP24" s="480"/>
      <c r="EZQ24" s="481"/>
      <c r="EZR24" s="480"/>
      <c r="EZS24" s="480"/>
      <c r="EZT24" s="480"/>
      <c r="EZU24" s="481"/>
      <c r="EZV24" s="481"/>
      <c r="EZW24" s="482"/>
      <c r="EZX24" s="481"/>
      <c r="EZY24" s="1053"/>
      <c r="EZZ24" s="1053"/>
      <c r="FAA24" s="1053"/>
      <c r="FAB24" s="1053"/>
      <c r="FAC24" s="1053"/>
      <c r="FAD24" s="480"/>
      <c r="FAE24" s="480"/>
      <c r="FAF24" s="481"/>
      <c r="FAG24" s="480"/>
      <c r="FAH24" s="480"/>
      <c r="FAI24" s="480"/>
      <c r="FAJ24" s="481"/>
      <c r="FAK24" s="481"/>
      <c r="FAL24" s="482"/>
      <c r="FAM24" s="481"/>
      <c r="FAN24" s="1053"/>
      <c r="FAO24" s="1053"/>
      <c r="FAP24" s="1053"/>
      <c r="FAQ24" s="1053"/>
      <c r="FAR24" s="1053"/>
      <c r="FAS24" s="480"/>
      <c r="FAT24" s="480"/>
      <c r="FAU24" s="481"/>
      <c r="FAV24" s="480"/>
      <c r="FAW24" s="480"/>
      <c r="FAX24" s="480"/>
      <c r="FAY24" s="481"/>
      <c r="FAZ24" s="481"/>
      <c r="FBA24" s="482"/>
      <c r="FBB24" s="481"/>
      <c r="FBC24" s="1053"/>
      <c r="FBD24" s="1053"/>
      <c r="FBE24" s="1053"/>
      <c r="FBF24" s="1053"/>
      <c r="FBG24" s="1053"/>
      <c r="FBH24" s="480"/>
      <c r="FBI24" s="480"/>
      <c r="FBJ24" s="481"/>
      <c r="FBK24" s="480"/>
      <c r="FBL24" s="480"/>
      <c r="FBM24" s="480"/>
      <c r="FBN24" s="481"/>
      <c r="FBO24" s="481"/>
      <c r="FBP24" s="482"/>
      <c r="FBQ24" s="481"/>
      <c r="FBR24" s="1053"/>
      <c r="FBS24" s="1053"/>
      <c r="FBT24" s="1053"/>
      <c r="FBU24" s="1053"/>
      <c r="FBV24" s="1053"/>
      <c r="FBW24" s="480"/>
      <c r="FBX24" s="480"/>
      <c r="FBY24" s="481"/>
      <c r="FBZ24" s="480"/>
      <c r="FCA24" s="480"/>
      <c r="FCB24" s="480"/>
      <c r="FCC24" s="481"/>
      <c r="FCD24" s="481"/>
      <c r="FCE24" s="482"/>
      <c r="FCF24" s="481"/>
      <c r="FCG24" s="1053"/>
      <c r="FCH24" s="1053"/>
      <c r="FCI24" s="1053"/>
      <c r="FCJ24" s="1053"/>
      <c r="FCK24" s="1053"/>
      <c r="FCL24" s="480"/>
      <c r="FCM24" s="480"/>
      <c r="FCN24" s="481"/>
      <c r="FCO24" s="480"/>
      <c r="FCP24" s="480"/>
      <c r="FCQ24" s="480"/>
      <c r="FCR24" s="481"/>
      <c r="FCS24" s="481"/>
      <c r="FCT24" s="482"/>
      <c r="FCU24" s="481"/>
      <c r="FCV24" s="1053"/>
      <c r="FCW24" s="1053"/>
      <c r="FCX24" s="1053"/>
      <c r="FCY24" s="1053"/>
      <c r="FCZ24" s="1053"/>
      <c r="FDA24" s="480"/>
      <c r="FDB24" s="480"/>
      <c r="FDC24" s="481"/>
      <c r="FDD24" s="480"/>
      <c r="FDE24" s="480"/>
      <c r="FDF24" s="480"/>
      <c r="FDG24" s="481"/>
      <c r="FDH24" s="481"/>
      <c r="FDI24" s="482"/>
      <c r="FDJ24" s="481"/>
      <c r="FDK24" s="1053"/>
      <c r="FDL24" s="1053"/>
      <c r="FDM24" s="1053"/>
      <c r="FDN24" s="1053"/>
      <c r="FDO24" s="1053"/>
      <c r="FDP24" s="480"/>
      <c r="FDQ24" s="480"/>
      <c r="FDR24" s="481"/>
      <c r="FDS24" s="480"/>
      <c r="FDT24" s="480"/>
      <c r="FDU24" s="480"/>
      <c r="FDV24" s="481"/>
      <c r="FDW24" s="481"/>
      <c r="FDX24" s="482"/>
      <c r="FDY24" s="481"/>
      <c r="FDZ24" s="1053"/>
      <c r="FEA24" s="1053"/>
      <c r="FEB24" s="1053"/>
      <c r="FEC24" s="1053"/>
      <c r="FED24" s="1053"/>
      <c r="FEE24" s="480"/>
      <c r="FEF24" s="480"/>
      <c r="FEG24" s="481"/>
      <c r="FEH24" s="480"/>
      <c r="FEI24" s="480"/>
      <c r="FEJ24" s="480"/>
      <c r="FEK24" s="481"/>
      <c r="FEL24" s="481"/>
      <c r="FEM24" s="482"/>
      <c r="FEN24" s="481"/>
      <c r="FEO24" s="1053"/>
      <c r="FEP24" s="1053"/>
      <c r="FEQ24" s="1053"/>
      <c r="FER24" s="1053"/>
      <c r="FES24" s="1053"/>
      <c r="FET24" s="480"/>
      <c r="FEU24" s="480"/>
      <c r="FEV24" s="481"/>
      <c r="FEW24" s="480"/>
      <c r="FEX24" s="480"/>
      <c r="FEY24" s="480"/>
      <c r="FEZ24" s="481"/>
      <c r="FFA24" s="481"/>
      <c r="FFB24" s="482"/>
      <c r="FFC24" s="481"/>
      <c r="FFD24" s="1053"/>
      <c r="FFE24" s="1053"/>
      <c r="FFF24" s="1053"/>
      <c r="FFG24" s="1053"/>
      <c r="FFH24" s="1053"/>
      <c r="FFI24" s="480"/>
      <c r="FFJ24" s="480"/>
      <c r="FFK24" s="481"/>
      <c r="FFL24" s="480"/>
      <c r="FFM24" s="480"/>
      <c r="FFN24" s="480"/>
      <c r="FFO24" s="481"/>
      <c r="FFP24" s="481"/>
      <c r="FFQ24" s="482"/>
      <c r="FFR24" s="481"/>
      <c r="FFS24" s="1053"/>
      <c r="FFT24" s="1053"/>
      <c r="FFU24" s="1053"/>
      <c r="FFV24" s="1053"/>
      <c r="FFW24" s="1053"/>
      <c r="FFX24" s="480"/>
      <c r="FFY24" s="480"/>
      <c r="FFZ24" s="481"/>
      <c r="FGA24" s="480"/>
      <c r="FGB24" s="480"/>
      <c r="FGC24" s="480"/>
      <c r="FGD24" s="481"/>
      <c r="FGE24" s="481"/>
      <c r="FGF24" s="482"/>
      <c r="FGG24" s="481"/>
      <c r="FGH24" s="1053"/>
      <c r="FGI24" s="1053"/>
      <c r="FGJ24" s="1053"/>
      <c r="FGK24" s="1053"/>
      <c r="FGL24" s="1053"/>
      <c r="FGM24" s="480"/>
      <c r="FGN24" s="480"/>
      <c r="FGO24" s="481"/>
      <c r="FGP24" s="480"/>
      <c r="FGQ24" s="480"/>
      <c r="FGR24" s="480"/>
      <c r="FGS24" s="481"/>
      <c r="FGT24" s="481"/>
      <c r="FGU24" s="482"/>
      <c r="FGV24" s="481"/>
      <c r="FGW24" s="1053"/>
      <c r="FGX24" s="1053"/>
      <c r="FGY24" s="1053"/>
      <c r="FGZ24" s="1053"/>
      <c r="FHA24" s="1053"/>
      <c r="FHB24" s="480"/>
      <c r="FHC24" s="480"/>
      <c r="FHD24" s="481"/>
      <c r="FHE24" s="480"/>
      <c r="FHF24" s="480"/>
      <c r="FHG24" s="480"/>
      <c r="FHH24" s="481"/>
      <c r="FHI24" s="481"/>
      <c r="FHJ24" s="482"/>
      <c r="FHK24" s="481"/>
      <c r="FHL24" s="1053"/>
      <c r="FHM24" s="1053"/>
      <c r="FHN24" s="1053"/>
      <c r="FHO24" s="1053"/>
      <c r="FHP24" s="1053"/>
      <c r="FHQ24" s="480"/>
      <c r="FHR24" s="480"/>
      <c r="FHS24" s="481"/>
      <c r="FHT24" s="480"/>
      <c r="FHU24" s="480"/>
      <c r="FHV24" s="480"/>
      <c r="FHW24" s="481"/>
      <c r="FHX24" s="481"/>
      <c r="FHY24" s="482"/>
      <c r="FHZ24" s="481"/>
      <c r="FIA24" s="1053"/>
      <c r="FIB24" s="1053"/>
      <c r="FIC24" s="1053"/>
      <c r="FID24" s="1053"/>
      <c r="FIE24" s="1053"/>
      <c r="FIF24" s="480"/>
      <c r="FIG24" s="480"/>
      <c r="FIH24" s="481"/>
      <c r="FII24" s="480"/>
      <c r="FIJ24" s="480"/>
      <c r="FIK24" s="480"/>
      <c r="FIL24" s="481"/>
      <c r="FIM24" s="481"/>
      <c r="FIN24" s="482"/>
      <c r="FIO24" s="481"/>
      <c r="FIP24" s="1053"/>
      <c r="FIQ24" s="1053"/>
      <c r="FIR24" s="1053"/>
      <c r="FIS24" s="1053"/>
      <c r="FIT24" s="1053"/>
      <c r="FIU24" s="480"/>
      <c r="FIV24" s="480"/>
      <c r="FIW24" s="481"/>
      <c r="FIX24" s="480"/>
      <c r="FIY24" s="480"/>
      <c r="FIZ24" s="480"/>
      <c r="FJA24" s="481"/>
      <c r="FJB24" s="481"/>
      <c r="FJC24" s="482"/>
      <c r="FJD24" s="481"/>
      <c r="FJE24" s="1053"/>
      <c r="FJF24" s="1053"/>
      <c r="FJG24" s="1053"/>
      <c r="FJH24" s="1053"/>
      <c r="FJI24" s="1053"/>
      <c r="FJJ24" s="480"/>
      <c r="FJK24" s="480"/>
      <c r="FJL24" s="481"/>
      <c r="FJM24" s="480"/>
      <c r="FJN24" s="480"/>
      <c r="FJO24" s="480"/>
      <c r="FJP24" s="481"/>
      <c r="FJQ24" s="481"/>
      <c r="FJR24" s="482"/>
      <c r="FJS24" s="481"/>
      <c r="FJT24" s="1053"/>
      <c r="FJU24" s="1053"/>
      <c r="FJV24" s="1053"/>
      <c r="FJW24" s="1053"/>
      <c r="FJX24" s="1053"/>
      <c r="FJY24" s="480"/>
      <c r="FJZ24" s="480"/>
      <c r="FKA24" s="481"/>
      <c r="FKB24" s="480"/>
      <c r="FKC24" s="480"/>
      <c r="FKD24" s="480"/>
      <c r="FKE24" s="481"/>
      <c r="FKF24" s="481"/>
      <c r="FKG24" s="482"/>
      <c r="FKH24" s="481"/>
      <c r="FKI24" s="1053"/>
      <c r="FKJ24" s="1053"/>
      <c r="FKK24" s="1053"/>
      <c r="FKL24" s="1053"/>
      <c r="FKM24" s="1053"/>
      <c r="FKN24" s="480"/>
      <c r="FKO24" s="480"/>
      <c r="FKP24" s="481"/>
      <c r="FKQ24" s="480"/>
      <c r="FKR24" s="480"/>
      <c r="FKS24" s="480"/>
      <c r="FKT24" s="481"/>
      <c r="FKU24" s="481"/>
      <c r="FKV24" s="482"/>
      <c r="FKW24" s="481"/>
      <c r="FKX24" s="1053"/>
      <c r="FKY24" s="1053"/>
      <c r="FKZ24" s="1053"/>
      <c r="FLA24" s="1053"/>
      <c r="FLB24" s="1053"/>
      <c r="FLC24" s="480"/>
      <c r="FLD24" s="480"/>
      <c r="FLE24" s="481"/>
      <c r="FLF24" s="480"/>
      <c r="FLG24" s="480"/>
      <c r="FLH24" s="480"/>
      <c r="FLI24" s="481"/>
      <c r="FLJ24" s="481"/>
      <c r="FLK24" s="482"/>
      <c r="FLL24" s="481"/>
      <c r="FLM24" s="1053"/>
      <c r="FLN24" s="1053"/>
      <c r="FLO24" s="1053"/>
      <c r="FLP24" s="1053"/>
      <c r="FLQ24" s="1053"/>
      <c r="FLR24" s="480"/>
      <c r="FLS24" s="480"/>
      <c r="FLT24" s="481"/>
      <c r="FLU24" s="480"/>
      <c r="FLV24" s="480"/>
      <c r="FLW24" s="480"/>
      <c r="FLX24" s="481"/>
      <c r="FLY24" s="481"/>
      <c r="FLZ24" s="482"/>
      <c r="FMA24" s="481"/>
      <c r="FMB24" s="1053"/>
      <c r="FMC24" s="1053"/>
      <c r="FMD24" s="1053"/>
      <c r="FME24" s="1053"/>
      <c r="FMF24" s="1053"/>
      <c r="FMG24" s="480"/>
      <c r="FMH24" s="480"/>
      <c r="FMI24" s="481"/>
      <c r="FMJ24" s="480"/>
      <c r="FMK24" s="480"/>
      <c r="FML24" s="480"/>
      <c r="FMM24" s="481"/>
      <c r="FMN24" s="481"/>
      <c r="FMO24" s="482"/>
      <c r="FMP24" s="481"/>
      <c r="FMQ24" s="1053"/>
      <c r="FMR24" s="1053"/>
      <c r="FMS24" s="1053"/>
      <c r="FMT24" s="1053"/>
      <c r="FMU24" s="1053"/>
      <c r="FMV24" s="480"/>
      <c r="FMW24" s="480"/>
      <c r="FMX24" s="481"/>
      <c r="FMY24" s="480"/>
      <c r="FMZ24" s="480"/>
      <c r="FNA24" s="480"/>
      <c r="FNB24" s="481"/>
      <c r="FNC24" s="481"/>
      <c r="FND24" s="482"/>
      <c r="FNE24" s="481"/>
      <c r="FNF24" s="1053"/>
      <c r="FNG24" s="1053"/>
      <c r="FNH24" s="1053"/>
      <c r="FNI24" s="1053"/>
      <c r="FNJ24" s="1053"/>
      <c r="FNK24" s="480"/>
      <c r="FNL24" s="480"/>
      <c r="FNM24" s="481"/>
      <c r="FNN24" s="480"/>
      <c r="FNO24" s="480"/>
      <c r="FNP24" s="480"/>
      <c r="FNQ24" s="481"/>
      <c r="FNR24" s="481"/>
      <c r="FNS24" s="482"/>
      <c r="FNT24" s="481"/>
      <c r="FNU24" s="1053"/>
      <c r="FNV24" s="1053"/>
      <c r="FNW24" s="1053"/>
      <c r="FNX24" s="1053"/>
      <c r="FNY24" s="1053"/>
      <c r="FNZ24" s="480"/>
      <c r="FOA24" s="480"/>
      <c r="FOB24" s="481"/>
      <c r="FOC24" s="480"/>
      <c r="FOD24" s="480"/>
      <c r="FOE24" s="480"/>
      <c r="FOF24" s="481"/>
      <c r="FOG24" s="481"/>
      <c r="FOH24" s="482"/>
      <c r="FOI24" s="481"/>
      <c r="FOJ24" s="1053"/>
      <c r="FOK24" s="1053"/>
      <c r="FOL24" s="1053"/>
      <c r="FOM24" s="1053"/>
      <c r="FON24" s="1053"/>
      <c r="FOO24" s="480"/>
      <c r="FOP24" s="480"/>
      <c r="FOQ24" s="481"/>
      <c r="FOR24" s="480"/>
      <c r="FOS24" s="480"/>
      <c r="FOT24" s="480"/>
      <c r="FOU24" s="481"/>
      <c r="FOV24" s="481"/>
      <c r="FOW24" s="482"/>
      <c r="FOX24" s="481"/>
      <c r="FOY24" s="1053"/>
      <c r="FOZ24" s="1053"/>
      <c r="FPA24" s="1053"/>
      <c r="FPB24" s="1053"/>
      <c r="FPC24" s="1053"/>
      <c r="FPD24" s="480"/>
      <c r="FPE24" s="480"/>
      <c r="FPF24" s="481"/>
      <c r="FPG24" s="480"/>
      <c r="FPH24" s="480"/>
      <c r="FPI24" s="480"/>
      <c r="FPJ24" s="481"/>
      <c r="FPK24" s="481"/>
      <c r="FPL24" s="482"/>
      <c r="FPM24" s="481"/>
      <c r="FPN24" s="1053"/>
      <c r="FPO24" s="1053"/>
      <c r="FPP24" s="1053"/>
      <c r="FPQ24" s="1053"/>
      <c r="FPR24" s="1053"/>
      <c r="FPS24" s="480"/>
      <c r="FPT24" s="480"/>
      <c r="FPU24" s="481"/>
      <c r="FPV24" s="480"/>
      <c r="FPW24" s="480"/>
      <c r="FPX24" s="480"/>
      <c r="FPY24" s="481"/>
      <c r="FPZ24" s="481"/>
      <c r="FQA24" s="482"/>
      <c r="FQB24" s="481"/>
      <c r="FQC24" s="1053"/>
      <c r="FQD24" s="1053"/>
      <c r="FQE24" s="1053"/>
      <c r="FQF24" s="1053"/>
      <c r="FQG24" s="1053"/>
      <c r="FQH24" s="480"/>
      <c r="FQI24" s="480"/>
      <c r="FQJ24" s="481"/>
      <c r="FQK24" s="480"/>
      <c r="FQL24" s="480"/>
      <c r="FQM24" s="480"/>
      <c r="FQN24" s="481"/>
      <c r="FQO24" s="481"/>
      <c r="FQP24" s="482"/>
      <c r="FQQ24" s="481"/>
      <c r="FQR24" s="1053"/>
      <c r="FQS24" s="1053"/>
      <c r="FQT24" s="1053"/>
      <c r="FQU24" s="1053"/>
      <c r="FQV24" s="1053"/>
      <c r="FQW24" s="480"/>
      <c r="FQX24" s="480"/>
      <c r="FQY24" s="481"/>
      <c r="FQZ24" s="480"/>
      <c r="FRA24" s="480"/>
      <c r="FRB24" s="480"/>
      <c r="FRC24" s="481"/>
      <c r="FRD24" s="481"/>
      <c r="FRE24" s="482"/>
      <c r="FRF24" s="481"/>
      <c r="FRG24" s="1053"/>
      <c r="FRH24" s="1053"/>
      <c r="FRI24" s="1053"/>
      <c r="FRJ24" s="1053"/>
      <c r="FRK24" s="1053"/>
      <c r="FRL24" s="480"/>
      <c r="FRM24" s="480"/>
      <c r="FRN24" s="481"/>
      <c r="FRO24" s="480"/>
      <c r="FRP24" s="480"/>
      <c r="FRQ24" s="480"/>
      <c r="FRR24" s="481"/>
      <c r="FRS24" s="481"/>
      <c r="FRT24" s="482"/>
      <c r="FRU24" s="481"/>
      <c r="FRV24" s="1053"/>
      <c r="FRW24" s="1053"/>
      <c r="FRX24" s="1053"/>
      <c r="FRY24" s="1053"/>
      <c r="FRZ24" s="1053"/>
      <c r="FSA24" s="480"/>
      <c r="FSB24" s="480"/>
      <c r="FSC24" s="481"/>
      <c r="FSD24" s="480"/>
      <c r="FSE24" s="480"/>
      <c r="FSF24" s="480"/>
      <c r="FSG24" s="481"/>
      <c r="FSH24" s="481"/>
      <c r="FSI24" s="482"/>
      <c r="FSJ24" s="481"/>
      <c r="FSK24" s="1053"/>
      <c r="FSL24" s="1053"/>
      <c r="FSM24" s="1053"/>
      <c r="FSN24" s="1053"/>
      <c r="FSO24" s="1053"/>
      <c r="FSP24" s="480"/>
      <c r="FSQ24" s="480"/>
      <c r="FSR24" s="481"/>
      <c r="FSS24" s="480"/>
      <c r="FST24" s="480"/>
      <c r="FSU24" s="480"/>
      <c r="FSV24" s="481"/>
      <c r="FSW24" s="481"/>
      <c r="FSX24" s="482"/>
      <c r="FSY24" s="481"/>
      <c r="FSZ24" s="1053"/>
      <c r="FTA24" s="1053"/>
      <c r="FTB24" s="1053"/>
      <c r="FTC24" s="1053"/>
      <c r="FTD24" s="1053"/>
      <c r="FTE24" s="480"/>
      <c r="FTF24" s="480"/>
      <c r="FTG24" s="481"/>
      <c r="FTH24" s="480"/>
      <c r="FTI24" s="480"/>
      <c r="FTJ24" s="480"/>
      <c r="FTK24" s="481"/>
      <c r="FTL24" s="481"/>
      <c r="FTM24" s="482"/>
      <c r="FTN24" s="481"/>
      <c r="FTO24" s="1053"/>
      <c r="FTP24" s="1053"/>
      <c r="FTQ24" s="1053"/>
      <c r="FTR24" s="1053"/>
      <c r="FTS24" s="1053"/>
      <c r="FTT24" s="480"/>
      <c r="FTU24" s="480"/>
      <c r="FTV24" s="481"/>
      <c r="FTW24" s="480"/>
      <c r="FTX24" s="480"/>
      <c r="FTY24" s="480"/>
      <c r="FTZ24" s="481"/>
      <c r="FUA24" s="481"/>
      <c r="FUB24" s="482"/>
      <c r="FUC24" s="481"/>
      <c r="FUD24" s="1053"/>
      <c r="FUE24" s="1053"/>
      <c r="FUF24" s="1053"/>
      <c r="FUG24" s="1053"/>
      <c r="FUH24" s="1053"/>
      <c r="FUI24" s="480"/>
      <c r="FUJ24" s="480"/>
      <c r="FUK24" s="481"/>
      <c r="FUL24" s="480"/>
      <c r="FUM24" s="480"/>
      <c r="FUN24" s="480"/>
      <c r="FUO24" s="481"/>
      <c r="FUP24" s="481"/>
      <c r="FUQ24" s="482"/>
      <c r="FUR24" s="481"/>
      <c r="FUS24" s="1053"/>
      <c r="FUT24" s="1053"/>
      <c r="FUU24" s="1053"/>
      <c r="FUV24" s="1053"/>
      <c r="FUW24" s="1053"/>
      <c r="FUX24" s="480"/>
      <c r="FUY24" s="480"/>
      <c r="FUZ24" s="481"/>
      <c r="FVA24" s="480"/>
      <c r="FVB24" s="480"/>
      <c r="FVC24" s="480"/>
      <c r="FVD24" s="481"/>
      <c r="FVE24" s="481"/>
      <c r="FVF24" s="482"/>
      <c r="FVG24" s="481"/>
      <c r="FVH24" s="1053"/>
      <c r="FVI24" s="1053"/>
      <c r="FVJ24" s="1053"/>
      <c r="FVK24" s="1053"/>
      <c r="FVL24" s="1053"/>
      <c r="FVM24" s="480"/>
      <c r="FVN24" s="480"/>
      <c r="FVO24" s="481"/>
      <c r="FVP24" s="480"/>
      <c r="FVQ24" s="480"/>
      <c r="FVR24" s="480"/>
      <c r="FVS24" s="481"/>
      <c r="FVT24" s="481"/>
      <c r="FVU24" s="482"/>
      <c r="FVV24" s="481"/>
      <c r="FVW24" s="1053"/>
      <c r="FVX24" s="1053"/>
      <c r="FVY24" s="1053"/>
      <c r="FVZ24" s="1053"/>
      <c r="FWA24" s="1053"/>
      <c r="FWB24" s="480"/>
      <c r="FWC24" s="480"/>
      <c r="FWD24" s="481"/>
      <c r="FWE24" s="480"/>
      <c r="FWF24" s="480"/>
      <c r="FWG24" s="480"/>
      <c r="FWH24" s="481"/>
      <c r="FWI24" s="481"/>
      <c r="FWJ24" s="482"/>
      <c r="FWK24" s="481"/>
      <c r="FWL24" s="1053"/>
      <c r="FWM24" s="1053"/>
      <c r="FWN24" s="1053"/>
      <c r="FWO24" s="1053"/>
      <c r="FWP24" s="1053"/>
      <c r="FWQ24" s="480"/>
      <c r="FWR24" s="480"/>
      <c r="FWS24" s="481"/>
      <c r="FWT24" s="480"/>
      <c r="FWU24" s="480"/>
      <c r="FWV24" s="480"/>
      <c r="FWW24" s="481"/>
      <c r="FWX24" s="481"/>
      <c r="FWY24" s="482"/>
      <c r="FWZ24" s="481"/>
      <c r="FXA24" s="1053"/>
      <c r="FXB24" s="1053"/>
      <c r="FXC24" s="1053"/>
      <c r="FXD24" s="1053"/>
      <c r="FXE24" s="1053"/>
      <c r="FXF24" s="480"/>
      <c r="FXG24" s="480"/>
      <c r="FXH24" s="481"/>
      <c r="FXI24" s="480"/>
      <c r="FXJ24" s="480"/>
      <c r="FXK24" s="480"/>
      <c r="FXL24" s="481"/>
      <c r="FXM24" s="481"/>
      <c r="FXN24" s="482"/>
      <c r="FXO24" s="481"/>
      <c r="FXP24" s="1053"/>
      <c r="FXQ24" s="1053"/>
      <c r="FXR24" s="1053"/>
      <c r="FXS24" s="1053"/>
      <c r="FXT24" s="1053"/>
      <c r="FXU24" s="480"/>
      <c r="FXV24" s="480"/>
      <c r="FXW24" s="481"/>
      <c r="FXX24" s="480"/>
      <c r="FXY24" s="480"/>
      <c r="FXZ24" s="480"/>
      <c r="FYA24" s="481"/>
      <c r="FYB24" s="481"/>
      <c r="FYC24" s="482"/>
      <c r="FYD24" s="481"/>
      <c r="FYE24" s="1053"/>
      <c r="FYF24" s="1053"/>
      <c r="FYG24" s="1053"/>
      <c r="FYH24" s="1053"/>
      <c r="FYI24" s="1053"/>
      <c r="FYJ24" s="480"/>
      <c r="FYK24" s="480"/>
      <c r="FYL24" s="481"/>
      <c r="FYM24" s="480"/>
      <c r="FYN24" s="480"/>
      <c r="FYO24" s="480"/>
      <c r="FYP24" s="481"/>
      <c r="FYQ24" s="481"/>
      <c r="FYR24" s="482"/>
      <c r="FYS24" s="481"/>
      <c r="FYT24" s="1053"/>
      <c r="FYU24" s="1053"/>
      <c r="FYV24" s="1053"/>
      <c r="FYW24" s="1053"/>
      <c r="FYX24" s="1053"/>
      <c r="FYY24" s="480"/>
      <c r="FYZ24" s="480"/>
      <c r="FZA24" s="481"/>
      <c r="FZB24" s="480"/>
      <c r="FZC24" s="480"/>
      <c r="FZD24" s="480"/>
      <c r="FZE24" s="481"/>
      <c r="FZF24" s="481"/>
      <c r="FZG24" s="482"/>
      <c r="FZH24" s="481"/>
      <c r="FZI24" s="1053"/>
      <c r="FZJ24" s="1053"/>
      <c r="FZK24" s="1053"/>
      <c r="FZL24" s="1053"/>
      <c r="FZM24" s="1053"/>
      <c r="FZN24" s="480"/>
      <c r="FZO24" s="480"/>
      <c r="FZP24" s="481"/>
      <c r="FZQ24" s="480"/>
      <c r="FZR24" s="480"/>
      <c r="FZS24" s="480"/>
      <c r="FZT24" s="481"/>
      <c r="FZU24" s="481"/>
      <c r="FZV24" s="482"/>
      <c r="FZW24" s="481"/>
      <c r="FZX24" s="1053"/>
      <c r="FZY24" s="1053"/>
      <c r="FZZ24" s="1053"/>
      <c r="GAA24" s="1053"/>
      <c r="GAB24" s="1053"/>
      <c r="GAC24" s="480"/>
      <c r="GAD24" s="480"/>
      <c r="GAE24" s="481"/>
      <c r="GAF24" s="480"/>
      <c r="GAG24" s="480"/>
      <c r="GAH24" s="480"/>
      <c r="GAI24" s="481"/>
      <c r="GAJ24" s="481"/>
      <c r="GAK24" s="482"/>
      <c r="GAL24" s="481"/>
      <c r="GAM24" s="1053"/>
      <c r="GAN24" s="1053"/>
      <c r="GAO24" s="1053"/>
      <c r="GAP24" s="1053"/>
      <c r="GAQ24" s="1053"/>
      <c r="GAR24" s="480"/>
      <c r="GAS24" s="480"/>
      <c r="GAT24" s="481"/>
      <c r="GAU24" s="480"/>
      <c r="GAV24" s="480"/>
      <c r="GAW24" s="480"/>
      <c r="GAX24" s="481"/>
      <c r="GAY24" s="481"/>
      <c r="GAZ24" s="482"/>
      <c r="GBA24" s="481"/>
      <c r="GBB24" s="1053"/>
      <c r="GBC24" s="1053"/>
      <c r="GBD24" s="1053"/>
      <c r="GBE24" s="1053"/>
      <c r="GBF24" s="1053"/>
      <c r="GBG24" s="480"/>
      <c r="GBH24" s="480"/>
      <c r="GBI24" s="481"/>
      <c r="GBJ24" s="480"/>
      <c r="GBK24" s="480"/>
      <c r="GBL24" s="480"/>
      <c r="GBM24" s="481"/>
      <c r="GBN24" s="481"/>
      <c r="GBO24" s="482"/>
      <c r="GBP24" s="481"/>
      <c r="GBQ24" s="1053"/>
      <c r="GBR24" s="1053"/>
      <c r="GBS24" s="1053"/>
      <c r="GBT24" s="1053"/>
      <c r="GBU24" s="1053"/>
      <c r="GBV24" s="480"/>
      <c r="GBW24" s="480"/>
      <c r="GBX24" s="481"/>
      <c r="GBY24" s="480"/>
      <c r="GBZ24" s="480"/>
      <c r="GCA24" s="480"/>
      <c r="GCB24" s="481"/>
      <c r="GCC24" s="481"/>
      <c r="GCD24" s="482"/>
      <c r="GCE24" s="481"/>
      <c r="GCF24" s="1053"/>
      <c r="GCG24" s="1053"/>
      <c r="GCH24" s="1053"/>
      <c r="GCI24" s="1053"/>
      <c r="GCJ24" s="1053"/>
      <c r="GCK24" s="480"/>
      <c r="GCL24" s="480"/>
      <c r="GCM24" s="481"/>
      <c r="GCN24" s="480"/>
      <c r="GCO24" s="480"/>
      <c r="GCP24" s="480"/>
      <c r="GCQ24" s="481"/>
      <c r="GCR24" s="481"/>
      <c r="GCS24" s="482"/>
      <c r="GCT24" s="481"/>
      <c r="GCU24" s="1053"/>
      <c r="GCV24" s="1053"/>
      <c r="GCW24" s="1053"/>
      <c r="GCX24" s="1053"/>
      <c r="GCY24" s="1053"/>
      <c r="GCZ24" s="480"/>
      <c r="GDA24" s="480"/>
      <c r="GDB24" s="481"/>
      <c r="GDC24" s="480"/>
      <c r="GDD24" s="480"/>
      <c r="GDE24" s="480"/>
      <c r="GDF24" s="481"/>
      <c r="GDG24" s="481"/>
      <c r="GDH24" s="482"/>
      <c r="GDI24" s="481"/>
      <c r="GDJ24" s="1053"/>
      <c r="GDK24" s="1053"/>
      <c r="GDL24" s="1053"/>
      <c r="GDM24" s="1053"/>
      <c r="GDN24" s="1053"/>
      <c r="GDO24" s="480"/>
      <c r="GDP24" s="480"/>
      <c r="GDQ24" s="481"/>
      <c r="GDR24" s="480"/>
      <c r="GDS24" s="480"/>
      <c r="GDT24" s="480"/>
      <c r="GDU24" s="481"/>
      <c r="GDV24" s="481"/>
      <c r="GDW24" s="482"/>
      <c r="GDX24" s="481"/>
      <c r="GDY24" s="1053"/>
      <c r="GDZ24" s="1053"/>
      <c r="GEA24" s="1053"/>
      <c r="GEB24" s="1053"/>
      <c r="GEC24" s="1053"/>
      <c r="GED24" s="480"/>
      <c r="GEE24" s="480"/>
      <c r="GEF24" s="481"/>
      <c r="GEG24" s="480"/>
      <c r="GEH24" s="480"/>
      <c r="GEI24" s="480"/>
      <c r="GEJ24" s="481"/>
      <c r="GEK24" s="481"/>
      <c r="GEL24" s="482"/>
      <c r="GEM24" s="481"/>
      <c r="GEN24" s="1053"/>
      <c r="GEO24" s="1053"/>
      <c r="GEP24" s="1053"/>
      <c r="GEQ24" s="1053"/>
      <c r="GER24" s="1053"/>
      <c r="GES24" s="480"/>
      <c r="GET24" s="480"/>
      <c r="GEU24" s="481"/>
      <c r="GEV24" s="480"/>
      <c r="GEW24" s="480"/>
      <c r="GEX24" s="480"/>
      <c r="GEY24" s="481"/>
      <c r="GEZ24" s="481"/>
      <c r="GFA24" s="482"/>
      <c r="GFB24" s="481"/>
      <c r="GFC24" s="1053"/>
      <c r="GFD24" s="1053"/>
      <c r="GFE24" s="1053"/>
      <c r="GFF24" s="1053"/>
      <c r="GFG24" s="1053"/>
      <c r="GFH24" s="480"/>
      <c r="GFI24" s="480"/>
      <c r="GFJ24" s="481"/>
      <c r="GFK24" s="480"/>
      <c r="GFL24" s="480"/>
      <c r="GFM24" s="480"/>
      <c r="GFN24" s="481"/>
      <c r="GFO24" s="481"/>
      <c r="GFP24" s="482"/>
      <c r="GFQ24" s="481"/>
      <c r="GFR24" s="1053"/>
      <c r="GFS24" s="1053"/>
      <c r="GFT24" s="1053"/>
      <c r="GFU24" s="1053"/>
      <c r="GFV24" s="1053"/>
      <c r="GFW24" s="480"/>
      <c r="GFX24" s="480"/>
      <c r="GFY24" s="481"/>
      <c r="GFZ24" s="480"/>
      <c r="GGA24" s="480"/>
      <c r="GGB24" s="480"/>
      <c r="GGC24" s="481"/>
      <c r="GGD24" s="481"/>
      <c r="GGE24" s="482"/>
      <c r="GGF24" s="481"/>
      <c r="GGG24" s="1053"/>
      <c r="GGH24" s="1053"/>
      <c r="GGI24" s="1053"/>
      <c r="GGJ24" s="1053"/>
      <c r="GGK24" s="1053"/>
      <c r="GGL24" s="480"/>
      <c r="GGM24" s="480"/>
      <c r="GGN24" s="481"/>
      <c r="GGO24" s="480"/>
      <c r="GGP24" s="480"/>
      <c r="GGQ24" s="480"/>
      <c r="GGR24" s="481"/>
      <c r="GGS24" s="481"/>
      <c r="GGT24" s="482"/>
      <c r="GGU24" s="481"/>
      <c r="GGV24" s="1053"/>
      <c r="GGW24" s="1053"/>
      <c r="GGX24" s="1053"/>
      <c r="GGY24" s="1053"/>
      <c r="GGZ24" s="1053"/>
      <c r="GHA24" s="480"/>
      <c r="GHB24" s="480"/>
      <c r="GHC24" s="481"/>
      <c r="GHD24" s="480"/>
      <c r="GHE24" s="480"/>
      <c r="GHF24" s="480"/>
      <c r="GHG24" s="481"/>
      <c r="GHH24" s="481"/>
      <c r="GHI24" s="482"/>
      <c r="GHJ24" s="481"/>
      <c r="GHK24" s="1053"/>
      <c r="GHL24" s="1053"/>
      <c r="GHM24" s="1053"/>
      <c r="GHN24" s="1053"/>
      <c r="GHO24" s="1053"/>
      <c r="GHP24" s="480"/>
      <c r="GHQ24" s="480"/>
      <c r="GHR24" s="481"/>
      <c r="GHS24" s="480"/>
      <c r="GHT24" s="480"/>
      <c r="GHU24" s="480"/>
      <c r="GHV24" s="481"/>
      <c r="GHW24" s="481"/>
      <c r="GHX24" s="482"/>
      <c r="GHY24" s="481"/>
      <c r="GHZ24" s="1053"/>
      <c r="GIA24" s="1053"/>
      <c r="GIB24" s="1053"/>
      <c r="GIC24" s="1053"/>
      <c r="GID24" s="1053"/>
      <c r="GIE24" s="480"/>
      <c r="GIF24" s="480"/>
      <c r="GIG24" s="481"/>
      <c r="GIH24" s="480"/>
      <c r="GII24" s="480"/>
      <c r="GIJ24" s="480"/>
      <c r="GIK24" s="481"/>
      <c r="GIL24" s="481"/>
      <c r="GIM24" s="482"/>
      <c r="GIN24" s="481"/>
      <c r="GIO24" s="1053"/>
      <c r="GIP24" s="1053"/>
      <c r="GIQ24" s="1053"/>
      <c r="GIR24" s="1053"/>
      <c r="GIS24" s="1053"/>
      <c r="GIT24" s="480"/>
      <c r="GIU24" s="480"/>
      <c r="GIV24" s="481"/>
      <c r="GIW24" s="480"/>
      <c r="GIX24" s="480"/>
      <c r="GIY24" s="480"/>
      <c r="GIZ24" s="481"/>
      <c r="GJA24" s="481"/>
      <c r="GJB24" s="482"/>
      <c r="GJC24" s="481"/>
      <c r="GJD24" s="1053"/>
      <c r="GJE24" s="1053"/>
      <c r="GJF24" s="1053"/>
      <c r="GJG24" s="1053"/>
      <c r="GJH24" s="1053"/>
      <c r="GJI24" s="480"/>
      <c r="GJJ24" s="480"/>
      <c r="GJK24" s="481"/>
      <c r="GJL24" s="480"/>
      <c r="GJM24" s="480"/>
      <c r="GJN24" s="480"/>
      <c r="GJO24" s="481"/>
      <c r="GJP24" s="481"/>
      <c r="GJQ24" s="482"/>
      <c r="GJR24" s="481"/>
      <c r="GJS24" s="1053"/>
      <c r="GJT24" s="1053"/>
      <c r="GJU24" s="1053"/>
      <c r="GJV24" s="1053"/>
      <c r="GJW24" s="1053"/>
      <c r="GJX24" s="480"/>
      <c r="GJY24" s="480"/>
      <c r="GJZ24" s="481"/>
      <c r="GKA24" s="480"/>
      <c r="GKB24" s="480"/>
      <c r="GKC24" s="480"/>
      <c r="GKD24" s="481"/>
      <c r="GKE24" s="481"/>
      <c r="GKF24" s="482"/>
      <c r="GKG24" s="481"/>
      <c r="GKH24" s="1053"/>
      <c r="GKI24" s="1053"/>
      <c r="GKJ24" s="1053"/>
      <c r="GKK24" s="1053"/>
      <c r="GKL24" s="1053"/>
      <c r="GKM24" s="480"/>
      <c r="GKN24" s="480"/>
      <c r="GKO24" s="481"/>
      <c r="GKP24" s="480"/>
      <c r="GKQ24" s="480"/>
      <c r="GKR24" s="480"/>
      <c r="GKS24" s="481"/>
      <c r="GKT24" s="481"/>
      <c r="GKU24" s="482"/>
      <c r="GKV24" s="481"/>
      <c r="GKW24" s="1053"/>
      <c r="GKX24" s="1053"/>
      <c r="GKY24" s="1053"/>
      <c r="GKZ24" s="1053"/>
      <c r="GLA24" s="1053"/>
      <c r="GLB24" s="480"/>
      <c r="GLC24" s="480"/>
      <c r="GLD24" s="481"/>
      <c r="GLE24" s="480"/>
      <c r="GLF24" s="480"/>
      <c r="GLG24" s="480"/>
      <c r="GLH24" s="481"/>
      <c r="GLI24" s="481"/>
      <c r="GLJ24" s="482"/>
      <c r="GLK24" s="481"/>
      <c r="GLL24" s="1053"/>
      <c r="GLM24" s="1053"/>
      <c r="GLN24" s="1053"/>
      <c r="GLO24" s="1053"/>
      <c r="GLP24" s="1053"/>
      <c r="GLQ24" s="480"/>
      <c r="GLR24" s="480"/>
      <c r="GLS24" s="481"/>
      <c r="GLT24" s="480"/>
      <c r="GLU24" s="480"/>
      <c r="GLV24" s="480"/>
      <c r="GLW24" s="481"/>
      <c r="GLX24" s="481"/>
      <c r="GLY24" s="482"/>
      <c r="GLZ24" s="481"/>
      <c r="GMA24" s="1053"/>
      <c r="GMB24" s="1053"/>
      <c r="GMC24" s="1053"/>
      <c r="GMD24" s="1053"/>
      <c r="GME24" s="1053"/>
      <c r="GMF24" s="480"/>
      <c r="GMG24" s="480"/>
      <c r="GMH24" s="481"/>
      <c r="GMI24" s="480"/>
      <c r="GMJ24" s="480"/>
      <c r="GMK24" s="480"/>
      <c r="GML24" s="481"/>
      <c r="GMM24" s="481"/>
      <c r="GMN24" s="482"/>
      <c r="GMO24" s="481"/>
      <c r="GMP24" s="1053"/>
      <c r="GMQ24" s="1053"/>
      <c r="GMR24" s="1053"/>
      <c r="GMS24" s="1053"/>
      <c r="GMT24" s="1053"/>
      <c r="GMU24" s="480"/>
      <c r="GMV24" s="480"/>
      <c r="GMW24" s="481"/>
      <c r="GMX24" s="480"/>
      <c r="GMY24" s="480"/>
      <c r="GMZ24" s="480"/>
      <c r="GNA24" s="481"/>
      <c r="GNB24" s="481"/>
      <c r="GNC24" s="482"/>
      <c r="GND24" s="481"/>
      <c r="GNE24" s="1053"/>
      <c r="GNF24" s="1053"/>
      <c r="GNG24" s="1053"/>
      <c r="GNH24" s="1053"/>
      <c r="GNI24" s="1053"/>
      <c r="GNJ24" s="480"/>
      <c r="GNK24" s="480"/>
      <c r="GNL24" s="481"/>
      <c r="GNM24" s="480"/>
      <c r="GNN24" s="480"/>
      <c r="GNO24" s="480"/>
      <c r="GNP24" s="481"/>
      <c r="GNQ24" s="481"/>
      <c r="GNR24" s="482"/>
      <c r="GNS24" s="481"/>
      <c r="GNT24" s="1053"/>
      <c r="GNU24" s="1053"/>
      <c r="GNV24" s="1053"/>
      <c r="GNW24" s="1053"/>
      <c r="GNX24" s="1053"/>
      <c r="GNY24" s="480"/>
      <c r="GNZ24" s="480"/>
      <c r="GOA24" s="481"/>
      <c r="GOB24" s="480"/>
      <c r="GOC24" s="480"/>
      <c r="GOD24" s="480"/>
      <c r="GOE24" s="481"/>
      <c r="GOF24" s="481"/>
      <c r="GOG24" s="482"/>
      <c r="GOH24" s="481"/>
      <c r="GOI24" s="1053"/>
      <c r="GOJ24" s="1053"/>
      <c r="GOK24" s="1053"/>
      <c r="GOL24" s="1053"/>
      <c r="GOM24" s="1053"/>
      <c r="GON24" s="480"/>
      <c r="GOO24" s="480"/>
      <c r="GOP24" s="481"/>
      <c r="GOQ24" s="480"/>
      <c r="GOR24" s="480"/>
      <c r="GOS24" s="480"/>
      <c r="GOT24" s="481"/>
      <c r="GOU24" s="481"/>
      <c r="GOV24" s="482"/>
      <c r="GOW24" s="481"/>
      <c r="GOX24" s="1053"/>
      <c r="GOY24" s="1053"/>
      <c r="GOZ24" s="1053"/>
      <c r="GPA24" s="1053"/>
      <c r="GPB24" s="1053"/>
      <c r="GPC24" s="480"/>
      <c r="GPD24" s="480"/>
      <c r="GPE24" s="481"/>
      <c r="GPF24" s="480"/>
      <c r="GPG24" s="480"/>
      <c r="GPH24" s="480"/>
      <c r="GPI24" s="481"/>
      <c r="GPJ24" s="481"/>
      <c r="GPK24" s="482"/>
      <c r="GPL24" s="481"/>
      <c r="GPM24" s="1053"/>
      <c r="GPN24" s="1053"/>
      <c r="GPO24" s="1053"/>
      <c r="GPP24" s="1053"/>
      <c r="GPQ24" s="1053"/>
      <c r="GPR24" s="480"/>
      <c r="GPS24" s="480"/>
      <c r="GPT24" s="481"/>
      <c r="GPU24" s="480"/>
      <c r="GPV24" s="480"/>
      <c r="GPW24" s="480"/>
      <c r="GPX24" s="481"/>
      <c r="GPY24" s="481"/>
      <c r="GPZ24" s="482"/>
      <c r="GQA24" s="481"/>
      <c r="GQB24" s="1053"/>
      <c r="GQC24" s="1053"/>
      <c r="GQD24" s="1053"/>
      <c r="GQE24" s="1053"/>
      <c r="GQF24" s="1053"/>
      <c r="GQG24" s="480"/>
      <c r="GQH24" s="480"/>
      <c r="GQI24" s="481"/>
      <c r="GQJ24" s="480"/>
      <c r="GQK24" s="480"/>
      <c r="GQL24" s="480"/>
      <c r="GQM24" s="481"/>
      <c r="GQN24" s="481"/>
      <c r="GQO24" s="482"/>
      <c r="GQP24" s="481"/>
      <c r="GQQ24" s="1053"/>
      <c r="GQR24" s="1053"/>
      <c r="GQS24" s="1053"/>
      <c r="GQT24" s="1053"/>
      <c r="GQU24" s="1053"/>
      <c r="GQV24" s="480"/>
      <c r="GQW24" s="480"/>
      <c r="GQX24" s="481"/>
      <c r="GQY24" s="480"/>
      <c r="GQZ24" s="480"/>
      <c r="GRA24" s="480"/>
      <c r="GRB24" s="481"/>
      <c r="GRC24" s="481"/>
      <c r="GRD24" s="482"/>
      <c r="GRE24" s="481"/>
      <c r="GRF24" s="1053"/>
      <c r="GRG24" s="1053"/>
      <c r="GRH24" s="1053"/>
      <c r="GRI24" s="1053"/>
      <c r="GRJ24" s="1053"/>
      <c r="GRK24" s="480"/>
      <c r="GRL24" s="480"/>
      <c r="GRM24" s="481"/>
      <c r="GRN24" s="480"/>
      <c r="GRO24" s="480"/>
      <c r="GRP24" s="480"/>
      <c r="GRQ24" s="481"/>
      <c r="GRR24" s="481"/>
      <c r="GRS24" s="482"/>
      <c r="GRT24" s="481"/>
      <c r="GRU24" s="1053"/>
      <c r="GRV24" s="1053"/>
      <c r="GRW24" s="1053"/>
      <c r="GRX24" s="1053"/>
      <c r="GRY24" s="1053"/>
      <c r="GRZ24" s="480"/>
      <c r="GSA24" s="480"/>
      <c r="GSB24" s="481"/>
      <c r="GSC24" s="480"/>
      <c r="GSD24" s="480"/>
      <c r="GSE24" s="480"/>
      <c r="GSF24" s="481"/>
      <c r="GSG24" s="481"/>
      <c r="GSH24" s="482"/>
      <c r="GSI24" s="481"/>
      <c r="GSJ24" s="1053"/>
      <c r="GSK24" s="1053"/>
      <c r="GSL24" s="1053"/>
      <c r="GSM24" s="1053"/>
      <c r="GSN24" s="1053"/>
      <c r="GSO24" s="480"/>
      <c r="GSP24" s="480"/>
      <c r="GSQ24" s="481"/>
      <c r="GSR24" s="480"/>
      <c r="GSS24" s="480"/>
      <c r="GST24" s="480"/>
      <c r="GSU24" s="481"/>
      <c r="GSV24" s="481"/>
      <c r="GSW24" s="482"/>
      <c r="GSX24" s="481"/>
      <c r="GSY24" s="1053"/>
      <c r="GSZ24" s="1053"/>
      <c r="GTA24" s="1053"/>
      <c r="GTB24" s="1053"/>
      <c r="GTC24" s="1053"/>
      <c r="GTD24" s="480"/>
      <c r="GTE24" s="480"/>
      <c r="GTF24" s="481"/>
      <c r="GTG24" s="480"/>
      <c r="GTH24" s="480"/>
      <c r="GTI24" s="480"/>
      <c r="GTJ24" s="481"/>
      <c r="GTK24" s="481"/>
      <c r="GTL24" s="482"/>
      <c r="GTM24" s="481"/>
      <c r="GTN24" s="1053"/>
      <c r="GTO24" s="1053"/>
      <c r="GTP24" s="1053"/>
      <c r="GTQ24" s="1053"/>
      <c r="GTR24" s="1053"/>
      <c r="GTS24" s="480"/>
      <c r="GTT24" s="480"/>
      <c r="GTU24" s="481"/>
      <c r="GTV24" s="480"/>
      <c r="GTW24" s="480"/>
      <c r="GTX24" s="480"/>
      <c r="GTY24" s="481"/>
      <c r="GTZ24" s="481"/>
      <c r="GUA24" s="482"/>
      <c r="GUB24" s="481"/>
      <c r="GUC24" s="1053"/>
      <c r="GUD24" s="1053"/>
      <c r="GUE24" s="1053"/>
      <c r="GUF24" s="1053"/>
      <c r="GUG24" s="1053"/>
      <c r="GUH24" s="480"/>
      <c r="GUI24" s="480"/>
      <c r="GUJ24" s="481"/>
      <c r="GUK24" s="480"/>
      <c r="GUL24" s="480"/>
      <c r="GUM24" s="480"/>
      <c r="GUN24" s="481"/>
      <c r="GUO24" s="481"/>
      <c r="GUP24" s="482"/>
      <c r="GUQ24" s="481"/>
      <c r="GUR24" s="1053"/>
      <c r="GUS24" s="1053"/>
      <c r="GUT24" s="1053"/>
      <c r="GUU24" s="1053"/>
      <c r="GUV24" s="1053"/>
      <c r="GUW24" s="480"/>
      <c r="GUX24" s="480"/>
      <c r="GUY24" s="481"/>
      <c r="GUZ24" s="480"/>
      <c r="GVA24" s="480"/>
      <c r="GVB24" s="480"/>
      <c r="GVC24" s="481"/>
      <c r="GVD24" s="481"/>
      <c r="GVE24" s="482"/>
      <c r="GVF24" s="481"/>
      <c r="GVG24" s="1053"/>
      <c r="GVH24" s="1053"/>
      <c r="GVI24" s="1053"/>
      <c r="GVJ24" s="1053"/>
      <c r="GVK24" s="1053"/>
      <c r="GVL24" s="480"/>
      <c r="GVM24" s="480"/>
      <c r="GVN24" s="481"/>
      <c r="GVO24" s="480"/>
      <c r="GVP24" s="480"/>
      <c r="GVQ24" s="480"/>
      <c r="GVR24" s="481"/>
      <c r="GVS24" s="481"/>
      <c r="GVT24" s="482"/>
      <c r="GVU24" s="481"/>
      <c r="GVV24" s="1053"/>
      <c r="GVW24" s="1053"/>
      <c r="GVX24" s="1053"/>
      <c r="GVY24" s="1053"/>
      <c r="GVZ24" s="1053"/>
      <c r="GWA24" s="480"/>
      <c r="GWB24" s="480"/>
      <c r="GWC24" s="481"/>
      <c r="GWD24" s="480"/>
      <c r="GWE24" s="480"/>
      <c r="GWF24" s="480"/>
      <c r="GWG24" s="481"/>
      <c r="GWH24" s="481"/>
      <c r="GWI24" s="482"/>
      <c r="GWJ24" s="481"/>
      <c r="GWK24" s="1053"/>
      <c r="GWL24" s="1053"/>
      <c r="GWM24" s="1053"/>
      <c r="GWN24" s="1053"/>
      <c r="GWO24" s="1053"/>
      <c r="GWP24" s="480"/>
      <c r="GWQ24" s="480"/>
      <c r="GWR24" s="481"/>
      <c r="GWS24" s="480"/>
      <c r="GWT24" s="480"/>
      <c r="GWU24" s="480"/>
      <c r="GWV24" s="481"/>
      <c r="GWW24" s="481"/>
      <c r="GWX24" s="482"/>
      <c r="GWY24" s="481"/>
      <c r="GWZ24" s="1053"/>
      <c r="GXA24" s="1053"/>
      <c r="GXB24" s="1053"/>
      <c r="GXC24" s="1053"/>
      <c r="GXD24" s="1053"/>
      <c r="GXE24" s="480"/>
      <c r="GXF24" s="480"/>
      <c r="GXG24" s="481"/>
      <c r="GXH24" s="480"/>
      <c r="GXI24" s="480"/>
      <c r="GXJ24" s="480"/>
      <c r="GXK24" s="481"/>
      <c r="GXL24" s="481"/>
      <c r="GXM24" s="482"/>
      <c r="GXN24" s="481"/>
      <c r="GXO24" s="1053"/>
      <c r="GXP24" s="1053"/>
      <c r="GXQ24" s="1053"/>
      <c r="GXR24" s="1053"/>
      <c r="GXS24" s="1053"/>
      <c r="GXT24" s="480"/>
      <c r="GXU24" s="480"/>
      <c r="GXV24" s="481"/>
      <c r="GXW24" s="480"/>
      <c r="GXX24" s="480"/>
      <c r="GXY24" s="480"/>
      <c r="GXZ24" s="481"/>
      <c r="GYA24" s="481"/>
      <c r="GYB24" s="482"/>
      <c r="GYC24" s="481"/>
      <c r="GYD24" s="1053"/>
      <c r="GYE24" s="1053"/>
      <c r="GYF24" s="1053"/>
      <c r="GYG24" s="1053"/>
      <c r="GYH24" s="1053"/>
      <c r="GYI24" s="480"/>
      <c r="GYJ24" s="480"/>
      <c r="GYK24" s="481"/>
      <c r="GYL24" s="480"/>
      <c r="GYM24" s="480"/>
      <c r="GYN24" s="480"/>
      <c r="GYO24" s="481"/>
      <c r="GYP24" s="481"/>
      <c r="GYQ24" s="482"/>
      <c r="GYR24" s="481"/>
      <c r="GYS24" s="1053"/>
      <c r="GYT24" s="1053"/>
      <c r="GYU24" s="1053"/>
      <c r="GYV24" s="1053"/>
      <c r="GYW24" s="1053"/>
      <c r="GYX24" s="480"/>
      <c r="GYY24" s="480"/>
      <c r="GYZ24" s="481"/>
      <c r="GZA24" s="480"/>
      <c r="GZB24" s="480"/>
      <c r="GZC24" s="480"/>
      <c r="GZD24" s="481"/>
      <c r="GZE24" s="481"/>
      <c r="GZF24" s="482"/>
      <c r="GZG24" s="481"/>
      <c r="GZH24" s="1053"/>
      <c r="GZI24" s="1053"/>
      <c r="GZJ24" s="1053"/>
      <c r="GZK24" s="1053"/>
      <c r="GZL24" s="1053"/>
      <c r="GZM24" s="480"/>
      <c r="GZN24" s="480"/>
      <c r="GZO24" s="481"/>
      <c r="GZP24" s="480"/>
      <c r="GZQ24" s="480"/>
      <c r="GZR24" s="480"/>
      <c r="GZS24" s="481"/>
      <c r="GZT24" s="481"/>
      <c r="GZU24" s="482"/>
      <c r="GZV24" s="481"/>
      <c r="GZW24" s="1053"/>
      <c r="GZX24" s="1053"/>
      <c r="GZY24" s="1053"/>
      <c r="GZZ24" s="1053"/>
      <c r="HAA24" s="1053"/>
      <c r="HAB24" s="480"/>
      <c r="HAC24" s="480"/>
      <c r="HAD24" s="481"/>
      <c r="HAE24" s="480"/>
      <c r="HAF24" s="480"/>
      <c r="HAG24" s="480"/>
      <c r="HAH24" s="481"/>
      <c r="HAI24" s="481"/>
      <c r="HAJ24" s="482"/>
      <c r="HAK24" s="481"/>
      <c r="HAL24" s="1053"/>
      <c r="HAM24" s="1053"/>
      <c r="HAN24" s="1053"/>
      <c r="HAO24" s="1053"/>
      <c r="HAP24" s="1053"/>
      <c r="HAQ24" s="480"/>
      <c r="HAR24" s="480"/>
      <c r="HAS24" s="481"/>
      <c r="HAT24" s="480"/>
      <c r="HAU24" s="480"/>
      <c r="HAV24" s="480"/>
      <c r="HAW24" s="481"/>
      <c r="HAX24" s="481"/>
      <c r="HAY24" s="482"/>
      <c r="HAZ24" s="481"/>
      <c r="HBA24" s="1053"/>
      <c r="HBB24" s="1053"/>
      <c r="HBC24" s="1053"/>
      <c r="HBD24" s="1053"/>
      <c r="HBE24" s="1053"/>
      <c r="HBF24" s="480"/>
      <c r="HBG24" s="480"/>
      <c r="HBH24" s="481"/>
      <c r="HBI24" s="480"/>
      <c r="HBJ24" s="480"/>
      <c r="HBK24" s="480"/>
      <c r="HBL24" s="481"/>
      <c r="HBM24" s="481"/>
      <c r="HBN24" s="482"/>
      <c r="HBO24" s="481"/>
      <c r="HBP24" s="1053"/>
      <c r="HBQ24" s="1053"/>
      <c r="HBR24" s="1053"/>
      <c r="HBS24" s="1053"/>
      <c r="HBT24" s="1053"/>
      <c r="HBU24" s="480"/>
      <c r="HBV24" s="480"/>
      <c r="HBW24" s="481"/>
      <c r="HBX24" s="480"/>
      <c r="HBY24" s="480"/>
      <c r="HBZ24" s="480"/>
      <c r="HCA24" s="481"/>
      <c r="HCB24" s="481"/>
      <c r="HCC24" s="482"/>
      <c r="HCD24" s="481"/>
      <c r="HCE24" s="1053"/>
      <c r="HCF24" s="1053"/>
      <c r="HCG24" s="1053"/>
      <c r="HCH24" s="1053"/>
      <c r="HCI24" s="1053"/>
      <c r="HCJ24" s="480"/>
      <c r="HCK24" s="480"/>
      <c r="HCL24" s="481"/>
      <c r="HCM24" s="480"/>
      <c r="HCN24" s="480"/>
      <c r="HCO24" s="480"/>
      <c r="HCP24" s="481"/>
      <c r="HCQ24" s="481"/>
      <c r="HCR24" s="482"/>
      <c r="HCS24" s="481"/>
      <c r="HCT24" s="1053"/>
      <c r="HCU24" s="1053"/>
      <c r="HCV24" s="1053"/>
      <c r="HCW24" s="1053"/>
      <c r="HCX24" s="1053"/>
      <c r="HCY24" s="480"/>
      <c r="HCZ24" s="480"/>
      <c r="HDA24" s="481"/>
      <c r="HDB24" s="480"/>
      <c r="HDC24" s="480"/>
      <c r="HDD24" s="480"/>
      <c r="HDE24" s="481"/>
      <c r="HDF24" s="481"/>
      <c r="HDG24" s="482"/>
      <c r="HDH24" s="481"/>
      <c r="HDI24" s="1053"/>
      <c r="HDJ24" s="1053"/>
      <c r="HDK24" s="1053"/>
      <c r="HDL24" s="1053"/>
      <c r="HDM24" s="1053"/>
      <c r="HDN24" s="480"/>
      <c r="HDO24" s="480"/>
      <c r="HDP24" s="481"/>
      <c r="HDQ24" s="480"/>
      <c r="HDR24" s="480"/>
      <c r="HDS24" s="480"/>
      <c r="HDT24" s="481"/>
      <c r="HDU24" s="481"/>
      <c r="HDV24" s="482"/>
      <c r="HDW24" s="481"/>
      <c r="HDX24" s="1053"/>
      <c r="HDY24" s="1053"/>
      <c r="HDZ24" s="1053"/>
      <c r="HEA24" s="1053"/>
      <c r="HEB24" s="1053"/>
      <c r="HEC24" s="480"/>
      <c r="HED24" s="480"/>
      <c r="HEE24" s="481"/>
      <c r="HEF24" s="480"/>
      <c r="HEG24" s="480"/>
      <c r="HEH24" s="480"/>
      <c r="HEI24" s="481"/>
      <c r="HEJ24" s="481"/>
      <c r="HEK24" s="482"/>
      <c r="HEL24" s="481"/>
      <c r="HEM24" s="1053"/>
      <c r="HEN24" s="1053"/>
      <c r="HEO24" s="1053"/>
      <c r="HEP24" s="1053"/>
      <c r="HEQ24" s="1053"/>
      <c r="HER24" s="480"/>
      <c r="HES24" s="480"/>
      <c r="HET24" s="481"/>
      <c r="HEU24" s="480"/>
      <c r="HEV24" s="480"/>
      <c r="HEW24" s="480"/>
      <c r="HEX24" s="481"/>
      <c r="HEY24" s="481"/>
      <c r="HEZ24" s="482"/>
      <c r="HFA24" s="481"/>
      <c r="HFB24" s="1053"/>
      <c r="HFC24" s="1053"/>
      <c r="HFD24" s="1053"/>
      <c r="HFE24" s="1053"/>
      <c r="HFF24" s="1053"/>
      <c r="HFG24" s="480"/>
      <c r="HFH24" s="480"/>
      <c r="HFI24" s="481"/>
      <c r="HFJ24" s="480"/>
      <c r="HFK24" s="480"/>
      <c r="HFL24" s="480"/>
      <c r="HFM24" s="481"/>
      <c r="HFN24" s="481"/>
      <c r="HFO24" s="482"/>
      <c r="HFP24" s="481"/>
      <c r="HFQ24" s="1053"/>
      <c r="HFR24" s="1053"/>
      <c r="HFS24" s="1053"/>
      <c r="HFT24" s="1053"/>
      <c r="HFU24" s="1053"/>
      <c r="HFV24" s="480"/>
      <c r="HFW24" s="480"/>
      <c r="HFX24" s="481"/>
      <c r="HFY24" s="480"/>
      <c r="HFZ24" s="480"/>
      <c r="HGA24" s="480"/>
      <c r="HGB24" s="481"/>
      <c r="HGC24" s="481"/>
      <c r="HGD24" s="482"/>
      <c r="HGE24" s="481"/>
      <c r="HGF24" s="1053"/>
      <c r="HGG24" s="1053"/>
      <c r="HGH24" s="1053"/>
      <c r="HGI24" s="1053"/>
      <c r="HGJ24" s="1053"/>
      <c r="HGK24" s="480"/>
      <c r="HGL24" s="480"/>
      <c r="HGM24" s="481"/>
      <c r="HGN24" s="480"/>
      <c r="HGO24" s="480"/>
      <c r="HGP24" s="480"/>
      <c r="HGQ24" s="481"/>
      <c r="HGR24" s="481"/>
      <c r="HGS24" s="482"/>
      <c r="HGT24" s="481"/>
      <c r="HGU24" s="1053"/>
      <c r="HGV24" s="1053"/>
      <c r="HGW24" s="1053"/>
      <c r="HGX24" s="1053"/>
      <c r="HGY24" s="1053"/>
      <c r="HGZ24" s="480"/>
      <c r="HHA24" s="480"/>
      <c r="HHB24" s="481"/>
      <c r="HHC24" s="480"/>
      <c r="HHD24" s="480"/>
      <c r="HHE24" s="480"/>
      <c r="HHF24" s="481"/>
      <c r="HHG24" s="481"/>
      <c r="HHH24" s="482"/>
      <c r="HHI24" s="481"/>
      <c r="HHJ24" s="1053"/>
      <c r="HHK24" s="1053"/>
      <c r="HHL24" s="1053"/>
      <c r="HHM24" s="1053"/>
      <c r="HHN24" s="1053"/>
      <c r="HHO24" s="480"/>
      <c r="HHP24" s="480"/>
      <c r="HHQ24" s="481"/>
      <c r="HHR24" s="480"/>
      <c r="HHS24" s="480"/>
      <c r="HHT24" s="480"/>
      <c r="HHU24" s="481"/>
      <c r="HHV24" s="481"/>
      <c r="HHW24" s="482"/>
      <c r="HHX24" s="481"/>
      <c r="HHY24" s="1053"/>
      <c r="HHZ24" s="1053"/>
      <c r="HIA24" s="1053"/>
      <c r="HIB24" s="1053"/>
      <c r="HIC24" s="1053"/>
      <c r="HID24" s="480"/>
      <c r="HIE24" s="480"/>
      <c r="HIF24" s="481"/>
      <c r="HIG24" s="480"/>
      <c r="HIH24" s="480"/>
      <c r="HII24" s="480"/>
      <c r="HIJ24" s="481"/>
      <c r="HIK24" s="481"/>
      <c r="HIL24" s="482"/>
      <c r="HIM24" s="481"/>
      <c r="HIN24" s="1053"/>
      <c r="HIO24" s="1053"/>
      <c r="HIP24" s="1053"/>
      <c r="HIQ24" s="1053"/>
      <c r="HIR24" s="1053"/>
      <c r="HIS24" s="480"/>
      <c r="HIT24" s="480"/>
      <c r="HIU24" s="481"/>
      <c r="HIV24" s="480"/>
      <c r="HIW24" s="480"/>
      <c r="HIX24" s="480"/>
      <c r="HIY24" s="481"/>
      <c r="HIZ24" s="481"/>
      <c r="HJA24" s="482"/>
      <c r="HJB24" s="481"/>
      <c r="HJC24" s="1053"/>
      <c r="HJD24" s="1053"/>
      <c r="HJE24" s="1053"/>
      <c r="HJF24" s="1053"/>
      <c r="HJG24" s="1053"/>
      <c r="HJH24" s="480"/>
      <c r="HJI24" s="480"/>
      <c r="HJJ24" s="481"/>
      <c r="HJK24" s="480"/>
      <c r="HJL24" s="480"/>
      <c r="HJM24" s="480"/>
      <c r="HJN24" s="481"/>
      <c r="HJO24" s="481"/>
      <c r="HJP24" s="482"/>
      <c r="HJQ24" s="481"/>
      <c r="HJR24" s="1053"/>
      <c r="HJS24" s="1053"/>
      <c r="HJT24" s="1053"/>
      <c r="HJU24" s="1053"/>
      <c r="HJV24" s="1053"/>
      <c r="HJW24" s="480"/>
      <c r="HJX24" s="480"/>
      <c r="HJY24" s="481"/>
      <c r="HJZ24" s="480"/>
      <c r="HKA24" s="480"/>
      <c r="HKB24" s="480"/>
      <c r="HKC24" s="481"/>
      <c r="HKD24" s="481"/>
      <c r="HKE24" s="482"/>
      <c r="HKF24" s="481"/>
      <c r="HKG24" s="1053"/>
      <c r="HKH24" s="1053"/>
      <c r="HKI24" s="1053"/>
      <c r="HKJ24" s="1053"/>
      <c r="HKK24" s="1053"/>
      <c r="HKL24" s="480"/>
      <c r="HKM24" s="480"/>
      <c r="HKN24" s="481"/>
      <c r="HKO24" s="480"/>
      <c r="HKP24" s="480"/>
      <c r="HKQ24" s="480"/>
      <c r="HKR24" s="481"/>
      <c r="HKS24" s="481"/>
      <c r="HKT24" s="482"/>
      <c r="HKU24" s="481"/>
      <c r="HKV24" s="1053"/>
      <c r="HKW24" s="1053"/>
      <c r="HKX24" s="1053"/>
      <c r="HKY24" s="1053"/>
      <c r="HKZ24" s="1053"/>
      <c r="HLA24" s="480"/>
      <c r="HLB24" s="480"/>
      <c r="HLC24" s="481"/>
      <c r="HLD24" s="480"/>
      <c r="HLE24" s="480"/>
      <c r="HLF24" s="480"/>
      <c r="HLG24" s="481"/>
      <c r="HLH24" s="481"/>
      <c r="HLI24" s="482"/>
      <c r="HLJ24" s="481"/>
      <c r="HLK24" s="1053"/>
      <c r="HLL24" s="1053"/>
      <c r="HLM24" s="1053"/>
      <c r="HLN24" s="1053"/>
      <c r="HLO24" s="1053"/>
      <c r="HLP24" s="480"/>
      <c r="HLQ24" s="480"/>
      <c r="HLR24" s="481"/>
      <c r="HLS24" s="480"/>
      <c r="HLT24" s="480"/>
      <c r="HLU24" s="480"/>
      <c r="HLV24" s="481"/>
      <c r="HLW24" s="481"/>
      <c r="HLX24" s="482"/>
      <c r="HLY24" s="481"/>
      <c r="HLZ24" s="1053"/>
      <c r="HMA24" s="1053"/>
      <c r="HMB24" s="1053"/>
      <c r="HMC24" s="1053"/>
      <c r="HMD24" s="1053"/>
      <c r="HME24" s="480"/>
      <c r="HMF24" s="480"/>
      <c r="HMG24" s="481"/>
      <c r="HMH24" s="480"/>
      <c r="HMI24" s="480"/>
      <c r="HMJ24" s="480"/>
      <c r="HMK24" s="481"/>
      <c r="HML24" s="481"/>
      <c r="HMM24" s="482"/>
      <c r="HMN24" s="481"/>
      <c r="HMO24" s="1053"/>
      <c r="HMP24" s="1053"/>
      <c r="HMQ24" s="1053"/>
      <c r="HMR24" s="1053"/>
      <c r="HMS24" s="1053"/>
      <c r="HMT24" s="480"/>
      <c r="HMU24" s="480"/>
      <c r="HMV24" s="481"/>
      <c r="HMW24" s="480"/>
      <c r="HMX24" s="480"/>
      <c r="HMY24" s="480"/>
      <c r="HMZ24" s="481"/>
      <c r="HNA24" s="481"/>
      <c r="HNB24" s="482"/>
      <c r="HNC24" s="481"/>
      <c r="HND24" s="1053"/>
      <c r="HNE24" s="1053"/>
      <c r="HNF24" s="1053"/>
      <c r="HNG24" s="1053"/>
      <c r="HNH24" s="1053"/>
      <c r="HNI24" s="480"/>
      <c r="HNJ24" s="480"/>
      <c r="HNK24" s="481"/>
      <c r="HNL24" s="480"/>
      <c r="HNM24" s="480"/>
      <c r="HNN24" s="480"/>
      <c r="HNO24" s="481"/>
      <c r="HNP24" s="481"/>
      <c r="HNQ24" s="482"/>
      <c r="HNR24" s="481"/>
      <c r="HNS24" s="1053"/>
      <c r="HNT24" s="1053"/>
      <c r="HNU24" s="1053"/>
      <c r="HNV24" s="1053"/>
      <c r="HNW24" s="1053"/>
      <c r="HNX24" s="480"/>
      <c r="HNY24" s="480"/>
      <c r="HNZ24" s="481"/>
      <c r="HOA24" s="480"/>
      <c r="HOB24" s="480"/>
      <c r="HOC24" s="480"/>
      <c r="HOD24" s="481"/>
      <c r="HOE24" s="481"/>
      <c r="HOF24" s="482"/>
      <c r="HOG24" s="481"/>
      <c r="HOH24" s="1053"/>
      <c r="HOI24" s="1053"/>
      <c r="HOJ24" s="1053"/>
      <c r="HOK24" s="1053"/>
      <c r="HOL24" s="1053"/>
      <c r="HOM24" s="480"/>
      <c r="HON24" s="480"/>
      <c r="HOO24" s="481"/>
      <c r="HOP24" s="480"/>
      <c r="HOQ24" s="480"/>
      <c r="HOR24" s="480"/>
      <c r="HOS24" s="481"/>
      <c r="HOT24" s="481"/>
      <c r="HOU24" s="482"/>
      <c r="HOV24" s="481"/>
      <c r="HOW24" s="1053"/>
      <c r="HOX24" s="1053"/>
      <c r="HOY24" s="1053"/>
      <c r="HOZ24" s="1053"/>
      <c r="HPA24" s="1053"/>
      <c r="HPB24" s="480"/>
      <c r="HPC24" s="480"/>
      <c r="HPD24" s="481"/>
      <c r="HPE24" s="480"/>
      <c r="HPF24" s="480"/>
      <c r="HPG24" s="480"/>
      <c r="HPH24" s="481"/>
      <c r="HPI24" s="481"/>
      <c r="HPJ24" s="482"/>
      <c r="HPK24" s="481"/>
      <c r="HPL24" s="1053"/>
      <c r="HPM24" s="1053"/>
      <c r="HPN24" s="1053"/>
      <c r="HPO24" s="1053"/>
      <c r="HPP24" s="1053"/>
      <c r="HPQ24" s="480"/>
      <c r="HPR24" s="480"/>
      <c r="HPS24" s="481"/>
      <c r="HPT24" s="480"/>
      <c r="HPU24" s="480"/>
      <c r="HPV24" s="480"/>
      <c r="HPW24" s="481"/>
      <c r="HPX24" s="481"/>
      <c r="HPY24" s="482"/>
      <c r="HPZ24" s="481"/>
      <c r="HQA24" s="1053"/>
      <c r="HQB24" s="1053"/>
      <c r="HQC24" s="1053"/>
      <c r="HQD24" s="1053"/>
      <c r="HQE24" s="1053"/>
      <c r="HQF24" s="480"/>
      <c r="HQG24" s="480"/>
      <c r="HQH24" s="481"/>
      <c r="HQI24" s="480"/>
      <c r="HQJ24" s="480"/>
      <c r="HQK24" s="480"/>
      <c r="HQL24" s="481"/>
      <c r="HQM24" s="481"/>
      <c r="HQN24" s="482"/>
      <c r="HQO24" s="481"/>
      <c r="HQP24" s="1053"/>
      <c r="HQQ24" s="1053"/>
      <c r="HQR24" s="1053"/>
      <c r="HQS24" s="1053"/>
      <c r="HQT24" s="1053"/>
      <c r="HQU24" s="480"/>
      <c r="HQV24" s="480"/>
      <c r="HQW24" s="481"/>
      <c r="HQX24" s="480"/>
      <c r="HQY24" s="480"/>
      <c r="HQZ24" s="480"/>
      <c r="HRA24" s="481"/>
      <c r="HRB24" s="481"/>
      <c r="HRC24" s="482"/>
      <c r="HRD24" s="481"/>
      <c r="HRE24" s="1053"/>
      <c r="HRF24" s="1053"/>
      <c r="HRG24" s="1053"/>
      <c r="HRH24" s="1053"/>
      <c r="HRI24" s="1053"/>
      <c r="HRJ24" s="480"/>
      <c r="HRK24" s="480"/>
      <c r="HRL24" s="481"/>
      <c r="HRM24" s="480"/>
      <c r="HRN24" s="480"/>
      <c r="HRO24" s="480"/>
      <c r="HRP24" s="481"/>
      <c r="HRQ24" s="481"/>
      <c r="HRR24" s="482"/>
      <c r="HRS24" s="481"/>
      <c r="HRT24" s="1053"/>
      <c r="HRU24" s="1053"/>
      <c r="HRV24" s="1053"/>
      <c r="HRW24" s="1053"/>
      <c r="HRX24" s="1053"/>
      <c r="HRY24" s="480"/>
      <c r="HRZ24" s="480"/>
      <c r="HSA24" s="481"/>
      <c r="HSB24" s="480"/>
      <c r="HSC24" s="480"/>
      <c r="HSD24" s="480"/>
      <c r="HSE24" s="481"/>
      <c r="HSF24" s="481"/>
      <c r="HSG24" s="482"/>
      <c r="HSH24" s="481"/>
      <c r="HSI24" s="1053"/>
      <c r="HSJ24" s="1053"/>
      <c r="HSK24" s="1053"/>
      <c r="HSL24" s="1053"/>
      <c r="HSM24" s="1053"/>
      <c r="HSN24" s="480"/>
      <c r="HSO24" s="480"/>
      <c r="HSP24" s="481"/>
      <c r="HSQ24" s="480"/>
      <c r="HSR24" s="480"/>
      <c r="HSS24" s="480"/>
      <c r="HST24" s="481"/>
      <c r="HSU24" s="481"/>
      <c r="HSV24" s="482"/>
      <c r="HSW24" s="481"/>
      <c r="HSX24" s="1053"/>
      <c r="HSY24" s="1053"/>
      <c r="HSZ24" s="1053"/>
      <c r="HTA24" s="1053"/>
      <c r="HTB24" s="1053"/>
      <c r="HTC24" s="480"/>
      <c r="HTD24" s="480"/>
      <c r="HTE24" s="481"/>
      <c r="HTF24" s="480"/>
      <c r="HTG24" s="480"/>
      <c r="HTH24" s="480"/>
      <c r="HTI24" s="481"/>
      <c r="HTJ24" s="481"/>
      <c r="HTK24" s="482"/>
      <c r="HTL24" s="481"/>
      <c r="HTM24" s="1053"/>
      <c r="HTN24" s="1053"/>
      <c r="HTO24" s="1053"/>
      <c r="HTP24" s="1053"/>
      <c r="HTQ24" s="1053"/>
      <c r="HTR24" s="480"/>
      <c r="HTS24" s="480"/>
      <c r="HTT24" s="481"/>
      <c r="HTU24" s="480"/>
      <c r="HTV24" s="480"/>
      <c r="HTW24" s="480"/>
      <c r="HTX24" s="481"/>
      <c r="HTY24" s="481"/>
      <c r="HTZ24" s="482"/>
      <c r="HUA24" s="481"/>
      <c r="HUB24" s="1053"/>
      <c r="HUC24" s="1053"/>
      <c r="HUD24" s="1053"/>
      <c r="HUE24" s="1053"/>
      <c r="HUF24" s="1053"/>
      <c r="HUG24" s="480"/>
      <c r="HUH24" s="480"/>
      <c r="HUI24" s="481"/>
      <c r="HUJ24" s="480"/>
      <c r="HUK24" s="480"/>
      <c r="HUL24" s="480"/>
      <c r="HUM24" s="481"/>
      <c r="HUN24" s="481"/>
      <c r="HUO24" s="482"/>
      <c r="HUP24" s="481"/>
      <c r="HUQ24" s="1053"/>
      <c r="HUR24" s="1053"/>
      <c r="HUS24" s="1053"/>
      <c r="HUT24" s="1053"/>
      <c r="HUU24" s="1053"/>
      <c r="HUV24" s="480"/>
      <c r="HUW24" s="480"/>
      <c r="HUX24" s="481"/>
      <c r="HUY24" s="480"/>
      <c r="HUZ24" s="480"/>
      <c r="HVA24" s="480"/>
      <c r="HVB24" s="481"/>
      <c r="HVC24" s="481"/>
      <c r="HVD24" s="482"/>
      <c r="HVE24" s="481"/>
      <c r="HVF24" s="1053"/>
      <c r="HVG24" s="1053"/>
      <c r="HVH24" s="1053"/>
      <c r="HVI24" s="1053"/>
      <c r="HVJ24" s="1053"/>
      <c r="HVK24" s="480"/>
      <c r="HVL24" s="480"/>
      <c r="HVM24" s="481"/>
      <c r="HVN24" s="480"/>
      <c r="HVO24" s="480"/>
      <c r="HVP24" s="480"/>
      <c r="HVQ24" s="481"/>
      <c r="HVR24" s="481"/>
      <c r="HVS24" s="482"/>
      <c r="HVT24" s="481"/>
      <c r="HVU24" s="1053"/>
      <c r="HVV24" s="1053"/>
      <c r="HVW24" s="1053"/>
      <c r="HVX24" s="1053"/>
      <c r="HVY24" s="1053"/>
      <c r="HVZ24" s="480"/>
      <c r="HWA24" s="480"/>
      <c r="HWB24" s="481"/>
      <c r="HWC24" s="480"/>
      <c r="HWD24" s="480"/>
      <c r="HWE24" s="480"/>
      <c r="HWF24" s="481"/>
      <c r="HWG24" s="481"/>
      <c r="HWH24" s="482"/>
      <c r="HWI24" s="481"/>
      <c r="HWJ24" s="1053"/>
      <c r="HWK24" s="1053"/>
      <c r="HWL24" s="1053"/>
      <c r="HWM24" s="1053"/>
      <c r="HWN24" s="1053"/>
      <c r="HWO24" s="480"/>
      <c r="HWP24" s="480"/>
      <c r="HWQ24" s="481"/>
      <c r="HWR24" s="480"/>
      <c r="HWS24" s="480"/>
      <c r="HWT24" s="480"/>
      <c r="HWU24" s="481"/>
      <c r="HWV24" s="481"/>
      <c r="HWW24" s="482"/>
      <c r="HWX24" s="481"/>
      <c r="HWY24" s="1053"/>
      <c r="HWZ24" s="1053"/>
      <c r="HXA24" s="1053"/>
      <c r="HXB24" s="1053"/>
      <c r="HXC24" s="1053"/>
      <c r="HXD24" s="480"/>
      <c r="HXE24" s="480"/>
      <c r="HXF24" s="481"/>
      <c r="HXG24" s="480"/>
      <c r="HXH24" s="480"/>
      <c r="HXI24" s="480"/>
      <c r="HXJ24" s="481"/>
      <c r="HXK24" s="481"/>
      <c r="HXL24" s="482"/>
      <c r="HXM24" s="481"/>
      <c r="HXN24" s="1053"/>
      <c r="HXO24" s="1053"/>
      <c r="HXP24" s="1053"/>
      <c r="HXQ24" s="1053"/>
      <c r="HXR24" s="1053"/>
      <c r="HXS24" s="480"/>
      <c r="HXT24" s="480"/>
      <c r="HXU24" s="481"/>
      <c r="HXV24" s="480"/>
      <c r="HXW24" s="480"/>
      <c r="HXX24" s="480"/>
      <c r="HXY24" s="481"/>
      <c r="HXZ24" s="481"/>
      <c r="HYA24" s="482"/>
      <c r="HYB24" s="481"/>
      <c r="HYC24" s="1053"/>
      <c r="HYD24" s="1053"/>
      <c r="HYE24" s="1053"/>
      <c r="HYF24" s="1053"/>
      <c r="HYG24" s="1053"/>
      <c r="HYH24" s="480"/>
      <c r="HYI24" s="480"/>
      <c r="HYJ24" s="481"/>
      <c r="HYK24" s="480"/>
      <c r="HYL24" s="480"/>
      <c r="HYM24" s="480"/>
      <c r="HYN24" s="481"/>
      <c r="HYO24" s="481"/>
      <c r="HYP24" s="482"/>
      <c r="HYQ24" s="481"/>
      <c r="HYR24" s="1053"/>
      <c r="HYS24" s="1053"/>
      <c r="HYT24" s="1053"/>
      <c r="HYU24" s="1053"/>
      <c r="HYV24" s="1053"/>
      <c r="HYW24" s="480"/>
      <c r="HYX24" s="480"/>
      <c r="HYY24" s="481"/>
      <c r="HYZ24" s="480"/>
      <c r="HZA24" s="480"/>
      <c r="HZB24" s="480"/>
      <c r="HZC24" s="481"/>
      <c r="HZD24" s="481"/>
      <c r="HZE24" s="482"/>
      <c r="HZF24" s="481"/>
      <c r="HZG24" s="1053"/>
      <c r="HZH24" s="1053"/>
      <c r="HZI24" s="1053"/>
      <c r="HZJ24" s="1053"/>
      <c r="HZK24" s="1053"/>
      <c r="HZL24" s="480"/>
      <c r="HZM24" s="480"/>
      <c r="HZN24" s="481"/>
      <c r="HZO24" s="480"/>
      <c r="HZP24" s="480"/>
      <c r="HZQ24" s="480"/>
      <c r="HZR24" s="481"/>
      <c r="HZS24" s="481"/>
      <c r="HZT24" s="482"/>
      <c r="HZU24" s="481"/>
      <c r="HZV24" s="1053"/>
      <c r="HZW24" s="1053"/>
      <c r="HZX24" s="1053"/>
      <c r="HZY24" s="1053"/>
      <c r="HZZ24" s="1053"/>
      <c r="IAA24" s="480"/>
      <c r="IAB24" s="480"/>
      <c r="IAC24" s="481"/>
      <c r="IAD24" s="480"/>
      <c r="IAE24" s="480"/>
      <c r="IAF24" s="480"/>
      <c r="IAG24" s="481"/>
      <c r="IAH24" s="481"/>
      <c r="IAI24" s="482"/>
      <c r="IAJ24" s="481"/>
      <c r="IAK24" s="1053"/>
      <c r="IAL24" s="1053"/>
      <c r="IAM24" s="1053"/>
      <c r="IAN24" s="1053"/>
      <c r="IAO24" s="1053"/>
      <c r="IAP24" s="480"/>
      <c r="IAQ24" s="480"/>
      <c r="IAR24" s="481"/>
      <c r="IAS24" s="480"/>
      <c r="IAT24" s="480"/>
      <c r="IAU24" s="480"/>
      <c r="IAV24" s="481"/>
      <c r="IAW24" s="481"/>
      <c r="IAX24" s="482"/>
      <c r="IAY24" s="481"/>
      <c r="IAZ24" s="1053"/>
      <c r="IBA24" s="1053"/>
      <c r="IBB24" s="1053"/>
      <c r="IBC24" s="1053"/>
      <c r="IBD24" s="1053"/>
      <c r="IBE24" s="480"/>
      <c r="IBF24" s="480"/>
      <c r="IBG24" s="481"/>
      <c r="IBH24" s="480"/>
      <c r="IBI24" s="480"/>
      <c r="IBJ24" s="480"/>
      <c r="IBK24" s="481"/>
      <c r="IBL24" s="481"/>
      <c r="IBM24" s="482"/>
      <c r="IBN24" s="481"/>
      <c r="IBO24" s="1053"/>
      <c r="IBP24" s="1053"/>
      <c r="IBQ24" s="1053"/>
      <c r="IBR24" s="1053"/>
      <c r="IBS24" s="1053"/>
      <c r="IBT24" s="480"/>
      <c r="IBU24" s="480"/>
      <c r="IBV24" s="481"/>
      <c r="IBW24" s="480"/>
      <c r="IBX24" s="480"/>
      <c r="IBY24" s="480"/>
      <c r="IBZ24" s="481"/>
      <c r="ICA24" s="481"/>
      <c r="ICB24" s="482"/>
      <c r="ICC24" s="481"/>
      <c r="ICD24" s="1053"/>
      <c r="ICE24" s="1053"/>
      <c r="ICF24" s="1053"/>
      <c r="ICG24" s="1053"/>
      <c r="ICH24" s="1053"/>
      <c r="ICI24" s="480"/>
      <c r="ICJ24" s="480"/>
      <c r="ICK24" s="481"/>
      <c r="ICL24" s="480"/>
      <c r="ICM24" s="480"/>
      <c r="ICN24" s="480"/>
      <c r="ICO24" s="481"/>
      <c r="ICP24" s="481"/>
      <c r="ICQ24" s="482"/>
      <c r="ICR24" s="481"/>
      <c r="ICS24" s="1053"/>
      <c r="ICT24" s="1053"/>
      <c r="ICU24" s="1053"/>
      <c r="ICV24" s="1053"/>
      <c r="ICW24" s="1053"/>
      <c r="ICX24" s="480"/>
      <c r="ICY24" s="480"/>
      <c r="ICZ24" s="481"/>
      <c r="IDA24" s="480"/>
      <c r="IDB24" s="480"/>
      <c r="IDC24" s="480"/>
      <c r="IDD24" s="481"/>
      <c r="IDE24" s="481"/>
      <c r="IDF24" s="482"/>
      <c r="IDG24" s="481"/>
      <c r="IDH24" s="1053"/>
      <c r="IDI24" s="1053"/>
      <c r="IDJ24" s="1053"/>
      <c r="IDK24" s="1053"/>
      <c r="IDL24" s="1053"/>
      <c r="IDM24" s="480"/>
      <c r="IDN24" s="480"/>
      <c r="IDO24" s="481"/>
      <c r="IDP24" s="480"/>
      <c r="IDQ24" s="480"/>
      <c r="IDR24" s="480"/>
      <c r="IDS24" s="481"/>
      <c r="IDT24" s="481"/>
      <c r="IDU24" s="482"/>
      <c r="IDV24" s="481"/>
      <c r="IDW24" s="1053"/>
      <c r="IDX24" s="1053"/>
      <c r="IDY24" s="1053"/>
      <c r="IDZ24" s="1053"/>
      <c r="IEA24" s="1053"/>
      <c r="IEB24" s="480"/>
      <c r="IEC24" s="480"/>
      <c r="IED24" s="481"/>
      <c r="IEE24" s="480"/>
      <c r="IEF24" s="480"/>
      <c r="IEG24" s="480"/>
      <c r="IEH24" s="481"/>
      <c r="IEI24" s="481"/>
      <c r="IEJ24" s="482"/>
      <c r="IEK24" s="481"/>
      <c r="IEL24" s="1053"/>
      <c r="IEM24" s="1053"/>
      <c r="IEN24" s="1053"/>
      <c r="IEO24" s="1053"/>
      <c r="IEP24" s="1053"/>
      <c r="IEQ24" s="480"/>
      <c r="IER24" s="480"/>
      <c r="IES24" s="481"/>
      <c r="IET24" s="480"/>
      <c r="IEU24" s="480"/>
      <c r="IEV24" s="480"/>
      <c r="IEW24" s="481"/>
      <c r="IEX24" s="481"/>
      <c r="IEY24" s="482"/>
      <c r="IEZ24" s="481"/>
      <c r="IFA24" s="1053"/>
      <c r="IFB24" s="1053"/>
      <c r="IFC24" s="1053"/>
      <c r="IFD24" s="1053"/>
      <c r="IFE24" s="1053"/>
      <c r="IFF24" s="480"/>
      <c r="IFG24" s="480"/>
      <c r="IFH24" s="481"/>
      <c r="IFI24" s="480"/>
      <c r="IFJ24" s="480"/>
      <c r="IFK24" s="480"/>
      <c r="IFL24" s="481"/>
      <c r="IFM24" s="481"/>
      <c r="IFN24" s="482"/>
      <c r="IFO24" s="481"/>
      <c r="IFP24" s="1053"/>
      <c r="IFQ24" s="1053"/>
      <c r="IFR24" s="1053"/>
      <c r="IFS24" s="1053"/>
      <c r="IFT24" s="1053"/>
      <c r="IFU24" s="480"/>
      <c r="IFV24" s="480"/>
      <c r="IFW24" s="481"/>
      <c r="IFX24" s="480"/>
      <c r="IFY24" s="480"/>
      <c r="IFZ24" s="480"/>
      <c r="IGA24" s="481"/>
      <c r="IGB24" s="481"/>
      <c r="IGC24" s="482"/>
      <c r="IGD24" s="481"/>
      <c r="IGE24" s="1053"/>
      <c r="IGF24" s="1053"/>
      <c r="IGG24" s="1053"/>
      <c r="IGH24" s="1053"/>
      <c r="IGI24" s="1053"/>
      <c r="IGJ24" s="480"/>
      <c r="IGK24" s="480"/>
      <c r="IGL24" s="481"/>
      <c r="IGM24" s="480"/>
      <c r="IGN24" s="480"/>
      <c r="IGO24" s="480"/>
      <c r="IGP24" s="481"/>
      <c r="IGQ24" s="481"/>
      <c r="IGR24" s="482"/>
      <c r="IGS24" s="481"/>
      <c r="IGT24" s="1053"/>
      <c r="IGU24" s="1053"/>
      <c r="IGV24" s="1053"/>
      <c r="IGW24" s="1053"/>
      <c r="IGX24" s="1053"/>
      <c r="IGY24" s="480"/>
      <c r="IGZ24" s="480"/>
      <c r="IHA24" s="481"/>
      <c r="IHB24" s="480"/>
      <c r="IHC24" s="480"/>
      <c r="IHD24" s="480"/>
      <c r="IHE24" s="481"/>
      <c r="IHF24" s="481"/>
      <c r="IHG24" s="482"/>
      <c r="IHH24" s="481"/>
      <c r="IHI24" s="1053"/>
      <c r="IHJ24" s="1053"/>
      <c r="IHK24" s="1053"/>
      <c r="IHL24" s="1053"/>
      <c r="IHM24" s="1053"/>
      <c r="IHN24" s="480"/>
      <c r="IHO24" s="480"/>
      <c r="IHP24" s="481"/>
      <c r="IHQ24" s="480"/>
      <c r="IHR24" s="480"/>
      <c r="IHS24" s="480"/>
      <c r="IHT24" s="481"/>
      <c r="IHU24" s="481"/>
      <c r="IHV24" s="482"/>
      <c r="IHW24" s="481"/>
      <c r="IHX24" s="1053"/>
      <c r="IHY24" s="1053"/>
      <c r="IHZ24" s="1053"/>
      <c r="IIA24" s="1053"/>
      <c r="IIB24" s="1053"/>
      <c r="IIC24" s="480"/>
      <c r="IID24" s="480"/>
      <c r="IIE24" s="481"/>
      <c r="IIF24" s="480"/>
      <c r="IIG24" s="480"/>
      <c r="IIH24" s="480"/>
      <c r="III24" s="481"/>
      <c r="IIJ24" s="481"/>
      <c r="IIK24" s="482"/>
      <c r="IIL24" s="481"/>
      <c r="IIM24" s="1053"/>
      <c r="IIN24" s="1053"/>
      <c r="IIO24" s="1053"/>
      <c r="IIP24" s="1053"/>
      <c r="IIQ24" s="1053"/>
      <c r="IIR24" s="480"/>
      <c r="IIS24" s="480"/>
      <c r="IIT24" s="481"/>
      <c r="IIU24" s="480"/>
      <c r="IIV24" s="480"/>
      <c r="IIW24" s="480"/>
      <c r="IIX24" s="481"/>
      <c r="IIY24" s="481"/>
      <c r="IIZ24" s="482"/>
      <c r="IJA24" s="481"/>
      <c r="IJB24" s="1053"/>
      <c r="IJC24" s="1053"/>
      <c r="IJD24" s="1053"/>
      <c r="IJE24" s="1053"/>
      <c r="IJF24" s="1053"/>
      <c r="IJG24" s="480"/>
      <c r="IJH24" s="480"/>
      <c r="IJI24" s="481"/>
      <c r="IJJ24" s="480"/>
      <c r="IJK24" s="480"/>
      <c r="IJL24" s="480"/>
      <c r="IJM24" s="481"/>
      <c r="IJN24" s="481"/>
      <c r="IJO24" s="482"/>
      <c r="IJP24" s="481"/>
      <c r="IJQ24" s="1053"/>
      <c r="IJR24" s="1053"/>
      <c r="IJS24" s="1053"/>
      <c r="IJT24" s="1053"/>
      <c r="IJU24" s="1053"/>
      <c r="IJV24" s="480"/>
      <c r="IJW24" s="480"/>
      <c r="IJX24" s="481"/>
      <c r="IJY24" s="480"/>
      <c r="IJZ24" s="480"/>
      <c r="IKA24" s="480"/>
      <c r="IKB24" s="481"/>
      <c r="IKC24" s="481"/>
      <c r="IKD24" s="482"/>
      <c r="IKE24" s="481"/>
      <c r="IKF24" s="1053"/>
      <c r="IKG24" s="1053"/>
      <c r="IKH24" s="1053"/>
      <c r="IKI24" s="1053"/>
      <c r="IKJ24" s="1053"/>
      <c r="IKK24" s="480"/>
      <c r="IKL24" s="480"/>
      <c r="IKM24" s="481"/>
      <c r="IKN24" s="480"/>
      <c r="IKO24" s="480"/>
      <c r="IKP24" s="480"/>
      <c r="IKQ24" s="481"/>
      <c r="IKR24" s="481"/>
      <c r="IKS24" s="482"/>
      <c r="IKT24" s="481"/>
      <c r="IKU24" s="1053"/>
      <c r="IKV24" s="1053"/>
      <c r="IKW24" s="1053"/>
      <c r="IKX24" s="1053"/>
      <c r="IKY24" s="1053"/>
      <c r="IKZ24" s="480"/>
      <c r="ILA24" s="480"/>
      <c r="ILB24" s="481"/>
      <c r="ILC24" s="480"/>
      <c r="ILD24" s="480"/>
      <c r="ILE24" s="480"/>
      <c r="ILF24" s="481"/>
      <c r="ILG24" s="481"/>
      <c r="ILH24" s="482"/>
      <c r="ILI24" s="481"/>
      <c r="ILJ24" s="1053"/>
      <c r="ILK24" s="1053"/>
      <c r="ILL24" s="1053"/>
      <c r="ILM24" s="1053"/>
      <c r="ILN24" s="1053"/>
      <c r="ILO24" s="480"/>
      <c r="ILP24" s="480"/>
      <c r="ILQ24" s="481"/>
      <c r="ILR24" s="480"/>
      <c r="ILS24" s="480"/>
      <c r="ILT24" s="480"/>
      <c r="ILU24" s="481"/>
      <c r="ILV24" s="481"/>
      <c r="ILW24" s="482"/>
      <c r="ILX24" s="481"/>
      <c r="ILY24" s="1053"/>
      <c r="ILZ24" s="1053"/>
      <c r="IMA24" s="1053"/>
      <c r="IMB24" s="1053"/>
      <c r="IMC24" s="1053"/>
      <c r="IMD24" s="480"/>
      <c r="IME24" s="480"/>
      <c r="IMF24" s="481"/>
      <c r="IMG24" s="480"/>
      <c r="IMH24" s="480"/>
      <c r="IMI24" s="480"/>
      <c r="IMJ24" s="481"/>
      <c r="IMK24" s="481"/>
      <c r="IML24" s="482"/>
      <c r="IMM24" s="481"/>
      <c r="IMN24" s="1053"/>
      <c r="IMO24" s="1053"/>
      <c r="IMP24" s="1053"/>
      <c r="IMQ24" s="1053"/>
      <c r="IMR24" s="1053"/>
      <c r="IMS24" s="480"/>
      <c r="IMT24" s="480"/>
      <c r="IMU24" s="481"/>
      <c r="IMV24" s="480"/>
      <c r="IMW24" s="480"/>
      <c r="IMX24" s="480"/>
      <c r="IMY24" s="481"/>
      <c r="IMZ24" s="481"/>
      <c r="INA24" s="482"/>
      <c r="INB24" s="481"/>
      <c r="INC24" s="1053"/>
      <c r="IND24" s="1053"/>
      <c r="INE24" s="1053"/>
      <c r="INF24" s="1053"/>
      <c r="ING24" s="1053"/>
      <c r="INH24" s="480"/>
      <c r="INI24" s="480"/>
      <c r="INJ24" s="481"/>
      <c r="INK24" s="480"/>
      <c r="INL24" s="480"/>
      <c r="INM24" s="480"/>
      <c r="INN24" s="481"/>
      <c r="INO24" s="481"/>
      <c r="INP24" s="482"/>
      <c r="INQ24" s="481"/>
      <c r="INR24" s="1053"/>
      <c r="INS24" s="1053"/>
      <c r="INT24" s="1053"/>
      <c r="INU24" s="1053"/>
      <c r="INV24" s="1053"/>
      <c r="INW24" s="480"/>
      <c r="INX24" s="480"/>
      <c r="INY24" s="481"/>
      <c r="INZ24" s="480"/>
      <c r="IOA24" s="480"/>
      <c r="IOB24" s="480"/>
      <c r="IOC24" s="481"/>
      <c r="IOD24" s="481"/>
      <c r="IOE24" s="482"/>
      <c r="IOF24" s="481"/>
      <c r="IOG24" s="1053"/>
      <c r="IOH24" s="1053"/>
      <c r="IOI24" s="1053"/>
      <c r="IOJ24" s="1053"/>
      <c r="IOK24" s="1053"/>
      <c r="IOL24" s="480"/>
      <c r="IOM24" s="480"/>
      <c r="ION24" s="481"/>
      <c r="IOO24" s="480"/>
      <c r="IOP24" s="480"/>
      <c r="IOQ24" s="480"/>
      <c r="IOR24" s="481"/>
      <c r="IOS24" s="481"/>
      <c r="IOT24" s="482"/>
      <c r="IOU24" s="481"/>
      <c r="IOV24" s="1053"/>
      <c r="IOW24" s="1053"/>
      <c r="IOX24" s="1053"/>
      <c r="IOY24" s="1053"/>
      <c r="IOZ24" s="1053"/>
      <c r="IPA24" s="480"/>
      <c r="IPB24" s="480"/>
      <c r="IPC24" s="481"/>
      <c r="IPD24" s="480"/>
      <c r="IPE24" s="480"/>
      <c r="IPF24" s="480"/>
      <c r="IPG24" s="481"/>
      <c r="IPH24" s="481"/>
      <c r="IPI24" s="482"/>
      <c r="IPJ24" s="481"/>
      <c r="IPK24" s="1053"/>
      <c r="IPL24" s="1053"/>
      <c r="IPM24" s="1053"/>
      <c r="IPN24" s="1053"/>
      <c r="IPO24" s="1053"/>
      <c r="IPP24" s="480"/>
      <c r="IPQ24" s="480"/>
      <c r="IPR24" s="481"/>
      <c r="IPS24" s="480"/>
      <c r="IPT24" s="480"/>
      <c r="IPU24" s="480"/>
      <c r="IPV24" s="481"/>
      <c r="IPW24" s="481"/>
      <c r="IPX24" s="482"/>
      <c r="IPY24" s="481"/>
      <c r="IPZ24" s="1053"/>
      <c r="IQA24" s="1053"/>
      <c r="IQB24" s="1053"/>
      <c r="IQC24" s="1053"/>
      <c r="IQD24" s="1053"/>
      <c r="IQE24" s="480"/>
      <c r="IQF24" s="480"/>
      <c r="IQG24" s="481"/>
      <c r="IQH24" s="480"/>
      <c r="IQI24" s="480"/>
      <c r="IQJ24" s="480"/>
      <c r="IQK24" s="481"/>
      <c r="IQL24" s="481"/>
      <c r="IQM24" s="482"/>
      <c r="IQN24" s="481"/>
      <c r="IQO24" s="1053"/>
      <c r="IQP24" s="1053"/>
      <c r="IQQ24" s="1053"/>
      <c r="IQR24" s="1053"/>
      <c r="IQS24" s="1053"/>
      <c r="IQT24" s="480"/>
      <c r="IQU24" s="480"/>
      <c r="IQV24" s="481"/>
      <c r="IQW24" s="480"/>
      <c r="IQX24" s="480"/>
      <c r="IQY24" s="480"/>
      <c r="IQZ24" s="481"/>
      <c r="IRA24" s="481"/>
      <c r="IRB24" s="482"/>
      <c r="IRC24" s="481"/>
      <c r="IRD24" s="1053"/>
      <c r="IRE24" s="1053"/>
      <c r="IRF24" s="1053"/>
      <c r="IRG24" s="1053"/>
      <c r="IRH24" s="1053"/>
      <c r="IRI24" s="480"/>
      <c r="IRJ24" s="480"/>
      <c r="IRK24" s="481"/>
      <c r="IRL24" s="480"/>
      <c r="IRM24" s="480"/>
      <c r="IRN24" s="480"/>
      <c r="IRO24" s="481"/>
      <c r="IRP24" s="481"/>
      <c r="IRQ24" s="482"/>
      <c r="IRR24" s="481"/>
      <c r="IRS24" s="1053"/>
      <c r="IRT24" s="1053"/>
      <c r="IRU24" s="1053"/>
      <c r="IRV24" s="1053"/>
      <c r="IRW24" s="1053"/>
      <c r="IRX24" s="480"/>
      <c r="IRY24" s="480"/>
      <c r="IRZ24" s="481"/>
      <c r="ISA24" s="480"/>
      <c r="ISB24" s="480"/>
      <c r="ISC24" s="480"/>
      <c r="ISD24" s="481"/>
      <c r="ISE24" s="481"/>
      <c r="ISF24" s="482"/>
      <c r="ISG24" s="481"/>
      <c r="ISH24" s="1053"/>
      <c r="ISI24" s="1053"/>
      <c r="ISJ24" s="1053"/>
      <c r="ISK24" s="1053"/>
      <c r="ISL24" s="1053"/>
      <c r="ISM24" s="480"/>
      <c r="ISN24" s="480"/>
      <c r="ISO24" s="481"/>
      <c r="ISP24" s="480"/>
      <c r="ISQ24" s="480"/>
      <c r="ISR24" s="480"/>
      <c r="ISS24" s="481"/>
      <c r="IST24" s="481"/>
      <c r="ISU24" s="482"/>
      <c r="ISV24" s="481"/>
      <c r="ISW24" s="1053"/>
      <c r="ISX24" s="1053"/>
      <c r="ISY24" s="1053"/>
      <c r="ISZ24" s="1053"/>
      <c r="ITA24" s="1053"/>
      <c r="ITB24" s="480"/>
      <c r="ITC24" s="480"/>
      <c r="ITD24" s="481"/>
      <c r="ITE24" s="480"/>
      <c r="ITF24" s="480"/>
      <c r="ITG24" s="480"/>
      <c r="ITH24" s="481"/>
      <c r="ITI24" s="481"/>
      <c r="ITJ24" s="482"/>
      <c r="ITK24" s="481"/>
      <c r="ITL24" s="1053"/>
      <c r="ITM24" s="1053"/>
      <c r="ITN24" s="1053"/>
      <c r="ITO24" s="1053"/>
      <c r="ITP24" s="1053"/>
      <c r="ITQ24" s="480"/>
      <c r="ITR24" s="480"/>
      <c r="ITS24" s="481"/>
      <c r="ITT24" s="480"/>
      <c r="ITU24" s="480"/>
      <c r="ITV24" s="480"/>
      <c r="ITW24" s="481"/>
      <c r="ITX24" s="481"/>
      <c r="ITY24" s="482"/>
      <c r="ITZ24" s="481"/>
      <c r="IUA24" s="1053"/>
      <c r="IUB24" s="1053"/>
      <c r="IUC24" s="1053"/>
      <c r="IUD24" s="1053"/>
      <c r="IUE24" s="1053"/>
      <c r="IUF24" s="480"/>
      <c r="IUG24" s="480"/>
      <c r="IUH24" s="481"/>
      <c r="IUI24" s="480"/>
      <c r="IUJ24" s="480"/>
      <c r="IUK24" s="480"/>
      <c r="IUL24" s="481"/>
      <c r="IUM24" s="481"/>
      <c r="IUN24" s="482"/>
      <c r="IUO24" s="481"/>
      <c r="IUP24" s="1053"/>
      <c r="IUQ24" s="1053"/>
      <c r="IUR24" s="1053"/>
      <c r="IUS24" s="1053"/>
      <c r="IUT24" s="1053"/>
      <c r="IUU24" s="480"/>
      <c r="IUV24" s="480"/>
      <c r="IUW24" s="481"/>
      <c r="IUX24" s="480"/>
      <c r="IUY24" s="480"/>
      <c r="IUZ24" s="480"/>
      <c r="IVA24" s="481"/>
      <c r="IVB24" s="481"/>
      <c r="IVC24" s="482"/>
      <c r="IVD24" s="481"/>
      <c r="IVE24" s="1053"/>
      <c r="IVF24" s="1053"/>
      <c r="IVG24" s="1053"/>
      <c r="IVH24" s="1053"/>
      <c r="IVI24" s="1053"/>
      <c r="IVJ24" s="480"/>
      <c r="IVK24" s="480"/>
      <c r="IVL24" s="481"/>
      <c r="IVM24" s="480"/>
      <c r="IVN24" s="480"/>
      <c r="IVO24" s="480"/>
      <c r="IVP24" s="481"/>
      <c r="IVQ24" s="481"/>
      <c r="IVR24" s="482"/>
      <c r="IVS24" s="481"/>
      <c r="IVT24" s="1053"/>
      <c r="IVU24" s="1053"/>
      <c r="IVV24" s="1053"/>
      <c r="IVW24" s="1053"/>
      <c r="IVX24" s="1053"/>
      <c r="IVY24" s="480"/>
      <c r="IVZ24" s="480"/>
      <c r="IWA24" s="481"/>
      <c r="IWB24" s="480"/>
      <c r="IWC24" s="480"/>
      <c r="IWD24" s="480"/>
      <c r="IWE24" s="481"/>
      <c r="IWF24" s="481"/>
      <c r="IWG24" s="482"/>
      <c r="IWH24" s="481"/>
      <c r="IWI24" s="1053"/>
      <c r="IWJ24" s="1053"/>
      <c r="IWK24" s="1053"/>
      <c r="IWL24" s="1053"/>
      <c r="IWM24" s="1053"/>
      <c r="IWN24" s="480"/>
      <c r="IWO24" s="480"/>
      <c r="IWP24" s="481"/>
      <c r="IWQ24" s="480"/>
      <c r="IWR24" s="480"/>
      <c r="IWS24" s="480"/>
      <c r="IWT24" s="481"/>
      <c r="IWU24" s="481"/>
      <c r="IWV24" s="482"/>
      <c r="IWW24" s="481"/>
      <c r="IWX24" s="1053"/>
      <c r="IWY24" s="1053"/>
      <c r="IWZ24" s="1053"/>
      <c r="IXA24" s="1053"/>
      <c r="IXB24" s="1053"/>
      <c r="IXC24" s="480"/>
      <c r="IXD24" s="480"/>
      <c r="IXE24" s="481"/>
      <c r="IXF24" s="480"/>
      <c r="IXG24" s="480"/>
      <c r="IXH24" s="480"/>
      <c r="IXI24" s="481"/>
      <c r="IXJ24" s="481"/>
      <c r="IXK24" s="482"/>
      <c r="IXL24" s="481"/>
      <c r="IXM24" s="1053"/>
      <c r="IXN24" s="1053"/>
      <c r="IXO24" s="1053"/>
      <c r="IXP24" s="1053"/>
      <c r="IXQ24" s="1053"/>
      <c r="IXR24" s="480"/>
      <c r="IXS24" s="480"/>
      <c r="IXT24" s="481"/>
      <c r="IXU24" s="480"/>
      <c r="IXV24" s="480"/>
      <c r="IXW24" s="480"/>
      <c r="IXX24" s="481"/>
      <c r="IXY24" s="481"/>
      <c r="IXZ24" s="482"/>
      <c r="IYA24" s="481"/>
      <c r="IYB24" s="1053"/>
      <c r="IYC24" s="1053"/>
      <c r="IYD24" s="1053"/>
      <c r="IYE24" s="1053"/>
      <c r="IYF24" s="1053"/>
      <c r="IYG24" s="480"/>
      <c r="IYH24" s="480"/>
      <c r="IYI24" s="481"/>
      <c r="IYJ24" s="480"/>
      <c r="IYK24" s="480"/>
      <c r="IYL24" s="480"/>
      <c r="IYM24" s="481"/>
      <c r="IYN24" s="481"/>
      <c r="IYO24" s="482"/>
      <c r="IYP24" s="481"/>
      <c r="IYQ24" s="1053"/>
      <c r="IYR24" s="1053"/>
      <c r="IYS24" s="1053"/>
      <c r="IYT24" s="1053"/>
      <c r="IYU24" s="1053"/>
      <c r="IYV24" s="480"/>
      <c r="IYW24" s="480"/>
      <c r="IYX24" s="481"/>
      <c r="IYY24" s="480"/>
      <c r="IYZ24" s="480"/>
      <c r="IZA24" s="480"/>
      <c r="IZB24" s="481"/>
      <c r="IZC24" s="481"/>
      <c r="IZD24" s="482"/>
      <c r="IZE24" s="481"/>
      <c r="IZF24" s="1053"/>
      <c r="IZG24" s="1053"/>
      <c r="IZH24" s="1053"/>
      <c r="IZI24" s="1053"/>
      <c r="IZJ24" s="1053"/>
      <c r="IZK24" s="480"/>
      <c r="IZL24" s="480"/>
      <c r="IZM24" s="481"/>
      <c r="IZN24" s="480"/>
      <c r="IZO24" s="480"/>
      <c r="IZP24" s="480"/>
      <c r="IZQ24" s="481"/>
      <c r="IZR24" s="481"/>
      <c r="IZS24" s="482"/>
      <c r="IZT24" s="481"/>
      <c r="IZU24" s="1053"/>
      <c r="IZV24" s="1053"/>
      <c r="IZW24" s="1053"/>
      <c r="IZX24" s="1053"/>
      <c r="IZY24" s="1053"/>
      <c r="IZZ24" s="480"/>
      <c r="JAA24" s="480"/>
      <c r="JAB24" s="481"/>
      <c r="JAC24" s="480"/>
      <c r="JAD24" s="480"/>
      <c r="JAE24" s="480"/>
      <c r="JAF24" s="481"/>
      <c r="JAG24" s="481"/>
      <c r="JAH24" s="482"/>
      <c r="JAI24" s="481"/>
      <c r="JAJ24" s="1053"/>
      <c r="JAK24" s="1053"/>
      <c r="JAL24" s="1053"/>
      <c r="JAM24" s="1053"/>
      <c r="JAN24" s="1053"/>
      <c r="JAO24" s="480"/>
      <c r="JAP24" s="480"/>
      <c r="JAQ24" s="481"/>
      <c r="JAR24" s="480"/>
      <c r="JAS24" s="480"/>
      <c r="JAT24" s="480"/>
      <c r="JAU24" s="481"/>
      <c r="JAV24" s="481"/>
      <c r="JAW24" s="482"/>
      <c r="JAX24" s="481"/>
      <c r="JAY24" s="1053"/>
      <c r="JAZ24" s="1053"/>
      <c r="JBA24" s="1053"/>
      <c r="JBB24" s="1053"/>
      <c r="JBC24" s="1053"/>
      <c r="JBD24" s="480"/>
      <c r="JBE24" s="480"/>
      <c r="JBF24" s="481"/>
      <c r="JBG24" s="480"/>
      <c r="JBH24" s="480"/>
      <c r="JBI24" s="480"/>
      <c r="JBJ24" s="481"/>
      <c r="JBK24" s="481"/>
      <c r="JBL24" s="482"/>
      <c r="JBM24" s="481"/>
      <c r="JBN24" s="1053"/>
      <c r="JBO24" s="1053"/>
      <c r="JBP24" s="1053"/>
      <c r="JBQ24" s="1053"/>
      <c r="JBR24" s="1053"/>
      <c r="JBS24" s="480"/>
      <c r="JBT24" s="480"/>
      <c r="JBU24" s="481"/>
      <c r="JBV24" s="480"/>
      <c r="JBW24" s="480"/>
      <c r="JBX24" s="480"/>
      <c r="JBY24" s="481"/>
      <c r="JBZ24" s="481"/>
      <c r="JCA24" s="482"/>
      <c r="JCB24" s="481"/>
      <c r="JCC24" s="1053"/>
      <c r="JCD24" s="1053"/>
      <c r="JCE24" s="1053"/>
      <c r="JCF24" s="1053"/>
      <c r="JCG24" s="1053"/>
      <c r="JCH24" s="480"/>
      <c r="JCI24" s="480"/>
      <c r="JCJ24" s="481"/>
      <c r="JCK24" s="480"/>
      <c r="JCL24" s="480"/>
      <c r="JCM24" s="480"/>
      <c r="JCN24" s="481"/>
      <c r="JCO24" s="481"/>
      <c r="JCP24" s="482"/>
      <c r="JCQ24" s="481"/>
      <c r="JCR24" s="1053"/>
      <c r="JCS24" s="1053"/>
      <c r="JCT24" s="1053"/>
      <c r="JCU24" s="1053"/>
      <c r="JCV24" s="1053"/>
      <c r="JCW24" s="480"/>
      <c r="JCX24" s="480"/>
      <c r="JCY24" s="481"/>
      <c r="JCZ24" s="480"/>
      <c r="JDA24" s="480"/>
      <c r="JDB24" s="480"/>
      <c r="JDC24" s="481"/>
      <c r="JDD24" s="481"/>
      <c r="JDE24" s="482"/>
      <c r="JDF24" s="481"/>
      <c r="JDG24" s="1053"/>
      <c r="JDH24" s="1053"/>
      <c r="JDI24" s="1053"/>
      <c r="JDJ24" s="1053"/>
      <c r="JDK24" s="1053"/>
      <c r="JDL24" s="480"/>
      <c r="JDM24" s="480"/>
      <c r="JDN24" s="481"/>
      <c r="JDO24" s="480"/>
      <c r="JDP24" s="480"/>
      <c r="JDQ24" s="480"/>
      <c r="JDR24" s="481"/>
      <c r="JDS24" s="481"/>
      <c r="JDT24" s="482"/>
      <c r="JDU24" s="481"/>
      <c r="JDV24" s="1053"/>
      <c r="JDW24" s="1053"/>
      <c r="JDX24" s="1053"/>
      <c r="JDY24" s="1053"/>
      <c r="JDZ24" s="1053"/>
      <c r="JEA24" s="480"/>
      <c r="JEB24" s="480"/>
      <c r="JEC24" s="481"/>
      <c r="JED24" s="480"/>
      <c r="JEE24" s="480"/>
      <c r="JEF24" s="480"/>
      <c r="JEG24" s="481"/>
      <c r="JEH24" s="481"/>
      <c r="JEI24" s="482"/>
      <c r="JEJ24" s="481"/>
      <c r="JEK24" s="1053"/>
      <c r="JEL24" s="1053"/>
      <c r="JEM24" s="1053"/>
      <c r="JEN24" s="1053"/>
      <c r="JEO24" s="1053"/>
      <c r="JEP24" s="480"/>
      <c r="JEQ24" s="480"/>
      <c r="JER24" s="481"/>
      <c r="JES24" s="480"/>
      <c r="JET24" s="480"/>
      <c r="JEU24" s="480"/>
      <c r="JEV24" s="481"/>
      <c r="JEW24" s="481"/>
      <c r="JEX24" s="482"/>
      <c r="JEY24" s="481"/>
      <c r="JEZ24" s="1053"/>
      <c r="JFA24" s="1053"/>
      <c r="JFB24" s="1053"/>
      <c r="JFC24" s="1053"/>
      <c r="JFD24" s="1053"/>
      <c r="JFE24" s="480"/>
      <c r="JFF24" s="480"/>
      <c r="JFG24" s="481"/>
      <c r="JFH24" s="480"/>
      <c r="JFI24" s="480"/>
      <c r="JFJ24" s="480"/>
      <c r="JFK24" s="481"/>
      <c r="JFL24" s="481"/>
      <c r="JFM24" s="482"/>
      <c r="JFN24" s="481"/>
      <c r="JFO24" s="1053"/>
      <c r="JFP24" s="1053"/>
      <c r="JFQ24" s="1053"/>
      <c r="JFR24" s="1053"/>
      <c r="JFS24" s="1053"/>
      <c r="JFT24" s="480"/>
      <c r="JFU24" s="480"/>
      <c r="JFV24" s="481"/>
      <c r="JFW24" s="480"/>
      <c r="JFX24" s="480"/>
      <c r="JFY24" s="480"/>
      <c r="JFZ24" s="481"/>
      <c r="JGA24" s="481"/>
      <c r="JGB24" s="482"/>
      <c r="JGC24" s="481"/>
      <c r="JGD24" s="1053"/>
      <c r="JGE24" s="1053"/>
      <c r="JGF24" s="1053"/>
      <c r="JGG24" s="1053"/>
      <c r="JGH24" s="1053"/>
      <c r="JGI24" s="480"/>
      <c r="JGJ24" s="480"/>
      <c r="JGK24" s="481"/>
      <c r="JGL24" s="480"/>
      <c r="JGM24" s="480"/>
      <c r="JGN24" s="480"/>
      <c r="JGO24" s="481"/>
      <c r="JGP24" s="481"/>
      <c r="JGQ24" s="482"/>
      <c r="JGR24" s="481"/>
      <c r="JGS24" s="1053"/>
      <c r="JGT24" s="1053"/>
      <c r="JGU24" s="1053"/>
      <c r="JGV24" s="1053"/>
      <c r="JGW24" s="1053"/>
      <c r="JGX24" s="480"/>
      <c r="JGY24" s="480"/>
      <c r="JGZ24" s="481"/>
      <c r="JHA24" s="480"/>
      <c r="JHB24" s="480"/>
      <c r="JHC24" s="480"/>
      <c r="JHD24" s="481"/>
      <c r="JHE24" s="481"/>
      <c r="JHF24" s="482"/>
      <c r="JHG24" s="481"/>
      <c r="JHH24" s="1053"/>
      <c r="JHI24" s="1053"/>
      <c r="JHJ24" s="1053"/>
      <c r="JHK24" s="1053"/>
      <c r="JHL24" s="1053"/>
      <c r="JHM24" s="480"/>
      <c r="JHN24" s="480"/>
      <c r="JHO24" s="481"/>
      <c r="JHP24" s="480"/>
      <c r="JHQ24" s="480"/>
      <c r="JHR24" s="480"/>
      <c r="JHS24" s="481"/>
      <c r="JHT24" s="481"/>
      <c r="JHU24" s="482"/>
      <c r="JHV24" s="481"/>
      <c r="JHW24" s="1053"/>
      <c r="JHX24" s="1053"/>
      <c r="JHY24" s="1053"/>
      <c r="JHZ24" s="1053"/>
      <c r="JIA24" s="1053"/>
      <c r="JIB24" s="480"/>
      <c r="JIC24" s="480"/>
      <c r="JID24" s="481"/>
      <c r="JIE24" s="480"/>
      <c r="JIF24" s="480"/>
      <c r="JIG24" s="480"/>
      <c r="JIH24" s="481"/>
      <c r="JII24" s="481"/>
      <c r="JIJ24" s="482"/>
      <c r="JIK24" s="481"/>
      <c r="JIL24" s="1053"/>
      <c r="JIM24" s="1053"/>
      <c r="JIN24" s="1053"/>
      <c r="JIO24" s="1053"/>
      <c r="JIP24" s="1053"/>
      <c r="JIQ24" s="480"/>
      <c r="JIR24" s="480"/>
      <c r="JIS24" s="481"/>
      <c r="JIT24" s="480"/>
      <c r="JIU24" s="480"/>
      <c r="JIV24" s="480"/>
      <c r="JIW24" s="481"/>
      <c r="JIX24" s="481"/>
      <c r="JIY24" s="482"/>
      <c r="JIZ24" s="481"/>
      <c r="JJA24" s="1053"/>
      <c r="JJB24" s="1053"/>
      <c r="JJC24" s="1053"/>
      <c r="JJD24" s="1053"/>
      <c r="JJE24" s="1053"/>
      <c r="JJF24" s="480"/>
      <c r="JJG24" s="480"/>
      <c r="JJH24" s="481"/>
      <c r="JJI24" s="480"/>
      <c r="JJJ24" s="480"/>
      <c r="JJK24" s="480"/>
      <c r="JJL24" s="481"/>
      <c r="JJM24" s="481"/>
      <c r="JJN24" s="482"/>
      <c r="JJO24" s="481"/>
      <c r="JJP24" s="1053"/>
      <c r="JJQ24" s="1053"/>
      <c r="JJR24" s="1053"/>
      <c r="JJS24" s="1053"/>
      <c r="JJT24" s="1053"/>
      <c r="JJU24" s="480"/>
      <c r="JJV24" s="480"/>
      <c r="JJW24" s="481"/>
      <c r="JJX24" s="480"/>
      <c r="JJY24" s="480"/>
      <c r="JJZ24" s="480"/>
      <c r="JKA24" s="481"/>
      <c r="JKB24" s="481"/>
      <c r="JKC24" s="482"/>
      <c r="JKD24" s="481"/>
      <c r="JKE24" s="1053"/>
      <c r="JKF24" s="1053"/>
      <c r="JKG24" s="1053"/>
      <c r="JKH24" s="1053"/>
      <c r="JKI24" s="1053"/>
      <c r="JKJ24" s="480"/>
      <c r="JKK24" s="480"/>
      <c r="JKL24" s="481"/>
      <c r="JKM24" s="480"/>
      <c r="JKN24" s="480"/>
      <c r="JKO24" s="480"/>
      <c r="JKP24" s="481"/>
      <c r="JKQ24" s="481"/>
      <c r="JKR24" s="482"/>
      <c r="JKS24" s="481"/>
      <c r="JKT24" s="1053"/>
      <c r="JKU24" s="1053"/>
      <c r="JKV24" s="1053"/>
      <c r="JKW24" s="1053"/>
      <c r="JKX24" s="1053"/>
      <c r="JKY24" s="480"/>
      <c r="JKZ24" s="480"/>
      <c r="JLA24" s="481"/>
      <c r="JLB24" s="480"/>
      <c r="JLC24" s="480"/>
      <c r="JLD24" s="480"/>
      <c r="JLE24" s="481"/>
      <c r="JLF24" s="481"/>
      <c r="JLG24" s="482"/>
      <c r="JLH24" s="481"/>
      <c r="JLI24" s="1053"/>
      <c r="JLJ24" s="1053"/>
      <c r="JLK24" s="1053"/>
      <c r="JLL24" s="1053"/>
      <c r="JLM24" s="1053"/>
      <c r="JLN24" s="480"/>
      <c r="JLO24" s="480"/>
      <c r="JLP24" s="481"/>
      <c r="JLQ24" s="480"/>
      <c r="JLR24" s="480"/>
      <c r="JLS24" s="480"/>
      <c r="JLT24" s="481"/>
      <c r="JLU24" s="481"/>
      <c r="JLV24" s="482"/>
      <c r="JLW24" s="481"/>
      <c r="JLX24" s="1053"/>
      <c r="JLY24" s="1053"/>
      <c r="JLZ24" s="1053"/>
      <c r="JMA24" s="1053"/>
      <c r="JMB24" s="1053"/>
      <c r="JMC24" s="480"/>
      <c r="JMD24" s="480"/>
      <c r="JME24" s="481"/>
      <c r="JMF24" s="480"/>
      <c r="JMG24" s="480"/>
      <c r="JMH24" s="480"/>
      <c r="JMI24" s="481"/>
      <c r="JMJ24" s="481"/>
      <c r="JMK24" s="482"/>
      <c r="JML24" s="481"/>
      <c r="JMM24" s="1053"/>
      <c r="JMN24" s="1053"/>
      <c r="JMO24" s="1053"/>
      <c r="JMP24" s="1053"/>
      <c r="JMQ24" s="1053"/>
      <c r="JMR24" s="480"/>
      <c r="JMS24" s="480"/>
      <c r="JMT24" s="481"/>
      <c r="JMU24" s="480"/>
      <c r="JMV24" s="480"/>
      <c r="JMW24" s="480"/>
      <c r="JMX24" s="481"/>
      <c r="JMY24" s="481"/>
      <c r="JMZ24" s="482"/>
      <c r="JNA24" s="481"/>
      <c r="JNB24" s="1053"/>
      <c r="JNC24" s="1053"/>
      <c r="JND24" s="1053"/>
      <c r="JNE24" s="1053"/>
      <c r="JNF24" s="1053"/>
      <c r="JNG24" s="480"/>
      <c r="JNH24" s="480"/>
      <c r="JNI24" s="481"/>
      <c r="JNJ24" s="480"/>
      <c r="JNK24" s="480"/>
      <c r="JNL24" s="480"/>
      <c r="JNM24" s="481"/>
      <c r="JNN24" s="481"/>
      <c r="JNO24" s="482"/>
      <c r="JNP24" s="481"/>
      <c r="JNQ24" s="1053"/>
      <c r="JNR24" s="1053"/>
      <c r="JNS24" s="1053"/>
      <c r="JNT24" s="1053"/>
      <c r="JNU24" s="1053"/>
      <c r="JNV24" s="480"/>
      <c r="JNW24" s="480"/>
      <c r="JNX24" s="481"/>
      <c r="JNY24" s="480"/>
      <c r="JNZ24" s="480"/>
      <c r="JOA24" s="480"/>
      <c r="JOB24" s="481"/>
      <c r="JOC24" s="481"/>
      <c r="JOD24" s="482"/>
      <c r="JOE24" s="481"/>
      <c r="JOF24" s="1053"/>
      <c r="JOG24" s="1053"/>
      <c r="JOH24" s="1053"/>
      <c r="JOI24" s="1053"/>
      <c r="JOJ24" s="1053"/>
      <c r="JOK24" s="480"/>
      <c r="JOL24" s="480"/>
      <c r="JOM24" s="481"/>
      <c r="JON24" s="480"/>
      <c r="JOO24" s="480"/>
      <c r="JOP24" s="480"/>
      <c r="JOQ24" s="481"/>
      <c r="JOR24" s="481"/>
      <c r="JOS24" s="482"/>
      <c r="JOT24" s="481"/>
      <c r="JOU24" s="1053"/>
      <c r="JOV24" s="1053"/>
      <c r="JOW24" s="1053"/>
      <c r="JOX24" s="1053"/>
      <c r="JOY24" s="1053"/>
      <c r="JOZ24" s="480"/>
      <c r="JPA24" s="480"/>
      <c r="JPB24" s="481"/>
      <c r="JPC24" s="480"/>
      <c r="JPD24" s="480"/>
      <c r="JPE24" s="480"/>
      <c r="JPF24" s="481"/>
      <c r="JPG24" s="481"/>
      <c r="JPH24" s="482"/>
      <c r="JPI24" s="481"/>
      <c r="JPJ24" s="1053"/>
      <c r="JPK24" s="1053"/>
      <c r="JPL24" s="1053"/>
      <c r="JPM24" s="1053"/>
      <c r="JPN24" s="1053"/>
      <c r="JPO24" s="480"/>
      <c r="JPP24" s="480"/>
      <c r="JPQ24" s="481"/>
      <c r="JPR24" s="480"/>
      <c r="JPS24" s="480"/>
      <c r="JPT24" s="480"/>
      <c r="JPU24" s="481"/>
      <c r="JPV24" s="481"/>
      <c r="JPW24" s="482"/>
      <c r="JPX24" s="481"/>
      <c r="JPY24" s="1053"/>
      <c r="JPZ24" s="1053"/>
      <c r="JQA24" s="1053"/>
      <c r="JQB24" s="1053"/>
      <c r="JQC24" s="1053"/>
      <c r="JQD24" s="480"/>
      <c r="JQE24" s="480"/>
      <c r="JQF24" s="481"/>
      <c r="JQG24" s="480"/>
      <c r="JQH24" s="480"/>
      <c r="JQI24" s="480"/>
      <c r="JQJ24" s="481"/>
      <c r="JQK24" s="481"/>
      <c r="JQL24" s="482"/>
      <c r="JQM24" s="481"/>
      <c r="JQN24" s="1053"/>
      <c r="JQO24" s="1053"/>
      <c r="JQP24" s="1053"/>
      <c r="JQQ24" s="1053"/>
      <c r="JQR24" s="1053"/>
      <c r="JQS24" s="480"/>
      <c r="JQT24" s="480"/>
      <c r="JQU24" s="481"/>
      <c r="JQV24" s="480"/>
      <c r="JQW24" s="480"/>
      <c r="JQX24" s="480"/>
      <c r="JQY24" s="481"/>
      <c r="JQZ24" s="481"/>
      <c r="JRA24" s="482"/>
      <c r="JRB24" s="481"/>
      <c r="JRC24" s="1053"/>
      <c r="JRD24" s="1053"/>
      <c r="JRE24" s="1053"/>
      <c r="JRF24" s="1053"/>
      <c r="JRG24" s="1053"/>
      <c r="JRH24" s="480"/>
      <c r="JRI24" s="480"/>
      <c r="JRJ24" s="481"/>
      <c r="JRK24" s="480"/>
      <c r="JRL24" s="480"/>
      <c r="JRM24" s="480"/>
      <c r="JRN24" s="481"/>
      <c r="JRO24" s="481"/>
      <c r="JRP24" s="482"/>
      <c r="JRQ24" s="481"/>
      <c r="JRR24" s="1053"/>
      <c r="JRS24" s="1053"/>
      <c r="JRT24" s="1053"/>
      <c r="JRU24" s="1053"/>
      <c r="JRV24" s="1053"/>
      <c r="JRW24" s="480"/>
      <c r="JRX24" s="480"/>
      <c r="JRY24" s="481"/>
      <c r="JRZ24" s="480"/>
      <c r="JSA24" s="480"/>
      <c r="JSB24" s="480"/>
      <c r="JSC24" s="481"/>
      <c r="JSD24" s="481"/>
      <c r="JSE24" s="482"/>
      <c r="JSF24" s="481"/>
      <c r="JSG24" s="1053"/>
      <c r="JSH24" s="1053"/>
      <c r="JSI24" s="1053"/>
      <c r="JSJ24" s="1053"/>
      <c r="JSK24" s="1053"/>
      <c r="JSL24" s="480"/>
      <c r="JSM24" s="480"/>
      <c r="JSN24" s="481"/>
      <c r="JSO24" s="480"/>
      <c r="JSP24" s="480"/>
      <c r="JSQ24" s="480"/>
      <c r="JSR24" s="481"/>
      <c r="JSS24" s="481"/>
      <c r="JST24" s="482"/>
      <c r="JSU24" s="481"/>
      <c r="JSV24" s="1053"/>
      <c r="JSW24" s="1053"/>
      <c r="JSX24" s="1053"/>
      <c r="JSY24" s="1053"/>
      <c r="JSZ24" s="1053"/>
      <c r="JTA24" s="480"/>
      <c r="JTB24" s="480"/>
      <c r="JTC24" s="481"/>
      <c r="JTD24" s="480"/>
      <c r="JTE24" s="480"/>
      <c r="JTF24" s="480"/>
      <c r="JTG24" s="481"/>
      <c r="JTH24" s="481"/>
      <c r="JTI24" s="482"/>
      <c r="JTJ24" s="481"/>
      <c r="JTK24" s="1053"/>
      <c r="JTL24" s="1053"/>
      <c r="JTM24" s="1053"/>
      <c r="JTN24" s="1053"/>
      <c r="JTO24" s="1053"/>
      <c r="JTP24" s="480"/>
      <c r="JTQ24" s="480"/>
      <c r="JTR24" s="481"/>
      <c r="JTS24" s="480"/>
      <c r="JTT24" s="480"/>
      <c r="JTU24" s="480"/>
      <c r="JTV24" s="481"/>
      <c r="JTW24" s="481"/>
      <c r="JTX24" s="482"/>
      <c r="JTY24" s="481"/>
      <c r="JTZ24" s="1053"/>
      <c r="JUA24" s="1053"/>
      <c r="JUB24" s="1053"/>
      <c r="JUC24" s="1053"/>
      <c r="JUD24" s="1053"/>
      <c r="JUE24" s="480"/>
      <c r="JUF24" s="480"/>
      <c r="JUG24" s="481"/>
      <c r="JUH24" s="480"/>
      <c r="JUI24" s="480"/>
      <c r="JUJ24" s="480"/>
      <c r="JUK24" s="481"/>
      <c r="JUL24" s="481"/>
      <c r="JUM24" s="482"/>
      <c r="JUN24" s="481"/>
      <c r="JUO24" s="1053"/>
      <c r="JUP24" s="1053"/>
      <c r="JUQ24" s="1053"/>
      <c r="JUR24" s="1053"/>
      <c r="JUS24" s="1053"/>
      <c r="JUT24" s="480"/>
      <c r="JUU24" s="480"/>
      <c r="JUV24" s="481"/>
      <c r="JUW24" s="480"/>
      <c r="JUX24" s="480"/>
      <c r="JUY24" s="480"/>
      <c r="JUZ24" s="481"/>
      <c r="JVA24" s="481"/>
      <c r="JVB24" s="482"/>
      <c r="JVC24" s="481"/>
      <c r="JVD24" s="1053"/>
      <c r="JVE24" s="1053"/>
      <c r="JVF24" s="1053"/>
      <c r="JVG24" s="1053"/>
      <c r="JVH24" s="1053"/>
      <c r="JVI24" s="480"/>
      <c r="JVJ24" s="480"/>
      <c r="JVK24" s="481"/>
      <c r="JVL24" s="480"/>
      <c r="JVM24" s="480"/>
      <c r="JVN24" s="480"/>
      <c r="JVO24" s="481"/>
      <c r="JVP24" s="481"/>
      <c r="JVQ24" s="482"/>
      <c r="JVR24" s="481"/>
      <c r="JVS24" s="1053"/>
      <c r="JVT24" s="1053"/>
      <c r="JVU24" s="1053"/>
      <c r="JVV24" s="1053"/>
      <c r="JVW24" s="1053"/>
      <c r="JVX24" s="480"/>
      <c r="JVY24" s="480"/>
      <c r="JVZ24" s="481"/>
      <c r="JWA24" s="480"/>
      <c r="JWB24" s="480"/>
      <c r="JWC24" s="480"/>
      <c r="JWD24" s="481"/>
      <c r="JWE24" s="481"/>
      <c r="JWF24" s="482"/>
      <c r="JWG24" s="481"/>
      <c r="JWH24" s="1053"/>
      <c r="JWI24" s="1053"/>
      <c r="JWJ24" s="1053"/>
      <c r="JWK24" s="1053"/>
      <c r="JWL24" s="1053"/>
      <c r="JWM24" s="480"/>
      <c r="JWN24" s="480"/>
      <c r="JWO24" s="481"/>
      <c r="JWP24" s="480"/>
      <c r="JWQ24" s="480"/>
      <c r="JWR24" s="480"/>
      <c r="JWS24" s="481"/>
      <c r="JWT24" s="481"/>
      <c r="JWU24" s="482"/>
      <c r="JWV24" s="481"/>
      <c r="JWW24" s="1053"/>
      <c r="JWX24" s="1053"/>
      <c r="JWY24" s="1053"/>
      <c r="JWZ24" s="1053"/>
      <c r="JXA24" s="1053"/>
      <c r="JXB24" s="480"/>
      <c r="JXC24" s="480"/>
      <c r="JXD24" s="481"/>
      <c r="JXE24" s="480"/>
      <c r="JXF24" s="480"/>
      <c r="JXG24" s="480"/>
      <c r="JXH24" s="481"/>
      <c r="JXI24" s="481"/>
      <c r="JXJ24" s="482"/>
      <c r="JXK24" s="481"/>
      <c r="JXL24" s="1053"/>
      <c r="JXM24" s="1053"/>
      <c r="JXN24" s="1053"/>
      <c r="JXO24" s="1053"/>
      <c r="JXP24" s="1053"/>
      <c r="JXQ24" s="480"/>
      <c r="JXR24" s="480"/>
      <c r="JXS24" s="481"/>
      <c r="JXT24" s="480"/>
      <c r="JXU24" s="480"/>
      <c r="JXV24" s="480"/>
      <c r="JXW24" s="481"/>
      <c r="JXX24" s="481"/>
      <c r="JXY24" s="482"/>
      <c r="JXZ24" s="481"/>
      <c r="JYA24" s="1053"/>
      <c r="JYB24" s="1053"/>
      <c r="JYC24" s="1053"/>
      <c r="JYD24" s="1053"/>
      <c r="JYE24" s="1053"/>
      <c r="JYF24" s="480"/>
      <c r="JYG24" s="480"/>
      <c r="JYH24" s="481"/>
      <c r="JYI24" s="480"/>
      <c r="JYJ24" s="480"/>
      <c r="JYK24" s="480"/>
      <c r="JYL24" s="481"/>
      <c r="JYM24" s="481"/>
      <c r="JYN24" s="482"/>
      <c r="JYO24" s="481"/>
      <c r="JYP24" s="1053"/>
      <c r="JYQ24" s="1053"/>
      <c r="JYR24" s="1053"/>
      <c r="JYS24" s="1053"/>
      <c r="JYT24" s="1053"/>
      <c r="JYU24" s="480"/>
      <c r="JYV24" s="480"/>
      <c r="JYW24" s="481"/>
      <c r="JYX24" s="480"/>
      <c r="JYY24" s="480"/>
      <c r="JYZ24" s="480"/>
      <c r="JZA24" s="481"/>
      <c r="JZB24" s="481"/>
      <c r="JZC24" s="482"/>
      <c r="JZD24" s="481"/>
      <c r="JZE24" s="1053"/>
      <c r="JZF24" s="1053"/>
      <c r="JZG24" s="1053"/>
      <c r="JZH24" s="1053"/>
      <c r="JZI24" s="1053"/>
      <c r="JZJ24" s="480"/>
      <c r="JZK24" s="480"/>
      <c r="JZL24" s="481"/>
      <c r="JZM24" s="480"/>
      <c r="JZN24" s="480"/>
      <c r="JZO24" s="480"/>
      <c r="JZP24" s="481"/>
      <c r="JZQ24" s="481"/>
      <c r="JZR24" s="482"/>
      <c r="JZS24" s="481"/>
      <c r="JZT24" s="1053"/>
      <c r="JZU24" s="1053"/>
      <c r="JZV24" s="1053"/>
      <c r="JZW24" s="1053"/>
      <c r="JZX24" s="1053"/>
      <c r="JZY24" s="480"/>
      <c r="JZZ24" s="480"/>
      <c r="KAA24" s="481"/>
      <c r="KAB24" s="480"/>
      <c r="KAC24" s="480"/>
      <c r="KAD24" s="480"/>
      <c r="KAE24" s="481"/>
      <c r="KAF24" s="481"/>
      <c r="KAG24" s="482"/>
      <c r="KAH24" s="481"/>
      <c r="KAI24" s="1053"/>
      <c r="KAJ24" s="1053"/>
      <c r="KAK24" s="1053"/>
      <c r="KAL24" s="1053"/>
      <c r="KAM24" s="1053"/>
      <c r="KAN24" s="480"/>
      <c r="KAO24" s="480"/>
      <c r="KAP24" s="481"/>
      <c r="KAQ24" s="480"/>
      <c r="KAR24" s="480"/>
      <c r="KAS24" s="480"/>
      <c r="KAT24" s="481"/>
      <c r="KAU24" s="481"/>
      <c r="KAV24" s="482"/>
      <c r="KAW24" s="481"/>
      <c r="KAX24" s="1053"/>
      <c r="KAY24" s="1053"/>
      <c r="KAZ24" s="1053"/>
      <c r="KBA24" s="1053"/>
      <c r="KBB24" s="1053"/>
      <c r="KBC24" s="480"/>
      <c r="KBD24" s="480"/>
      <c r="KBE24" s="481"/>
      <c r="KBF24" s="480"/>
      <c r="KBG24" s="480"/>
      <c r="KBH24" s="480"/>
      <c r="KBI24" s="481"/>
      <c r="KBJ24" s="481"/>
      <c r="KBK24" s="482"/>
      <c r="KBL24" s="481"/>
      <c r="KBM24" s="1053"/>
      <c r="KBN24" s="1053"/>
      <c r="KBO24" s="1053"/>
      <c r="KBP24" s="1053"/>
      <c r="KBQ24" s="1053"/>
      <c r="KBR24" s="480"/>
      <c r="KBS24" s="480"/>
      <c r="KBT24" s="481"/>
      <c r="KBU24" s="480"/>
      <c r="KBV24" s="480"/>
      <c r="KBW24" s="480"/>
      <c r="KBX24" s="481"/>
      <c r="KBY24" s="481"/>
      <c r="KBZ24" s="482"/>
      <c r="KCA24" s="481"/>
      <c r="KCB24" s="1053"/>
      <c r="KCC24" s="1053"/>
      <c r="KCD24" s="1053"/>
      <c r="KCE24" s="1053"/>
      <c r="KCF24" s="1053"/>
      <c r="KCG24" s="480"/>
      <c r="KCH24" s="480"/>
      <c r="KCI24" s="481"/>
      <c r="KCJ24" s="480"/>
      <c r="KCK24" s="480"/>
      <c r="KCL24" s="480"/>
      <c r="KCM24" s="481"/>
      <c r="KCN24" s="481"/>
      <c r="KCO24" s="482"/>
      <c r="KCP24" s="481"/>
      <c r="KCQ24" s="1053"/>
      <c r="KCR24" s="1053"/>
      <c r="KCS24" s="1053"/>
      <c r="KCT24" s="1053"/>
      <c r="KCU24" s="1053"/>
      <c r="KCV24" s="480"/>
      <c r="KCW24" s="480"/>
      <c r="KCX24" s="481"/>
      <c r="KCY24" s="480"/>
      <c r="KCZ24" s="480"/>
      <c r="KDA24" s="480"/>
      <c r="KDB24" s="481"/>
      <c r="KDC24" s="481"/>
      <c r="KDD24" s="482"/>
      <c r="KDE24" s="481"/>
      <c r="KDF24" s="1053"/>
      <c r="KDG24" s="1053"/>
      <c r="KDH24" s="1053"/>
      <c r="KDI24" s="1053"/>
      <c r="KDJ24" s="1053"/>
      <c r="KDK24" s="480"/>
      <c r="KDL24" s="480"/>
      <c r="KDM24" s="481"/>
      <c r="KDN24" s="480"/>
      <c r="KDO24" s="480"/>
      <c r="KDP24" s="480"/>
      <c r="KDQ24" s="481"/>
      <c r="KDR24" s="481"/>
      <c r="KDS24" s="482"/>
      <c r="KDT24" s="481"/>
      <c r="KDU24" s="1053"/>
      <c r="KDV24" s="1053"/>
      <c r="KDW24" s="1053"/>
      <c r="KDX24" s="1053"/>
      <c r="KDY24" s="1053"/>
      <c r="KDZ24" s="480"/>
      <c r="KEA24" s="480"/>
      <c r="KEB24" s="481"/>
      <c r="KEC24" s="480"/>
      <c r="KED24" s="480"/>
      <c r="KEE24" s="480"/>
      <c r="KEF24" s="481"/>
      <c r="KEG24" s="481"/>
      <c r="KEH24" s="482"/>
      <c r="KEI24" s="481"/>
      <c r="KEJ24" s="1053"/>
      <c r="KEK24" s="1053"/>
      <c r="KEL24" s="1053"/>
      <c r="KEM24" s="1053"/>
      <c r="KEN24" s="1053"/>
      <c r="KEO24" s="480"/>
      <c r="KEP24" s="480"/>
      <c r="KEQ24" s="481"/>
      <c r="KER24" s="480"/>
      <c r="KES24" s="480"/>
      <c r="KET24" s="480"/>
      <c r="KEU24" s="481"/>
      <c r="KEV24" s="481"/>
      <c r="KEW24" s="482"/>
      <c r="KEX24" s="481"/>
      <c r="KEY24" s="1053"/>
      <c r="KEZ24" s="1053"/>
      <c r="KFA24" s="1053"/>
      <c r="KFB24" s="1053"/>
      <c r="KFC24" s="1053"/>
      <c r="KFD24" s="480"/>
      <c r="KFE24" s="480"/>
      <c r="KFF24" s="481"/>
      <c r="KFG24" s="480"/>
      <c r="KFH24" s="480"/>
      <c r="KFI24" s="480"/>
      <c r="KFJ24" s="481"/>
      <c r="KFK24" s="481"/>
      <c r="KFL24" s="482"/>
      <c r="KFM24" s="481"/>
      <c r="KFN24" s="1053"/>
      <c r="KFO24" s="1053"/>
      <c r="KFP24" s="1053"/>
      <c r="KFQ24" s="1053"/>
      <c r="KFR24" s="1053"/>
      <c r="KFS24" s="480"/>
      <c r="KFT24" s="480"/>
      <c r="KFU24" s="481"/>
      <c r="KFV24" s="480"/>
      <c r="KFW24" s="480"/>
      <c r="KFX24" s="480"/>
      <c r="KFY24" s="481"/>
      <c r="KFZ24" s="481"/>
      <c r="KGA24" s="482"/>
      <c r="KGB24" s="481"/>
      <c r="KGC24" s="1053"/>
      <c r="KGD24" s="1053"/>
      <c r="KGE24" s="1053"/>
      <c r="KGF24" s="1053"/>
      <c r="KGG24" s="1053"/>
      <c r="KGH24" s="480"/>
      <c r="KGI24" s="480"/>
      <c r="KGJ24" s="481"/>
      <c r="KGK24" s="480"/>
      <c r="KGL24" s="480"/>
      <c r="KGM24" s="480"/>
      <c r="KGN24" s="481"/>
      <c r="KGO24" s="481"/>
      <c r="KGP24" s="482"/>
      <c r="KGQ24" s="481"/>
      <c r="KGR24" s="1053"/>
      <c r="KGS24" s="1053"/>
      <c r="KGT24" s="1053"/>
      <c r="KGU24" s="1053"/>
      <c r="KGV24" s="1053"/>
      <c r="KGW24" s="480"/>
      <c r="KGX24" s="480"/>
      <c r="KGY24" s="481"/>
      <c r="KGZ24" s="480"/>
      <c r="KHA24" s="480"/>
      <c r="KHB24" s="480"/>
      <c r="KHC24" s="481"/>
      <c r="KHD24" s="481"/>
      <c r="KHE24" s="482"/>
      <c r="KHF24" s="481"/>
      <c r="KHG24" s="1053"/>
      <c r="KHH24" s="1053"/>
      <c r="KHI24" s="1053"/>
      <c r="KHJ24" s="1053"/>
      <c r="KHK24" s="1053"/>
      <c r="KHL24" s="480"/>
      <c r="KHM24" s="480"/>
      <c r="KHN24" s="481"/>
      <c r="KHO24" s="480"/>
      <c r="KHP24" s="480"/>
      <c r="KHQ24" s="480"/>
      <c r="KHR24" s="481"/>
      <c r="KHS24" s="481"/>
      <c r="KHT24" s="482"/>
      <c r="KHU24" s="481"/>
      <c r="KHV24" s="1053"/>
      <c r="KHW24" s="1053"/>
      <c r="KHX24" s="1053"/>
      <c r="KHY24" s="1053"/>
      <c r="KHZ24" s="1053"/>
      <c r="KIA24" s="480"/>
      <c r="KIB24" s="480"/>
      <c r="KIC24" s="481"/>
      <c r="KID24" s="480"/>
      <c r="KIE24" s="480"/>
      <c r="KIF24" s="480"/>
      <c r="KIG24" s="481"/>
      <c r="KIH24" s="481"/>
      <c r="KII24" s="482"/>
      <c r="KIJ24" s="481"/>
      <c r="KIK24" s="1053"/>
      <c r="KIL24" s="1053"/>
      <c r="KIM24" s="1053"/>
      <c r="KIN24" s="1053"/>
      <c r="KIO24" s="1053"/>
      <c r="KIP24" s="480"/>
      <c r="KIQ24" s="480"/>
      <c r="KIR24" s="481"/>
      <c r="KIS24" s="480"/>
      <c r="KIT24" s="480"/>
      <c r="KIU24" s="480"/>
      <c r="KIV24" s="481"/>
      <c r="KIW24" s="481"/>
      <c r="KIX24" s="482"/>
      <c r="KIY24" s="481"/>
      <c r="KIZ24" s="1053"/>
      <c r="KJA24" s="1053"/>
      <c r="KJB24" s="1053"/>
      <c r="KJC24" s="1053"/>
      <c r="KJD24" s="1053"/>
      <c r="KJE24" s="480"/>
      <c r="KJF24" s="480"/>
      <c r="KJG24" s="481"/>
      <c r="KJH24" s="480"/>
      <c r="KJI24" s="480"/>
      <c r="KJJ24" s="480"/>
      <c r="KJK24" s="481"/>
      <c r="KJL24" s="481"/>
      <c r="KJM24" s="482"/>
      <c r="KJN24" s="481"/>
      <c r="KJO24" s="1053"/>
      <c r="KJP24" s="1053"/>
      <c r="KJQ24" s="1053"/>
      <c r="KJR24" s="1053"/>
      <c r="KJS24" s="1053"/>
      <c r="KJT24" s="480"/>
      <c r="KJU24" s="480"/>
      <c r="KJV24" s="481"/>
      <c r="KJW24" s="480"/>
      <c r="KJX24" s="480"/>
      <c r="KJY24" s="480"/>
      <c r="KJZ24" s="481"/>
      <c r="KKA24" s="481"/>
      <c r="KKB24" s="482"/>
      <c r="KKC24" s="481"/>
      <c r="KKD24" s="1053"/>
      <c r="KKE24" s="1053"/>
      <c r="KKF24" s="1053"/>
      <c r="KKG24" s="1053"/>
      <c r="KKH24" s="1053"/>
      <c r="KKI24" s="480"/>
      <c r="KKJ24" s="480"/>
      <c r="KKK24" s="481"/>
      <c r="KKL24" s="480"/>
      <c r="KKM24" s="480"/>
      <c r="KKN24" s="480"/>
      <c r="KKO24" s="481"/>
      <c r="KKP24" s="481"/>
      <c r="KKQ24" s="482"/>
      <c r="KKR24" s="481"/>
      <c r="KKS24" s="1053"/>
      <c r="KKT24" s="1053"/>
      <c r="KKU24" s="1053"/>
      <c r="KKV24" s="1053"/>
      <c r="KKW24" s="1053"/>
      <c r="KKX24" s="480"/>
      <c r="KKY24" s="480"/>
      <c r="KKZ24" s="481"/>
      <c r="KLA24" s="480"/>
      <c r="KLB24" s="480"/>
      <c r="KLC24" s="480"/>
      <c r="KLD24" s="481"/>
      <c r="KLE24" s="481"/>
      <c r="KLF24" s="482"/>
      <c r="KLG24" s="481"/>
      <c r="KLH24" s="1053"/>
      <c r="KLI24" s="1053"/>
      <c r="KLJ24" s="1053"/>
      <c r="KLK24" s="1053"/>
      <c r="KLL24" s="1053"/>
      <c r="KLM24" s="480"/>
      <c r="KLN24" s="480"/>
      <c r="KLO24" s="481"/>
      <c r="KLP24" s="480"/>
      <c r="KLQ24" s="480"/>
      <c r="KLR24" s="480"/>
      <c r="KLS24" s="481"/>
      <c r="KLT24" s="481"/>
      <c r="KLU24" s="482"/>
      <c r="KLV24" s="481"/>
      <c r="KLW24" s="1053"/>
      <c r="KLX24" s="1053"/>
      <c r="KLY24" s="1053"/>
      <c r="KLZ24" s="1053"/>
      <c r="KMA24" s="1053"/>
      <c r="KMB24" s="480"/>
      <c r="KMC24" s="480"/>
      <c r="KMD24" s="481"/>
      <c r="KME24" s="480"/>
      <c r="KMF24" s="480"/>
      <c r="KMG24" s="480"/>
      <c r="KMH24" s="481"/>
      <c r="KMI24" s="481"/>
      <c r="KMJ24" s="482"/>
      <c r="KMK24" s="481"/>
      <c r="KML24" s="1053"/>
      <c r="KMM24" s="1053"/>
      <c r="KMN24" s="1053"/>
      <c r="KMO24" s="1053"/>
      <c r="KMP24" s="1053"/>
      <c r="KMQ24" s="480"/>
      <c r="KMR24" s="480"/>
      <c r="KMS24" s="481"/>
      <c r="KMT24" s="480"/>
      <c r="KMU24" s="480"/>
      <c r="KMV24" s="480"/>
      <c r="KMW24" s="481"/>
      <c r="KMX24" s="481"/>
      <c r="KMY24" s="482"/>
      <c r="KMZ24" s="481"/>
      <c r="KNA24" s="1053"/>
      <c r="KNB24" s="1053"/>
      <c r="KNC24" s="1053"/>
      <c r="KND24" s="1053"/>
      <c r="KNE24" s="1053"/>
      <c r="KNF24" s="480"/>
      <c r="KNG24" s="480"/>
      <c r="KNH24" s="481"/>
      <c r="KNI24" s="480"/>
      <c r="KNJ24" s="480"/>
      <c r="KNK24" s="480"/>
      <c r="KNL24" s="481"/>
      <c r="KNM24" s="481"/>
      <c r="KNN24" s="482"/>
      <c r="KNO24" s="481"/>
      <c r="KNP24" s="1053"/>
      <c r="KNQ24" s="1053"/>
      <c r="KNR24" s="1053"/>
      <c r="KNS24" s="1053"/>
      <c r="KNT24" s="1053"/>
      <c r="KNU24" s="480"/>
      <c r="KNV24" s="480"/>
      <c r="KNW24" s="481"/>
      <c r="KNX24" s="480"/>
      <c r="KNY24" s="480"/>
      <c r="KNZ24" s="480"/>
      <c r="KOA24" s="481"/>
      <c r="KOB24" s="481"/>
      <c r="KOC24" s="482"/>
      <c r="KOD24" s="481"/>
      <c r="KOE24" s="1053"/>
      <c r="KOF24" s="1053"/>
      <c r="KOG24" s="1053"/>
      <c r="KOH24" s="1053"/>
      <c r="KOI24" s="1053"/>
      <c r="KOJ24" s="480"/>
      <c r="KOK24" s="480"/>
      <c r="KOL24" s="481"/>
      <c r="KOM24" s="480"/>
      <c r="KON24" s="480"/>
      <c r="KOO24" s="480"/>
      <c r="KOP24" s="481"/>
      <c r="KOQ24" s="481"/>
      <c r="KOR24" s="482"/>
      <c r="KOS24" s="481"/>
      <c r="KOT24" s="1053"/>
      <c r="KOU24" s="1053"/>
      <c r="KOV24" s="1053"/>
      <c r="KOW24" s="1053"/>
      <c r="KOX24" s="1053"/>
      <c r="KOY24" s="480"/>
      <c r="KOZ24" s="480"/>
      <c r="KPA24" s="481"/>
      <c r="KPB24" s="480"/>
      <c r="KPC24" s="480"/>
      <c r="KPD24" s="480"/>
      <c r="KPE24" s="481"/>
      <c r="KPF24" s="481"/>
      <c r="KPG24" s="482"/>
      <c r="KPH24" s="481"/>
      <c r="KPI24" s="1053"/>
      <c r="KPJ24" s="1053"/>
      <c r="KPK24" s="1053"/>
      <c r="KPL24" s="1053"/>
      <c r="KPM24" s="1053"/>
      <c r="KPN24" s="480"/>
      <c r="KPO24" s="480"/>
      <c r="KPP24" s="481"/>
      <c r="KPQ24" s="480"/>
      <c r="KPR24" s="480"/>
      <c r="KPS24" s="480"/>
      <c r="KPT24" s="481"/>
      <c r="KPU24" s="481"/>
      <c r="KPV24" s="482"/>
      <c r="KPW24" s="481"/>
      <c r="KPX24" s="1053"/>
      <c r="KPY24" s="1053"/>
      <c r="KPZ24" s="1053"/>
      <c r="KQA24" s="1053"/>
      <c r="KQB24" s="1053"/>
      <c r="KQC24" s="480"/>
      <c r="KQD24" s="480"/>
      <c r="KQE24" s="481"/>
      <c r="KQF24" s="480"/>
      <c r="KQG24" s="480"/>
      <c r="KQH24" s="480"/>
      <c r="KQI24" s="481"/>
      <c r="KQJ24" s="481"/>
      <c r="KQK24" s="482"/>
      <c r="KQL24" s="481"/>
      <c r="KQM24" s="1053"/>
      <c r="KQN24" s="1053"/>
      <c r="KQO24" s="1053"/>
      <c r="KQP24" s="1053"/>
      <c r="KQQ24" s="1053"/>
      <c r="KQR24" s="480"/>
      <c r="KQS24" s="480"/>
      <c r="KQT24" s="481"/>
      <c r="KQU24" s="480"/>
      <c r="KQV24" s="480"/>
      <c r="KQW24" s="480"/>
      <c r="KQX24" s="481"/>
      <c r="KQY24" s="481"/>
      <c r="KQZ24" s="482"/>
      <c r="KRA24" s="481"/>
      <c r="KRB24" s="1053"/>
      <c r="KRC24" s="1053"/>
      <c r="KRD24" s="1053"/>
      <c r="KRE24" s="1053"/>
      <c r="KRF24" s="1053"/>
      <c r="KRG24" s="480"/>
      <c r="KRH24" s="480"/>
      <c r="KRI24" s="481"/>
      <c r="KRJ24" s="480"/>
      <c r="KRK24" s="480"/>
      <c r="KRL24" s="480"/>
      <c r="KRM24" s="481"/>
      <c r="KRN24" s="481"/>
      <c r="KRO24" s="482"/>
      <c r="KRP24" s="481"/>
      <c r="KRQ24" s="1053"/>
      <c r="KRR24" s="1053"/>
      <c r="KRS24" s="1053"/>
      <c r="KRT24" s="1053"/>
      <c r="KRU24" s="1053"/>
      <c r="KRV24" s="480"/>
      <c r="KRW24" s="480"/>
      <c r="KRX24" s="481"/>
      <c r="KRY24" s="480"/>
      <c r="KRZ24" s="480"/>
      <c r="KSA24" s="480"/>
      <c r="KSB24" s="481"/>
      <c r="KSC24" s="481"/>
      <c r="KSD24" s="482"/>
      <c r="KSE24" s="481"/>
      <c r="KSF24" s="1053"/>
      <c r="KSG24" s="1053"/>
      <c r="KSH24" s="1053"/>
      <c r="KSI24" s="1053"/>
      <c r="KSJ24" s="1053"/>
      <c r="KSK24" s="480"/>
      <c r="KSL24" s="480"/>
      <c r="KSM24" s="481"/>
      <c r="KSN24" s="480"/>
      <c r="KSO24" s="480"/>
      <c r="KSP24" s="480"/>
      <c r="KSQ24" s="481"/>
      <c r="KSR24" s="481"/>
      <c r="KSS24" s="482"/>
      <c r="KST24" s="481"/>
      <c r="KSU24" s="1053"/>
      <c r="KSV24" s="1053"/>
      <c r="KSW24" s="1053"/>
      <c r="KSX24" s="1053"/>
      <c r="KSY24" s="1053"/>
      <c r="KSZ24" s="480"/>
      <c r="KTA24" s="480"/>
      <c r="KTB24" s="481"/>
      <c r="KTC24" s="480"/>
      <c r="KTD24" s="480"/>
      <c r="KTE24" s="480"/>
      <c r="KTF24" s="481"/>
      <c r="KTG24" s="481"/>
      <c r="KTH24" s="482"/>
      <c r="KTI24" s="481"/>
      <c r="KTJ24" s="1053"/>
      <c r="KTK24" s="1053"/>
      <c r="KTL24" s="1053"/>
      <c r="KTM24" s="1053"/>
      <c r="KTN24" s="1053"/>
      <c r="KTO24" s="480"/>
      <c r="KTP24" s="480"/>
      <c r="KTQ24" s="481"/>
      <c r="KTR24" s="480"/>
      <c r="KTS24" s="480"/>
      <c r="KTT24" s="480"/>
      <c r="KTU24" s="481"/>
      <c r="KTV24" s="481"/>
      <c r="KTW24" s="482"/>
      <c r="KTX24" s="481"/>
      <c r="KTY24" s="1053"/>
      <c r="KTZ24" s="1053"/>
      <c r="KUA24" s="1053"/>
      <c r="KUB24" s="1053"/>
      <c r="KUC24" s="1053"/>
      <c r="KUD24" s="480"/>
      <c r="KUE24" s="480"/>
      <c r="KUF24" s="481"/>
      <c r="KUG24" s="480"/>
      <c r="KUH24" s="480"/>
      <c r="KUI24" s="480"/>
      <c r="KUJ24" s="481"/>
      <c r="KUK24" s="481"/>
      <c r="KUL24" s="482"/>
      <c r="KUM24" s="481"/>
      <c r="KUN24" s="1053"/>
      <c r="KUO24" s="1053"/>
      <c r="KUP24" s="1053"/>
      <c r="KUQ24" s="1053"/>
      <c r="KUR24" s="1053"/>
      <c r="KUS24" s="480"/>
      <c r="KUT24" s="480"/>
      <c r="KUU24" s="481"/>
      <c r="KUV24" s="480"/>
      <c r="KUW24" s="480"/>
      <c r="KUX24" s="480"/>
      <c r="KUY24" s="481"/>
      <c r="KUZ24" s="481"/>
      <c r="KVA24" s="482"/>
      <c r="KVB24" s="481"/>
      <c r="KVC24" s="1053"/>
      <c r="KVD24" s="1053"/>
      <c r="KVE24" s="1053"/>
      <c r="KVF24" s="1053"/>
      <c r="KVG24" s="1053"/>
      <c r="KVH24" s="480"/>
      <c r="KVI24" s="480"/>
      <c r="KVJ24" s="481"/>
      <c r="KVK24" s="480"/>
      <c r="KVL24" s="480"/>
      <c r="KVM24" s="480"/>
      <c r="KVN24" s="481"/>
      <c r="KVO24" s="481"/>
      <c r="KVP24" s="482"/>
      <c r="KVQ24" s="481"/>
      <c r="KVR24" s="1053"/>
      <c r="KVS24" s="1053"/>
      <c r="KVT24" s="1053"/>
      <c r="KVU24" s="1053"/>
      <c r="KVV24" s="1053"/>
      <c r="KVW24" s="480"/>
      <c r="KVX24" s="480"/>
      <c r="KVY24" s="481"/>
      <c r="KVZ24" s="480"/>
      <c r="KWA24" s="480"/>
      <c r="KWB24" s="480"/>
      <c r="KWC24" s="481"/>
      <c r="KWD24" s="481"/>
      <c r="KWE24" s="482"/>
      <c r="KWF24" s="481"/>
      <c r="KWG24" s="1053"/>
      <c r="KWH24" s="1053"/>
      <c r="KWI24" s="1053"/>
      <c r="KWJ24" s="1053"/>
      <c r="KWK24" s="1053"/>
      <c r="KWL24" s="480"/>
      <c r="KWM24" s="480"/>
      <c r="KWN24" s="481"/>
      <c r="KWO24" s="480"/>
      <c r="KWP24" s="480"/>
      <c r="KWQ24" s="480"/>
      <c r="KWR24" s="481"/>
      <c r="KWS24" s="481"/>
      <c r="KWT24" s="482"/>
      <c r="KWU24" s="481"/>
      <c r="KWV24" s="1053"/>
      <c r="KWW24" s="1053"/>
      <c r="KWX24" s="1053"/>
      <c r="KWY24" s="1053"/>
      <c r="KWZ24" s="1053"/>
      <c r="KXA24" s="480"/>
      <c r="KXB24" s="480"/>
      <c r="KXC24" s="481"/>
      <c r="KXD24" s="480"/>
      <c r="KXE24" s="480"/>
      <c r="KXF24" s="480"/>
      <c r="KXG24" s="481"/>
      <c r="KXH24" s="481"/>
      <c r="KXI24" s="482"/>
      <c r="KXJ24" s="481"/>
      <c r="KXK24" s="1053"/>
      <c r="KXL24" s="1053"/>
      <c r="KXM24" s="1053"/>
      <c r="KXN24" s="1053"/>
      <c r="KXO24" s="1053"/>
      <c r="KXP24" s="480"/>
      <c r="KXQ24" s="480"/>
      <c r="KXR24" s="481"/>
      <c r="KXS24" s="480"/>
      <c r="KXT24" s="480"/>
      <c r="KXU24" s="480"/>
      <c r="KXV24" s="481"/>
      <c r="KXW24" s="481"/>
      <c r="KXX24" s="482"/>
      <c r="KXY24" s="481"/>
      <c r="KXZ24" s="1053"/>
      <c r="KYA24" s="1053"/>
      <c r="KYB24" s="1053"/>
      <c r="KYC24" s="1053"/>
      <c r="KYD24" s="1053"/>
      <c r="KYE24" s="480"/>
      <c r="KYF24" s="480"/>
      <c r="KYG24" s="481"/>
      <c r="KYH24" s="480"/>
      <c r="KYI24" s="480"/>
      <c r="KYJ24" s="480"/>
      <c r="KYK24" s="481"/>
      <c r="KYL24" s="481"/>
      <c r="KYM24" s="482"/>
      <c r="KYN24" s="481"/>
      <c r="KYO24" s="1053"/>
      <c r="KYP24" s="1053"/>
      <c r="KYQ24" s="1053"/>
      <c r="KYR24" s="1053"/>
      <c r="KYS24" s="1053"/>
      <c r="KYT24" s="480"/>
      <c r="KYU24" s="480"/>
      <c r="KYV24" s="481"/>
      <c r="KYW24" s="480"/>
      <c r="KYX24" s="480"/>
      <c r="KYY24" s="480"/>
      <c r="KYZ24" s="481"/>
      <c r="KZA24" s="481"/>
      <c r="KZB24" s="482"/>
      <c r="KZC24" s="481"/>
      <c r="KZD24" s="1053"/>
      <c r="KZE24" s="1053"/>
      <c r="KZF24" s="1053"/>
      <c r="KZG24" s="1053"/>
      <c r="KZH24" s="1053"/>
      <c r="KZI24" s="480"/>
      <c r="KZJ24" s="480"/>
      <c r="KZK24" s="481"/>
      <c r="KZL24" s="480"/>
      <c r="KZM24" s="480"/>
      <c r="KZN24" s="480"/>
      <c r="KZO24" s="481"/>
      <c r="KZP24" s="481"/>
      <c r="KZQ24" s="482"/>
      <c r="KZR24" s="481"/>
      <c r="KZS24" s="1053"/>
      <c r="KZT24" s="1053"/>
      <c r="KZU24" s="1053"/>
      <c r="KZV24" s="1053"/>
      <c r="KZW24" s="1053"/>
      <c r="KZX24" s="480"/>
      <c r="KZY24" s="480"/>
      <c r="KZZ24" s="481"/>
      <c r="LAA24" s="480"/>
      <c r="LAB24" s="480"/>
      <c r="LAC24" s="480"/>
      <c r="LAD24" s="481"/>
      <c r="LAE24" s="481"/>
      <c r="LAF24" s="482"/>
      <c r="LAG24" s="481"/>
      <c r="LAH24" s="1053"/>
      <c r="LAI24" s="1053"/>
      <c r="LAJ24" s="1053"/>
      <c r="LAK24" s="1053"/>
      <c r="LAL24" s="1053"/>
      <c r="LAM24" s="480"/>
      <c r="LAN24" s="480"/>
      <c r="LAO24" s="481"/>
      <c r="LAP24" s="480"/>
      <c r="LAQ24" s="480"/>
      <c r="LAR24" s="480"/>
      <c r="LAS24" s="481"/>
      <c r="LAT24" s="481"/>
      <c r="LAU24" s="482"/>
      <c r="LAV24" s="481"/>
      <c r="LAW24" s="1053"/>
      <c r="LAX24" s="1053"/>
      <c r="LAY24" s="1053"/>
      <c r="LAZ24" s="1053"/>
      <c r="LBA24" s="1053"/>
      <c r="LBB24" s="480"/>
      <c r="LBC24" s="480"/>
      <c r="LBD24" s="481"/>
      <c r="LBE24" s="480"/>
      <c r="LBF24" s="480"/>
      <c r="LBG24" s="480"/>
      <c r="LBH24" s="481"/>
      <c r="LBI24" s="481"/>
      <c r="LBJ24" s="482"/>
      <c r="LBK24" s="481"/>
      <c r="LBL24" s="1053"/>
      <c r="LBM24" s="1053"/>
      <c r="LBN24" s="1053"/>
      <c r="LBO24" s="1053"/>
      <c r="LBP24" s="1053"/>
      <c r="LBQ24" s="480"/>
      <c r="LBR24" s="480"/>
      <c r="LBS24" s="481"/>
      <c r="LBT24" s="480"/>
      <c r="LBU24" s="480"/>
      <c r="LBV24" s="480"/>
      <c r="LBW24" s="481"/>
      <c r="LBX24" s="481"/>
      <c r="LBY24" s="482"/>
      <c r="LBZ24" s="481"/>
      <c r="LCA24" s="1053"/>
      <c r="LCB24" s="1053"/>
      <c r="LCC24" s="1053"/>
      <c r="LCD24" s="1053"/>
      <c r="LCE24" s="1053"/>
      <c r="LCF24" s="480"/>
      <c r="LCG24" s="480"/>
      <c r="LCH24" s="481"/>
      <c r="LCI24" s="480"/>
      <c r="LCJ24" s="480"/>
      <c r="LCK24" s="480"/>
      <c r="LCL24" s="481"/>
      <c r="LCM24" s="481"/>
      <c r="LCN24" s="482"/>
      <c r="LCO24" s="481"/>
      <c r="LCP24" s="1053"/>
      <c r="LCQ24" s="1053"/>
      <c r="LCR24" s="1053"/>
      <c r="LCS24" s="1053"/>
      <c r="LCT24" s="1053"/>
      <c r="LCU24" s="480"/>
      <c r="LCV24" s="480"/>
      <c r="LCW24" s="481"/>
      <c r="LCX24" s="480"/>
      <c r="LCY24" s="480"/>
      <c r="LCZ24" s="480"/>
      <c r="LDA24" s="481"/>
      <c r="LDB24" s="481"/>
      <c r="LDC24" s="482"/>
      <c r="LDD24" s="481"/>
      <c r="LDE24" s="1053"/>
      <c r="LDF24" s="1053"/>
      <c r="LDG24" s="1053"/>
      <c r="LDH24" s="1053"/>
      <c r="LDI24" s="1053"/>
      <c r="LDJ24" s="480"/>
      <c r="LDK24" s="480"/>
      <c r="LDL24" s="481"/>
      <c r="LDM24" s="480"/>
      <c r="LDN24" s="480"/>
      <c r="LDO24" s="480"/>
      <c r="LDP24" s="481"/>
      <c r="LDQ24" s="481"/>
      <c r="LDR24" s="482"/>
      <c r="LDS24" s="481"/>
      <c r="LDT24" s="1053"/>
      <c r="LDU24" s="1053"/>
      <c r="LDV24" s="1053"/>
      <c r="LDW24" s="1053"/>
      <c r="LDX24" s="1053"/>
      <c r="LDY24" s="480"/>
      <c r="LDZ24" s="480"/>
      <c r="LEA24" s="481"/>
      <c r="LEB24" s="480"/>
      <c r="LEC24" s="480"/>
      <c r="LED24" s="480"/>
      <c r="LEE24" s="481"/>
      <c r="LEF24" s="481"/>
      <c r="LEG24" s="482"/>
      <c r="LEH24" s="481"/>
      <c r="LEI24" s="1053"/>
      <c r="LEJ24" s="1053"/>
      <c r="LEK24" s="1053"/>
      <c r="LEL24" s="1053"/>
      <c r="LEM24" s="1053"/>
      <c r="LEN24" s="480"/>
      <c r="LEO24" s="480"/>
      <c r="LEP24" s="481"/>
      <c r="LEQ24" s="480"/>
      <c r="LER24" s="480"/>
      <c r="LES24" s="480"/>
      <c r="LET24" s="481"/>
      <c r="LEU24" s="481"/>
      <c r="LEV24" s="482"/>
      <c r="LEW24" s="481"/>
      <c r="LEX24" s="1053"/>
      <c r="LEY24" s="1053"/>
      <c r="LEZ24" s="1053"/>
      <c r="LFA24" s="1053"/>
      <c r="LFB24" s="1053"/>
      <c r="LFC24" s="480"/>
      <c r="LFD24" s="480"/>
      <c r="LFE24" s="481"/>
      <c r="LFF24" s="480"/>
      <c r="LFG24" s="480"/>
      <c r="LFH24" s="480"/>
      <c r="LFI24" s="481"/>
      <c r="LFJ24" s="481"/>
      <c r="LFK24" s="482"/>
      <c r="LFL24" s="481"/>
      <c r="LFM24" s="1053"/>
      <c r="LFN24" s="1053"/>
      <c r="LFO24" s="1053"/>
      <c r="LFP24" s="1053"/>
      <c r="LFQ24" s="1053"/>
      <c r="LFR24" s="480"/>
      <c r="LFS24" s="480"/>
      <c r="LFT24" s="481"/>
      <c r="LFU24" s="480"/>
      <c r="LFV24" s="480"/>
      <c r="LFW24" s="480"/>
      <c r="LFX24" s="481"/>
      <c r="LFY24" s="481"/>
      <c r="LFZ24" s="482"/>
      <c r="LGA24" s="481"/>
      <c r="LGB24" s="1053"/>
      <c r="LGC24" s="1053"/>
      <c r="LGD24" s="1053"/>
      <c r="LGE24" s="1053"/>
      <c r="LGF24" s="1053"/>
      <c r="LGG24" s="480"/>
      <c r="LGH24" s="480"/>
      <c r="LGI24" s="481"/>
      <c r="LGJ24" s="480"/>
      <c r="LGK24" s="480"/>
      <c r="LGL24" s="480"/>
      <c r="LGM24" s="481"/>
      <c r="LGN24" s="481"/>
      <c r="LGO24" s="482"/>
      <c r="LGP24" s="481"/>
      <c r="LGQ24" s="1053"/>
      <c r="LGR24" s="1053"/>
      <c r="LGS24" s="1053"/>
      <c r="LGT24" s="1053"/>
      <c r="LGU24" s="1053"/>
      <c r="LGV24" s="480"/>
      <c r="LGW24" s="480"/>
      <c r="LGX24" s="481"/>
      <c r="LGY24" s="480"/>
      <c r="LGZ24" s="480"/>
      <c r="LHA24" s="480"/>
      <c r="LHB24" s="481"/>
      <c r="LHC24" s="481"/>
      <c r="LHD24" s="482"/>
      <c r="LHE24" s="481"/>
      <c r="LHF24" s="1053"/>
      <c r="LHG24" s="1053"/>
      <c r="LHH24" s="1053"/>
      <c r="LHI24" s="1053"/>
      <c r="LHJ24" s="1053"/>
      <c r="LHK24" s="480"/>
      <c r="LHL24" s="480"/>
      <c r="LHM24" s="481"/>
      <c r="LHN24" s="480"/>
      <c r="LHO24" s="480"/>
      <c r="LHP24" s="480"/>
      <c r="LHQ24" s="481"/>
      <c r="LHR24" s="481"/>
      <c r="LHS24" s="482"/>
      <c r="LHT24" s="481"/>
      <c r="LHU24" s="1053"/>
      <c r="LHV24" s="1053"/>
      <c r="LHW24" s="1053"/>
      <c r="LHX24" s="1053"/>
      <c r="LHY24" s="1053"/>
      <c r="LHZ24" s="480"/>
      <c r="LIA24" s="480"/>
      <c r="LIB24" s="481"/>
      <c r="LIC24" s="480"/>
      <c r="LID24" s="480"/>
      <c r="LIE24" s="480"/>
      <c r="LIF24" s="481"/>
      <c r="LIG24" s="481"/>
      <c r="LIH24" s="482"/>
      <c r="LII24" s="481"/>
      <c r="LIJ24" s="1053"/>
      <c r="LIK24" s="1053"/>
      <c r="LIL24" s="1053"/>
      <c r="LIM24" s="1053"/>
      <c r="LIN24" s="1053"/>
      <c r="LIO24" s="480"/>
      <c r="LIP24" s="480"/>
      <c r="LIQ24" s="481"/>
      <c r="LIR24" s="480"/>
      <c r="LIS24" s="480"/>
      <c r="LIT24" s="480"/>
      <c r="LIU24" s="481"/>
      <c r="LIV24" s="481"/>
      <c r="LIW24" s="482"/>
      <c r="LIX24" s="481"/>
      <c r="LIY24" s="1053"/>
      <c r="LIZ24" s="1053"/>
      <c r="LJA24" s="1053"/>
      <c r="LJB24" s="1053"/>
      <c r="LJC24" s="1053"/>
      <c r="LJD24" s="480"/>
      <c r="LJE24" s="480"/>
      <c r="LJF24" s="481"/>
      <c r="LJG24" s="480"/>
      <c r="LJH24" s="480"/>
      <c r="LJI24" s="480"/>
      <c r="LJJ24" s="481"/>
      <c r="LJK24" s="481"/>
      <c r="LJL24" s="482"/>
      <c r="LJM24" s="481"/>
      <c r="LJN24" s="1053"/>
      <c r="LJO24" s="1053"/>
      <c r="LJP24" s="1053"/>
      <c r="LJQ24" s="1053"/>
      <c r="LJR24" s="1053"/>
      <c r="LJS24" s="480"/>
      <c r="LJT24" s="480"/>
      <c r="LJU24" s="481"/>
      <c r="LJV24" s="480"/>
      <c r="LJW24" s="480"/>
      <c r="LJX24" s="480"/>
      <c r="LJY24" s="481"/>
      <c r="LJZ24" s="481"/>
      <c r="LKA24" s="482"/>
      <c r="LKB24" s="481"/>
      <c r="LKC24" s="1053"/>
      <c r="LKD24" s="1053"/>
      <c r="LKE24" s="1053"/>
      <c r="LKF24" s="1053"/>
      <c r="LKG24" s="1053"/>
      <c r="LKH24" s="480"/>
      <c r="LKI24" s="480"/>
      <c r="LKJ24" s="481"/>
      <c r="LKK24" s="480"/>
      <c r="LKL24" s="480"/>
      <c r="LKM24" s="480"/>
      <c r="LKN24" s="481"/>
      <c r="LKO24" s="481"/>
      <c r="LKP24" s="482"/>
      <c r="LKQ24" s="481"/>
      <c r="LKR24" s="1053"/>
      <c r="LKS24" s="1053"/>
      <c r="LKT24" s="1053"/>
      <c r="LKU24" s="1053"/>
      <c r="LKV24" s="1053"/>
      <c r="LKW24" s="480"/>
      <c r="LKX24" s="480"/>
      <c r="LKY24" s="481"/>
      <c r="LKZ24" s="480"/>
      <c r="LLA24" s="480"/>
      <c r="LLB24" s="480"/>
      <c r="LLC24" s="481"/>
      <c r="LLD24" s="481"/>
      <c r="LLE24" s="482"/>
      <c r="LLF24" s="481"/>
      <c r="LLG24" s="1053"/>
      <c r="LLH24" s="1053"/>
      <c r="LLI24" s="1053"/>
      <c r="LLJ24" s="1053"/>
      <c r="LLK24" s="1053"/>
      <c r="LLL24" s="480"/>
      <c r="LLM24" s="480"/>
      <c r="LLN24" s="481"/>
      <c r="LLO24" s="480"/>
      <c r="LLP24" s="480"/>
      <c r="LLQ24" s="480"/>
      <c r="LLR24" s="481"/>
      <c r="LLS24" s="481"/>
      <c r="LLT24" s="482"/>
      <c r="LLU24" s="481"/>
      <c r="LLV24" s="1053"/>
      <c r="LLW24" s="1053"/>
      <c r="LLX24" s="1053"/>
      <c r="LLY24" s="1053"/>
      <c r="LLZ24" s="1053"/>
      <c r="LMA24" s="480"/>
      <c r="LMB24" s="480"/>
      <c r="LMC24" s="481"/>
      <c r="LMD24" s="480"/>
      <c r="LME24" s="480"/>
      <c r="LMF24" s="480"/>
      <c r="LMG24" s="481"/>
      <c r="LMH24" s="481"/>
      <c r="LMI24" s="482"/>
      <c r="LMJ24" s="481"/>
      <c r="LMK24" s="1053"/>
      <c r="LML24" s="1053"/>
      <c r="LMM24" s="1053"/>
      <c r="LMN24" s="1053"/>
      <c r="LMO24" s="1053"/>
      <c r="LMP24" s="480"/>
      <c r="LMQ24" s="480"/>
      <c r="LMR24" s="481"/>
      <c r="LMS24" s="480"/>
      <c r="LMT24" s="480"/>
      <c r="LMU24" s="480"/>
      <c r="LMV24" s="481"/>
      <c r="LMW24" s="481"/>
      <c r="LMX24" s="482"/>
      <c r="LMY24" s="481"/>
      <c r="LMZ24" s="1053"/>
      <c r="LNA24" s="1053"/>
      <c r="LNB24" s="1053"/>
      <c r="LNC24" s="1053"/>
      <c r="LND24" s="1053"/>
      <c r="LNE24" s="480"/>
      <c r="LNF24" s="480"/>
      <c r="LNG24" s="481"/>
      <c r="LNH24" s="480"/>
      <c r="LNI24" s="480"/>
      <c r="LNJ24" s="480"/>
      <c r="LNK24" s="481"/>
      <c r="LNL24" s="481"/>
      <c r="LNM24" s="482"/>
      <c r="LNN24" s="481"/>
      <c r="LNO24" s="1053"/>
      <c r="LNP24" s="1053"/>
      <c r="LNQ24" s="1053"/>
      <c r="LNR24" s="1053"/>
      <c r="LNS24" s="1053"/>
      <c r="LNT24" s="480"/>
      <c r="LNU24" s="480"/>
      <c r="LNV24" s="481"/>
      <c r="LNW24" s="480"/>
      <c r="LNX24" s="480"/>
      <c r="LNY24" s="480"/>
      <c r="LNZ24" s="481"/>
      <c r="LOA24" s="481"/>
      <c r="LOB24" s="482"/>
      <c r="LOC24" s="481"/>
      <c r="LOD24" s="1053"/>
      <c r="LOE24" s="1053"/>
      <c r="LOF24" s="1053"/>
      <c r="LOG24" s="1053"/>
      <c r="LOH24" s="1053"/>
      <c r="LOI24" s="480"/>
      <c r="LOJ24" s="480"/>
      <c r="LOK24" s="481"/>
      <c r="LOL24" s="480"/>
      <c r="LOM24" s="480"/>
      <c r="LON24" s="480"/>
      <c r="LOO24" s="481"/>
      <c r="LOP24" s="481"/>
      <c r="LOQ24" s="482"/>
      <c r="LOR24" s="481"/>
      <c r="LOS24" s="1053"/>
      <c r="LOT24" s="1053"/>
      <c r="LOU24" s="1053"/>
      <c r="LOV24" s="1053"/>
      <c r="LOW24" s="1053"/>
      <c r="LOX24" s="480"/>
      <c r="LOY24" s="480"/>
      <c r="LOZ24" s="481"/>
      <c r="LPA24" s="480"/>
      <c r="LPB24" s="480"/>
      <c r="LPC24" s="480"/>
      <c r="LPD24" s="481"/>
      <c r="LPE24" s="481"/>
      <c r="LPF24" s="482"/>
      <c r="LPG24" s="481"/>
      <c r="LPH24" s="1053"/>
      <c r="LPI24" s="1053"/>
      <c r="LPJ24" s="1053"/>
      <c r="LPK24" s="1053"/>
      <c r="LPL24" s="1053"/>
      <c r="LPM24" s="480"/>
      <c r="LPN24" s="480"/>
      <c r="LPO24" s="481"/>
      <c r="LPP24" s="480"/>
      <c r="LPQ24" s="480"/>
      <c r="LPR24" s="480"/>
      <c r="LPS24" s="481"/>
      <c r="LPT24" s="481"/>
      <c r="LPU24" s="482"/>
      <c r="LPV24" s="481"/>
      <c r="LPW24" s="1053"/>
      <c r="LPX24" s="1053"/>
      <c r="LPY24" s="1053"/>
      <c r="LPZ24" s="1053"/>
      <c r="LQA24" s="1053"/>
      <c r="LQB24" s="480"/>
      <c r="LQC24" s="480"/>
      <c r="LQD24" s="481"/>
      <c r="LQE24" s="480"/>
      <c r="LQF24" s="480"/>
      <c r="LQG24" s="480"/>
      <c r="LQH24" s="481"/>
      <c r="LQI24" s="481"/>
      <c r="LQJ24" s="482"/>
      <c r="LQK24" s="481"/>
      <c r="LQL24" s="1053"/>
      <c r="LQM24" s="1053"/>
      <c r="LQN24" s="1053"/>
      <c r="LQO24" s="1053"/>
      <c r="LQP24" s="1053"/>
      <c r="LQQ24" s="480"/>
      <c r="LQR24" s="480"/>
      <c r="LQS24" s="481"/>
      <c r="LQT24" s="480"/>
      <c r="LQU24" s="480"/>
      <c r="LQV24" s="480"/>
      <c r="LQW24" s="481"/>
      <c r="LQX24" s="481"/>
      <c r="LQY24" s="482"/>
      <c r="LQZ24" s="481"/>
      <c r="LRA24" s="1053"/>
      <c r="LRB24" s="1053"/>
      <c r="LRC24" s="1053"/>
      <c r="LRD24" s="1053"/>
      <c r="LRE24" s="1053"/>
      <c r="LRF24" s="480"/>
      <c r="LRG24" s="480"/>
      <c r="LRH24" s="481"/>
      <c r="LRI24" s="480"/>
      <c r="LRJ24" s="480"/>
      <c r="LRK24" s="480"/>
      <c r="LRL24" s="481"/>
      <c r="LRM24" s="481"/>
      <c r="LRN24" s="482"/>
      <c r="LRO24" s="481"/>
      <c r="LRP24" s="1053"/>
      <c r="LRQ24" s="1053"/>
      <c r="LRR24" s="1053"/>
      <c r="LRS24" s="1053"/>
      <c r="LRT24" s="1053"/>
      <c r="LRU24" s="480"/>
      <c r="LRV24" s="480"/>
      <c r="LRW24" s="481"/>
      <c r="LRX24" s="480"/>
      <c r="LRY24" s="480"/>
      <c r="LRZ24" s="480"/>
      <c r="LSA24" s="481"/>
      <c r="LSB24" s="481"/>
      <c r="LSC24" s="482"/>
      <c r="LSD24" s="481"/>
      <c r="LSE24" s="1053"/>
      <c r="LSF24" s="1053"/>
      <c r="LSG24" s="1053"/>
      <c r="LSH24" s="1053"/>
      <c r="LSI24" s="1053"/>
      <c r="LSJ24" s="480"/>
      <c r="LSK24" s="480"/>
      <c r="LSL24" s="481"/>
      <c r="LSM24" s="480"/>
      <c r="LSN24" s="480"/>
      <c r="LSO24" s="480"/>
      <c r="LSP24" s="481"/>
      <c r="LSQ24" s="481"/>
      <c r="LSR24" s="482"/>
      <c r="LSS24" s="481"/>
      <c r="LST24" s="1053"/>
      <c r="LSU24" s="1053"/>
      <c r="LSV24" s="1053"/>
      <c r="LSW24" s="1053"/>
      <c r="LSX24" s="1053"/>
      <c r="LSY24" s="480"/>
      <c r="LSZ24" s="480"/>
      <c r="LTA24" s="481"/>
      <c r="LTB24" s="480"/>
      <c r="LTC24" s="480"/>
      <c r="LTD24" s="480"/>
      <c r="LTE24" s="481"/>
      <c r="LTF24" s="481"/>
      <c r="LTG24" s="482"/>
      <c r="LTH24" s="481"/>
      <c r="LTI24" s="1053"/>
      <c r="LTJ24" s="1053"/>
      <c r="LTK24" s="1053"/>
      <c r="LTL24" s="1053"/>
      <c r="LTM24" s="1053"/>
      <c r="LTN24" s="480"/>
      <c r="LTO24" s="480"/>
      <c r="LTP24" s="481"/>
      <c r="LTQ24" s="480"/>
      <c r="LTR24" s="480"/>
      <c r="LTS24" s="480"/>
      <c r="LTT24" s="481"/>
      <c r="LTU24" s="481"/>
      <c r="LTV24" s="482"/>
      <c r="LTW24" s="481"/>
      <c r="LTX24" s="1053"/>
      <c r="LTY24" s="1053"/>
      <c r="LTZ24" s="1053"/>
      <c r="LUA24" s="1053"/>
      <c r="LUB24" s="1053"/>
      <c r="LUC24" s="480"/>
      <c r="LUD24" s="480"/>
      <c r="LUE24" s="481"/>
      <c r="LUF24" s="480"/>
      <c r="LUG24" s="480"/>
      <c r="LUH24" s="480"/>
      <c r="LUI24" s="481"/>
      <c r="LUJ24" s="481"/>
      <c r="LUK24" s="482"/>
      <c r="LUL24" s="481"/>
      <c r="LUM24" s="1053"/>
      <c r="LUN24" s="1053"/>
      <c r="LUO24" s="1053"/>
      <c r="LUP24" s="1053"/>
      <c r="LUQ24" s="1053"/>
      <c r="LUR24" s="480"/>
      <c r="LUS24" s="480"/>
      <c r="LUT24" s="481"/>
      <c r="LUU24" s="480"/>
      <c r="LUV24" s="480"/>
      <c r="LUW24" s="480"/>
      <c r="LUX24" s="481"/>
      <c r="LUY24" s="481"/>
      <c r="LUZ24" s="482"/>
      <c r="LVA24" s="481"/>
      <c r="LVB24" s="1053"/>
      <c r="LVC24" s="1053"/>
      <c r="LVD24" s="1053"/>
      <c r="LVE24" s="1053"/>
      <c r="LVF24" s="1053"/>
      <c r="LVG24" s="480"/>
      <c r="LVH24" s="480"/>
      <c r="LVI24" s="481"/>
      <c r="LVJ24" s="480"/>
      <c r="LVK24" s="480"/>
      <c r="LVL24" s="480"/>
      <c r="LVM24" s="481"/>
      <c r="LVN24" s="481"/>
      <c r="LVO24" s="482"/>
      <c r="LVP24" s="481"/>
      <c r="LVQ24" s="1053"/>
      <c r="LVR24" s="1053"/>
      <c r="LVS24" s="1053"/>
      <c r="LVT24" s="1053"/>
      <c r="LVU24" s="1053"/>
      <c r="LVV24" s="480"/>
      <c r="LVW24" s="480"/>
      <c r="LVX24" s="481"/>
      <c r="LVY24" s="480"/>
      <c r="LVZ24" s="480"/>
      <c r="LWA24" s="480"/>
      <c r="LWB24" s="481"/>
      <c r="LWC24" s="481"/>
      <c r="LWD24" s="482"/>
      <c r="LWE24" s="481"/>
      <c r="LWF24" s="1053"/>
      <c r="LWG24" s="1053"/>
      <c r="LWH24" s="1053"/>
      <c r="LWI24" s="1053"/>
      <c r="LWJ24" s="1053"/>
      <c r="LWK24" s="480"/>
      <c r="LWL24" s="480"/>
      <c r="LWM24" s="481"/>
      <c r="LWN24" s="480"/>
      <c r="LWO24" s="480"/>
      <c r="LWP24" s="480"/>
      <c r="LWQ24" s="481"/>
      <c r="LWR24" s="481"/>
      <c r="LWS24" s="482"/>
      <c r="LWT24" s="481"/>
      <c r="LWU24" s="1053"/>
      <c r="LWV24" s="1053"/>
      <c r="LWW24" s="1053"/>
      <c r="LWX24" s="1053"/>
      <c r="LWY24" s="1053"/>
      <c r="LWZ24" s="480"/>
      <c r="LXA24" s="480"/>
      <c r="LXB24" s="481"/>
      <c r="LXC24" s="480"/>
      <c r="LXD24" s="480"/>
      <c r="LXE24" s="480"/>
      <c r="LXF24" s="481"/>
      <c r="LXG24" s="481"/>
      <c r="LXH24" s="482"/>
      <c r="LXI24" s="481"/>
      <c r="LXJ24" s="1053"/>
      <c r="LXK24" s="1053"/>
      <c r="LXL24" s="1053"/>
      <c r="LXM24" s="1053"/>
      <c r="LXN24" s="1053"/>
      <c r="LXO24" s="480"/>
      <c r="LXP24" s="480"/>
      <c r="LXQ24" s="481"/>
      <c r="LXR24" s="480"/>
      <c r="LXS24" s="480"/>
      <c r="LXT24" s="480"/>
      <c r="LXU24" s="481"/>
      <c r="LXV24" s="481"/>
      <c r="LXW24" s="482"/>
      <c r="LXX24" s="481"/>
      <c r="LXY24" s="1053"/>
      <c r="LXZ24" s="1053"/>
      <c r="LYA24" s="1053"/>
      <c r="LYB24" s="1053"/>
      <c r="LYC24" s="1053"/>
      <c r="LYD24" s="480"/>
      <c r="LYE24" s="480"/>
      <c r="LYF24" s="481"/>
      <c r="LYG24" s="480"/>
      <c r="LYH24" s="480"/>
      <c r="LYI24" s="480"/>
      <c r="LYJ24" s="481"/>
      <c r="LYK24" s="481"/>
      <c r="LYL24" s="482"/>
      <c r="LYM24" s="481"/>
      <c r="LYN24" s="1053"/>
      <c r="LYO24" s="1053"/>
      <c r="LYP24" s="1053"/>
      <c r="LYQ24" s="1053"/>
      <c r="LYR24" s="1053"/>
      <c r="LYS24" s="480"/>
      <c r="LYT24" s="480"/>
      <c r="LYU24" s="481"/>
      <c r="LYV24" s="480"/>
      <c r="LYW24" s="480"/>
      <c r="LYX24" s="480"/>
      <c r="LYY24" s="481"/>
      <c r="LYZ24" s="481"/>
      <c r="LZA24" s="482"/>
      <c r="LZB24" s="481"/>
      <c r="LZC24" s="1053"/>
      <c r="LZD24" s="1053"/>
      <c r="LZE24" s="1053"/>
      <c r="LZF24" s="1053"/>
      <c r="LZG24" s="1053"/>
      <c r="LZH24" s="480"/>
      <c r="LZI24" s="480"/>
      <c r="LZJ24" s="481"/>
      <c r="LZK24" s="480"/>
      <c r="LZL24" s="480"/>
      <c r="LZM24" s="480"/>
      <c r="LZN24" s="481"/>
      <c r="LZO24" s="481"/>
      <c r="LZP24" s="482"/>
      <c r="LZQ24" s="481"/>
      <c r="LZR24" s="1053"/>
      <c r="LZS24" s="1053"/>
      <c r="LZT24" s="1053"/>
      <c r="LZU24" s="1053"/>
      <c r="LZV24" s="1053"/>
      <c r="LZW24" s="480"/>
      <c r="LZX24" s="480"/>
      <c r="LZY24" s="481"/>
      <c r="LZZ24" s="480"/>
      <c r="MAA24" s="480"/>
      <c r="MAB24" s="480"/>
      <c r="MAC24" s="481"/>
      <c r="MAD24" s="481"/>
      <c r="MAE24" s="482"/>
      <c r="MAF24" s="481"/>
      <c r="MAG24" s="1053"/>
      <c r="MAH24" s="1053"/>
      <c r="MAI24" s="1053"/>
      <c r="MAJ24" s="1053"/>
      <c r="MAK24" s="1053"/>
      <c r="MAL24" s="480"/>
      <c r="MAM24" s="480"/>
      <c r="MAN24" s="481"/>
      <c r="MAO24" s="480"/>
      <c r="MAP24" s="480"/>
      <c r="MAQ24" s="480"/>
      <c r="MAR24" s="481"/>
      <c r="MAS24" s="481"/>
      <c r="MAT24" s="482"/>
      <c r="MAU24" s="481"/>
      <c r="MAV24" s="1053"/>
      <c r="MAW24" s="1053"/>
      <c r="MAX24" s="1053"/>
      <c r="MAY24" s="1053"/>
      <c r="MAZ24" s="1053"/>
      <c r="MBA24" s="480"/>
      <c r="MBB24" s="480"/>
      <c r="MBC24" s="481"/>
      <c r="MBD24" s="480"/>
      <c r="MBE24" s="480"/>
      <c r="MBF24" s="480"/>
      <c r="MBG24" s="481"/>
      <c r="MBH24" s="481"/>
      <c r="MBI24" s="482"/>
      <c r="MBJ24" s="481"/>
      <c r="MBK24" s="1053"/>
      <c r="MBL24" s="1053"/>
      <c r="MBM24" s="1053"/>
      <c r="MBN24" s="1053"/>
      <c r="MBO24" s="1053"/>
      <c r="MBP24" s="480"/>
      <c r="MBQ24" s="480"/>
      <c r="MBR24" s="481"/>
      <c r="MBS24" s="480"/>
      <c r="MBT24" s="480"/>
      <c r="MBU24" s="480"/>
      <c r="MBV24" s="481"/>
      <c r="MBW24" s="481"/>
      <c r="MBX24" s="482"/>
      <c r="MBY24" s="481"/>
      <c r="MBZ24" s="1053"/>
      <c r="MCA24" s="1053"/>
      <c r="MCB24" s="1053"/>
      <c r="MCC24" s="1053"/>
      <c r="MCD24" s="1053"/>
      <c r="MCE24" s="480"/>
      <c r="MCF24" s="480"/>
      <c r="MCG24" s="481"/>
      <c r="MCH24" s="480"/>
      <c r="MCI24" s="480"/>
      <c r="MCJ24" s="480"/>
      <c r="MCK24" s="481"/>
      <c r="MCL24" s="481"/>
      <c r="MCM24" s="482"/>
      <c r="MCN24" s="481"/>
      <c r="MCO24" s="1053"/>
      <c r="MCP24" s="1053"/>
      <c r="MCQ24" s="1053"/>
      <c r="MCR24" s="1053"/>
      <c r="MCS24" s="1053"/>
      <c r="MCT24" s="480"/>
      <c r="MCU24" s="480"/>
      <c r="MCV24" s="481"/>
      <c r="MCW24" s="480"/>
      <c r="MCX24" s="480"/>
      <c r="MCY24" s="480"/>
      <c r="MCZ24" s="481"/>
      <c r="MDA24" s="481"/>
      <c r="MDB24" s="482"/>
      <c r="MDC24" s="481"/>
      <c r="MDD24" s="1053"/>
      <c r="MDE24" s="1053"/>
      <c r="MDF24" s="1053"/>
      <c r="MDG24" s="1053"/>
      <c r="MDH24" s="1053"/>
      <c r="MDI24" s="480"/>
      <c r="MDJ24" s="480"/>
      <c r="MDK24" s="481"/>
      <c r="MDL24" s="480"/>
      <c r="MDM24" s="480"/>
      <c r="MDN24" s="480"/>
      <c r="MDO24" s="481"/>
      <c r="MDP24" s="481"/>
      <c r="MDQ24" s="482"/>
      <c r="MDR24" s="481"/>
      <c r="MDS24" s="1053"/>
      <c r="MDT24" s="1053"/>
      <c r="MDU24" s="1053"/>
      <c r="MDV24" s="1053"/>
      <c r="MDW24" s="1053"/>
      <c r="MDX24" s="480"/>
      <c r="MDY24" s="480"/>
      <c r="MDZ24" s="481"/>
      <c r="MEA24" s="480"/>
      <c r="MEB24" s="480"/>
      <c r="MEC24" s="480"/>
      <c r="MED24" s="481"/>
      <c r="MEE24" s="481"/>
      <c r="MEF24" s="482"/>
      <c r="MEG24" s="481"/>
      <c r="MEH24" s="1053"/>
      <c r="MEI24" s="1053"/>
      <c r="MEJ24" s="1053"/>
      <c r="MEK24" s="1053"/>
      <c r="MEL24" s="1053"/>
      <c r="MEM24" s="480"/>
      <c r="MEN24" s="480"/>
      <c r="MEO24" s="481"/>
      <c r="MEP24" s="480"/>
      <c r="MEQ24" s="480"/>
      <c r="MER24" s="480"/>
      <c r="MES24" s="481"/>
      <c r="MET24" s="481"/>
      <c r="MEU24" s="482"/>
      <c r="MEV24" s="481"/>
      <c r="MEW24" s="1053"/>
      <c r="MEX24" s="1053"/>
      <c r="MEY24" s="1053"/>
      <c r="MEZ24" s="1053"/>
      <c r="MFA24" s="1053"/>
      <c r="MFB24" s="480"/>
      <c r="MFC24" s="480"/>
      <c r="MFD24" s="481"/>
      <c r="MFE24" s="480"/>
      <c r="MFF24" s="480"/>
      <c r="MFG24" s="480"/>
      <c r="MFH24" s="481"/>
      <c r="MFI24" s="481"/>
      <c r="MFJ24" s="482"/>
      <c r="MFK24" s="481"/>
      <c r="MFL24" s="1053"/>
      <c r="MFM24" s="1053"/>
      <c r="MFN24" s="1053"/>
      <c r="MFO24" s="1053"/>
      <c r="MFP24" s="1053"/>
      <c r="MFQ24" s="480"/>
      <c r="MFR24" s="480"/>
      <c r="MFS24" s="481"/>
      <c r="MFT24" s="480"/>
      <c r="MFU24" s="480"/>
      <c r="MFV24" s="480"/>
      <c r="MFW24" s="481"/>
      <c r="MFX24" s="481"/>
      <c r="MFY24" s="482"/>
      <c r="MFZ24" s="481"/>
      <c r="MGA24" s="1053"/>
      <c r="MGB24" s="1053"/>
      <c r="MGC24" s="1053"/>
      <c r="MGD24" s="1053"/>
      <c r="MGE24" s="1053"/>
      <c r="MGF24" s="480"/>
      <c r="MGG24" s="480"/>
      <c r="MGH24" s="481"/>
      <c r="MGI24" s="480"/>
      <c r="MGJ24" s="480"/>
      <c r="MGK24" s="480"/>
      <c r="MGL24" s="481"/>
      <c r="MGM24" s="481"/>
      <c r="MGN24" s="482"/>
      <c r="MGO24" s="481"/>
      <c r="MGP24" s="1053"/>
      <c r="MGQ24" s="1053"/>
      <c r="MGR24" s="1053"/>
      <c r="MGS24" s="1053"/>
      <c r="MGT24" s="1053"/>
      <c r="MGU24" s="480"/>
      <c r="MGV24" s="480"/>
      <c r="MGW24" s="481"/>
      <c r="MGX24" s="480"/>
      <c r="MGY24" s="480"/>
      <c r="MGZ24" s="480"/>
      <c r="MHA24" s="481"/>
      <c r="MHB24" s="481"/>
      <c r="MHC24" s="482"/>
      <c r="MHD24" s="481"/>
      <c r="MHE24" s="1053"/>
      <c r="MHF24" s="1053"/>
      <c r="MHG24" s="1053"/>
      <c r="MHH24" s="1053"/>
      <c r="MHI24" s="1053"/>
      <c r="MHJ24" s="480"/>
      <c r="MHK24" s="480"/>
      <c r="MHL24" s="481"/>
      <c r="MHM24" s="480"/>
      <c r="MHN24" s="480"/>
      <c r="MHO24" s="480"/>
      <c r="MHP24" s="481"/>
      <c r="MHQ24" s="481"/>
      <c r="MHR24" s="482"/>
      <c r="MHS24" s="481"/>
      <c r="MHT24" s="1053"/>
      <c r="MHU24" s="1053"/>
      <c r="MHV24" s="1053"/>
      <c r="MHW24" s="1053"/>
      <c r="MHX24" s="1053"/>
      <c r="MHY24" s="480"/>
      <c r="MHZ24" s="480"/>
      <c r="MIA24" s="481"/>
      <c r="MIB24" s="480"/>
      <c r="MIC24" s="480"/>
      <c r="MID24" s="480"/>
      <c r="MIE24" s="481"/>
      <c r="MIF24" s="481"/>
      <c r="MIG24" s="482"/>
      <c r="MIH24" s="481"/>
      <c r="MII24" s="1053"/>
      <c r="MIJ24" s="1053"/>
      <c r="MIK24" s="1053"/>
      <c r="MIL24" s="1053"/>
      <c r="MIM24" s="1053"/>
      <c r="MIN24" s="480"/>
      <c r="MIO24" s="480"/>
      <c r="MIP24" s="481"/>
      <c r="MIQ24" s="480"/>
      <c r="MIR24" s="480"/>
      <c r="MIS24" s="480"/>
      <c r="MIT24" s="481"/>
      <c r="MIU24" s="481"/>
      <c r="MIV24" s="482"/>
      <c r="MIW24" s="481"/>
      <c r="MIX24" s="1053"/>
      <c r="MIY24" s="1053"/>
      <c r="MIZ24" s="1053"/>
      <c r="MJA24" s="1053"/>
      <c r="MJB24" s="1053"/>
      <c r="MJC24" s="480"/>
      <c r="MJD24" s="480"/>
      <c r="MJE24" s="481"/>
      <c r="MJF24" s="480"/>
      <c r="MJG24" s="480"/>
      <c r="MJH24" s="480"/>
      <c r="MJI24" s="481"/>
      <c r="MJJ24" s="481"/>
      <c r="MJK24" s="482"/>
      <c r="MJL24" s="481"/>
      <c r="MJM24" s="1053"/>
      <c r="MJN24" s="1053"/>
      <c r="MJO24" s="1053"/>
      <c r="MJP24" s="1053"/>
      <c r="MJQ24" s="1053"/>
      <c r="MJR24" s="480"/>
      <c r="MJS24" s="480"/>
      <c r="MJT24" s="481"/>
      <c r="MJU24" s="480"/>
      <c r="MJV24" s="480"/>
      <c r="MJW24" s="480"/>
      <c r="MJX24" s="481"/>
      <c r="MJY24" s="481"/>
      <c r="MJZ24" s="482"/>
      <c r="MKA24" s="481"/>
      <c r="MKB24" s="1053"/>
      <c r="MKC24" s="1053"/>
      <c r="MKD24" s="1053"/>
      <c r="MKE24" s="1053"/>
      <c r="MKF24" s="1053"/>
      <c r="MKG24" s="480"/>
      <c r="MKH24" s="480"/>
      <c r="MKI24" s="481"/>
      <c r="MKJ24" s="480"/>
      <c r="MKK24" s="480"/>
      <c r="MKL24" s="480"/>
      <c r="MKM24" s="481"/>
      <c r="MKN24" s="481"/>
      <c r="MKO24" s="482"/>
      <c r="MKP24" s="481"/>
      <c r="MKQ24" s="1053"/>
      <c r="MKR24" s="1053"/>
      <c r="MKS24" s="1053"/>
      <c r="MKT24" s="1053"/>
      <c r="MKU24" s="1053"/>
      <c r="MKV24" s="480"/>
      <c r="MKW24" s="480"/>
      <c r="MKX24" s="481"/>
      <c r="MKY24" s="480"/>
      <c r="MKZ24" s="480"/>
      <c r="MLA24" s="480"/>
      <c r="MLB24" s="481"/>
      <c r="MLC24" s="481"/>
      <c r="MLD24" s="482"/>
      <c r="MLE24" s="481"/>
      <c r="MLF24" s="1053"/>
      <c r="MLG24" s="1053"/>
      <c r="MLH24" s="1053"/>
      <c r="MLI24" s="1053"/>
      <c r="MLJ24" s="1053"/>
      <c r="MLK24" s="480"/>
      <c r="MLL24" s="480"/>
      <c r="MLM24" s="481"/>
      <c r="MLN24" s="480"/>
      <c r="MLO24" s="480"/>
      <c r="MLP24" s="480"/>
      <c r="MLQ24" s="481"/>
      <c r="MLR24" s="481"/>
      <c r="MLS24" s="482"/>
      <c r="MLT24" s="481"/>
      <c r="MLU24" s="1053"/>
      <c r="MLV24" s="1053"/>
      <c r="MLW24" s="1053"/>
      <c r="MLX24" s="1053"/>
      <c r="MLY24" s="1053"/>
      <c r="MLZ24" s="480"/>
      <c r="MMA24" s="480"/>
      <c r="MMB24" s="481"/>
      <c r="MMC24" s="480"/>
      <c r="MMD24" s="480"/>
      <c r="MME24" s="480"/>
      <c r="MMF24" s="481"/>
      <c r="MMG24" s="481"/>
      <c r="MMH24" s="482"/>
      <c r="MMI24" s="481"/>
      <c r="MMJ24" s="1053"/>
      <c r="MMK24" s="1053"/>
      <c r="MML24" s="1053"/>
      <c r="MMM24" s="1053"/>
      <c r="MMN24" s="1053"/>
      <c r="MMO24" s="480"/>
      <c r="MMP24" s="480"/>
      <c r="MMQ24" s="481"/>
      <c r="MMR24" s="480"/>
      <c r="MMS24" s="480"/>
      <c r="MMT24" s="480"/>
      <c r="MMU24" s="481"/>
      <c r="MMV24" s="481"/>
      <c r="MMW24" s="482"/>
      <c r="MMX24" s="481"/>
      <c r="MMY24" s="1053"/>
      <c r="MMZ24" s="1053"/>
      <c r="MNA24" s="1053"/>
      <c r="MNB24" s="1053"/>
      <c r="MNC24" s="1053"/>
      <c r="MND24" s="480"/>
      <c r="MNE24" s="480"/>
      <c r="MNF24" s="481"/>
      <c r="MNG24" s="480"/>
      <c r="MNH24" s="480"/>
      <c r="MNI24" s="480"/>
      <c r="MNJ24" s="481"/>
      <c r="MNK24" s="481"/>
      <c r="MNL24" s="482"/>
      <c r="MNM24" s="481"/>
      <c r="MNN24" s="1053"/>
      <c r="MNO24" s="1053"/>
      <c r="MNP24" s="1053"/>
      <c r="MNQ24" s="1053"/>
      <c r="MNR24" s="1053"/>
      <c r="MNS24" s="480"/>
      <c r="MNT24" s="480"/>
      <c r="MNU24" s="481"/>
      <c r="MNV24" s="480"/>
      <c r="MNW24" s="480"/>
      <c r="MNX24" s="480"/>
      <c r="MNY24" s="481"/>
      <c r="MNZ24" s="481"/>
      <c r="MOA24" s="482"/>
      <c r="MOB24" s="481"/>
      <c r="MOC24" s="1053"/>
      <c r="MOD24" s="1053"/>
      <c r="MOE24" s="1053"/>
      <c r="MOF24" s="1053"/>
      <c r="MOG24" s="1053"/>
      <c r="MOH24" s="480"/>
      <c r="MOI24" s="480"/>
      <c r="MOJ24" s="481"/>
      <c r="MOK24" s="480"/>
      <c r="MOL24" s="480"/>
      <c r="MOM24" s="480"/>
      <c r="MON24" s="481"/>
      <c r="MOO24" s="481"/>
      <c r="MOP24" s="482"/>
      <c r="MOQ24" s="481"/>
      <c r="MOR24" s="1053"/>
      <c r="MOS24" s="1053"/>
      <c r="MOT24" s="1053"/>
      <c r="MOU24" s="1053"/>
      <c r="MOV24" s="1053"/>
      <c r="MOW24" s="480"/>
      <c r="MOX24" s="480"/>
      <c r="MOY24" s="481"/>
      <c r="MOZ24" s="480"/>
      <c r="MPA24" s="480"/>
      <c r="MPB24" s="480"/>
      <c r="MPC24" s="481"/>
      <c r="MPD24" s="481"/>
      <c r="MPE24" s="482"/>
      <c r="MPF24" s="481"/>
      <c r="MPG24" s="1053"/>
      <c r="MPH24" s="1053"/>
      <c r="MPI24" s="1053"/>
      <c r="MPJ24" s="1053"/>
      <c r="MPK24" s="1053"/>
      <c r="MPL24" s="480"/>
      <c r="MPM24" s="480"/>
      <c r="MPN24" s="481"/>
      <c r="MPO24" s="480"/>
      <c r="MPP24" s="480"/>
      <c r="MPQ24" s="480"/>
      <c r="MPR24" s="481"/>
      <c r="MPS24" s="481"/>
      <c r="MPT24" s="482"/>
      <c r="MPU24" s="481"/>
      <c r="MPV24" s="1053"/>
      <c r="MPW24" s="1053"/>
      <c r="MPX24" s="1053"/>
      <c r="MPY24" s="1053"/>
      <c r="MPZ24" s="1053"/>
      <c r="MQA24" s="480"/>
      <c r="MQB24" s="480"/>
      <c r="MQC24" s="481"/>
      <c r="MQD24" s="480"/>
      <c r="MQE24" s="480"/>
      <c r="MQF24" s="480"/>
      <c r="MQG24" s="481"/>
      <c r="MQH24" s="481"/>
      <c r="MQI24" s="482"/>
      <c r="MQJ24" s="481"/>
      <c r="MQK24" s="1053"/>
      <c r="MQL24" s="1053"/>
      <c r="MQM24" s="1053"/>
      <c r="MQN24" s="1053"/>
      <c r="MQO24" s="1053"/>
      <c r="MQP24" s="480"/>
      <c r="MQQ24" s="480"/>
      <c r="MQR24" s="481"/>
      <c r="MQS24" s="480"/>
      <c r="MQT24" s="480"/>
      <c r="MQU24" s="480"/>
      <c r="MQV24" s="481"/>
      <c r="MQW24" s="481"/>
      <c r="MQX24" s="482"/>
      <c r="MQY24" s="481"/>
      <c r="MQZ24" s="1053"/>
      <c r="MRA24" s="1053"/>
      <c r="MRB24" s="1053"/>
      <c r="MRC24" s="1053"/>
      <c r="MRD24" s="1053"/>
      <c r="MRE24" s="480"/>
      <c r="MRF24" s="480"/>
      <c r="MRG24" s="481"/>
      <c r="MRH24" s="480"/>
      <c r="MRI24" s="480"/>
      <c r="MRJ24" s="480"/>
      <c r="MRK24" s="481"/>
      <c r="MRL24" s="481"/>
      <c r="MRM24" s="482"/>
      <c r="MRN24" s="481"/>
      <c r="MRO24" s="1053"/>
      <c r="MRP24" s="1053"/>
      <c r="MRQ24" s="1053"/>
      <c r="MRR24" s="1053"/>
      <c r="MRS24" s="1053"/>
      <c r="MRT24" s="480"/>
      <c r="MRU24" s="480"/>
      <c r="MRV24" s="481"/>
      <c r="MRW24" s="480"/>
      <c r="MRX24" s="480"/>
      <c r="MRY24" s="480"/>
      <c r="MRZ24" s="481"/>
      <c r="MSA24" s="481"/>
      <c r="MSB24" s="482"/>
      <c r="MSC24" s="481"/>
      <c r="MSD24" s="1053"/>
      <c r="MSE24" s="1053"/>
      <c r="MSF24" s="1053"/>
      <c r="MSG24" s="1053"/>
      <c r="MSH24" s="1053"/>
      <c r="MSI24" s="480"/>
      <c r="MSJ24" s="480"/>
      <c r="MSK24" s="481"/>
      <c r="MSL24" s="480"/>
      <c r="MSM24" s="480"/>
      <c r="MSN24" s="480"/>
      <c r="MSO24" s="481"/>
      <c r="MSP24" s="481"/>
      <c r="MSQ24" s="482"/>
      <c r="MSR24" s="481"/>
      <c r="MSS24" s="1053"/>
      <c r="MST24" s="1053"/>
      <c r="MSU24" s="1053"/>
      <c r="MSV24" s="1053"/>
      <c r="MSW24" s="1053"/>
      <c r="MSX24" s="480"/>
      <c r="MSY24" s="480"/>
      <c r="MSZ24" s="481"/>
      <c r="MTA24" s="480"/>
      <c r="MTB24" s="480"/>
      <c r="MTC24" s="480"/>
      <c r="MTD24" s="481"/>
      <c r="MTE24" s="481"/>
      <c r="MTF24" s="482"/>
      <c r="MTG24" s="481"/>
      <c r="MTH24" s="1053"/>
      <c r="MTI24" s="1053"/>
      <c r="MTJ24" s="1053"/>
      <c r="MTK24" s="1053"/>
      <c r="MTL24" s="1053"/>
      <c r="MTM24" s="480"/>
      <c r="MTN24" s="480"/>
      <c r="MTO24" s="481"/>
      <c r="MTP24" s="480"/>
      <c r="MTQ24" s="480"/>
      <c r="MTR24" s="480"/>
      <c r="MTS24" s="481"/>
      <c r="MTT24" s="481"/>
      <c r="MTU24" s="482"/>
      <c r="MTV24" s="481"/>
      <c r="MTW24" s="1053"/>
      <c r="MTX24" s="1053"/>
      <c r="MTY24" s="1053"/>
      <c r="MTZ24" s="1053"/>
      <c r="MUA24" s="1053"/>
      <c r="MUB24" s="480"/>
      <c r="MUC24" s="480"/>
      <c r="MUD24" s="481"/>
      <c r="MUE24" s="480"/>
      <c r="MUF24" s="480"/>
      <c r="MUG24" s="480"/>
      <c r="MUH24" s="481"/>
      <c r="MUI24" s="481"/>
      <c r="MUJ24" s="482"/>
      <c r="MUK24" s="481"/>
      <c r="MUL24" s="1053"/>
      <c r="MUM24" s="1053"/>
      <c r="MUN24" s="1053"/>
      <c r="MUO24" s="1053"/>
      <c r="MUP24" s="1053"/>
      <c r="MUQ24" s="480"/>
      <c r="MUR24" s="480"/>
      <c r="MUS24" s="481"/>
      <c r="MUT24" s="480"/>
      <c r="MUU24" s="480"/>
      <c r="MUV24" s="480"/>
      <c r="MUW24" s="481"/>
      <c r="MUX24" s="481"/>
      <c r="MUY24" s="482"/>
      <c r="MUZ24" s="481"/>
      <c r="MVA24" s="1053"/>
      <c r="MVB24" s="1053"/>
      <c r="MVC24" s="1053"/>
      <c r="MVD24" s="1053"/>
      <c r="MVE24" s="1053"/>
      <c r="MVF24" s="480"/>
      <c r="MVG24" s="480"/>
      <c r="MVH24" s="481"/>
      <c r="MVI24" s="480"/>
      <c r="MVJ24" s="480"/>
      <c r="MVK24" s="480"/>
      <c r="MVL24" s="481"/>
      <c r="MVM24" s="481"/>
      <c r="MVN24" s="482"/>
      <c r="MVO24" s="481"/>
      <c r="MVP24" s="1053"/>
      <c r="MVQ24" s="1053"/>
      <c r="MVR24" s="1053"/>
      <c r="MVS24" s="1053"/>
      <c r="MVT24" s="1053"/>
      <c r="MVU24" s="480"/>
      <c r="MVV24" s="480"/>
      <c r="MVW24" s="481"/>
      <c r="MVX24" s="480"/>
      <c r="MVY24" s="480"/>
      <c r="MVZ24" s="480"/>
      <c r="MWA24" s="481"/>
      <c r="MWB24" s="481"/>
      <c r="MWC24" s="482"/>
      <c r="MWD24" s="481"/>
      <c r="MWE24" s="1053"/>
      <c r="MWF24" s="1053"/>
      <c r="MWG24" s="1053"/>
      <c r="MWH24" s="1053"/>
      <c r="MWI24" s="1053"/>
      <c r="MWJ24" s="480"/>
      <c r="MWK24" s="480"/>
      <c r="MWL24" s="481"/>
      <c r="MWM24" s="480"/>
      <c r="MWN24" s="480"/>
      <c r="MWO24" s="480"/>
      <c r="MWP24" s="481"/>
      <c r="MWQ24" s="481"/>
      <c r="MWR24" s="482"/>
      <c r="MWS24" s="481"/>
      <c r="MWT24" s="1053"/>
      <c r="MWU24" s="1053"/>
      <c r="MWV24" s="1053"/>
      <c r="MWW24" s="1053"/>
      <c r="MWX24" s="1053"/>
      <c r="MWY24" s="480"/>
      <c r="MWZ24" s="480"/>
      <c r="MXA24" s="481"/>
      <c r="MXB24" s="480"/>
      <c r="MXC24" s="480"/>
      <c r="MXD24" s="480"/>
      <c r="MXE24" s="481"/>
      <c r="MXF24" s="481"/>
      <c r="MXG24" s="482"/>
      <c r="MXH24" s="481"/>
      <c r="MXI24" s="1053"/>
      <c r="MXJ24" s="1053"/>
      <c r="MXK24" s="1053"/>
      <c r="MXL24" s="1053"/>
      <c r="MXM24" s="1053"/>
      <c r="MXN24" s="480"/>
      <c r="MXO24" s="480"/>
      <c r="MXP24" s="481"/>
      <c r="MXQ24" s="480"/>
      <c r="MXR24" s="480"/>
      <c r="MXS24" s="480"/>
      <c r="MXT24" s="481"/>
      <c r="MXU24" s="481"/>
      <c r="MXV24" s="482"/>
      <c r="MXW24" s="481"/>
      <c r="MXX24" s="1053"/>
      <c r="MXY24" s="1053"/>
      <c r="MXZ24" s="1053"/>
      <c r="MYA24" s="1053"/>
      <c r="MYB24" s="1053"/>
      <c r="MYC24" s="480"/>
      <c r="MYD24" s="480"/>
      <c r="MYE24" s="481"/>
      <c r="MYF24" s="480"/>
      <c r="MYG24" s="480"/>
      <c r="MYH24" s="480"/>
      <c r="MYI24" s="481"/>
      <c r="MYJ24" s="481"/>
      <c r="MYK24" s="482"/>
      <c r="MYL24" s="481"/>
      <c r="MYM24" s="1053"/>
      <c r="MYN24" s="1053"/>
      <c r="MYO24" s="1053"/>
      <c r="MYP24" s="1053"/>
      <c r="MYQ24" s="1053"/>
      <c r="MYR24" s="480"/>
      <c r="MYS24" s="480"/>
      <c r="MYT24" s="481"/>
      <c r="MYU24" s="480"/>
      <c r="MYV24" s="480"/>
      <c r="MYW24" s="480"/>
      <c r="MYX24" s="481"/>
      <c r="MYY24" s="481"/>
      <c r="MYZ24" s="482"/>
      <c r="MZA24" s="481"/>
      <c r="MZB24" s="1053"/>
      <c r="MZC24" s="1053"/>
      <c r="MZD24" s="1053"/>
      <c r="MZE24" s="1053"/>
      <c r="MZF24" s="1053"/>
      <c r="MZG24" s="480"/>
      <c r="MZH24" s="480"/>
      <c r="MZI24" s="481"/>
      <c r="MZJ24" s="480"/>
      <c r="MZK24" s="480"/>
      <c r="MZL24" s="480"/>
      <c r="MZM24" s="481"/>
      <c r="MZN24" s="481"/>
      <c r="MZO24" s="482"/>
      <c r="MZP24" s="481"/>
      <c r="MZQ24" s="1053"/>
      <c r="MZR24" s="1053"/>
      <c r="MZS24" s="1053"/>
      <c r="MZT24" s="1053"/>
      <c r="MZU24" s="1053"/>
      <c r="MZV24" s="480"/>
      <c r="MZW24" s="480"/>
      <c r="MZX24" s="481"/>
      <c r="MZY24" s="480"/>
      <c r="MZZ24" s="480"/>
      <c r="NAA24" s="480"/>
      <c r="NAB24" s="481"/>
      <c r="NAC24" s="481"/>
      <c r="NAD24" s="482"/>
      <c r="NAE24" s="481"/>
      <c r="NAF24" s="1053"/>
      <c r="NAG24" s="1053"/>
      <c r="NAH24" s="1053"/>
      <c r="NAI24" s="1053"/>
      <c r="NAJ24" s="1053"/>
      <c r="NAK24" s="480"/>
      <c r="NAL24" s="480"/>
      <c r="NAM24" s="481"/>
      <c r="NAN24" s="480"/>
      <c r="NAO24" s="480"/>
      <c r="NAP24" s="480"/>
      <c r="NAQ24" s="481"/>
      <c r="NAR24" s="481"/>
      <c r="NAS24" s="482"/>
      <c r="NAT24" s="481"/>
      <c r="NAU24" s="1053"/>
      <c r="NAV24" s="1053"/>
      <c r="NAW24" s="1053"/>
      <c r="NAX24" s="1053"/>
      <c r="NAY24" s="1053"/>
      <c r="NAZ24" s="480"/>
      <c r="NBA24" s="480"/>
      <c r="NBB24" s="481"/>
      <c r="NBC24" s="480"/>
      <c r="NBD24" s="480"/>
      <c r="NBE24" s="480"/>
      <c r="NBF24" s="481"/>
      <c r="NBG24" s="481"/>
      <c r="NBH24" s="482"/>
      <c r="NBI24" s="481"/>
      <c r="NBJ24" s="1053"/>
      <c r="NBK24" s="1053"/>
      <c r="NBL24" s="1053"/>
      <c r="NBM24" s="1053"/>
      <c r="NBN24" s="1053"/>
      <c r="NBO24" s="480"/>
      <c r="NBP24" s="480"/>
      <c r="NBQ24" s="481"/>
      <c r="NBR24" s="480"/>
      <c r="NBS24" s="480"/>
      <c r="NBT24" s="480"/>
      <c r="NBU24" s="481"/>
      <c r="NBV24" s="481"/>
      <c r="NBW24" s="482"/>
      <c r="NBX24" s="481"/>
      <c r="NBY24" s="1053"/>
      <c r="NBZ24" s="1053"/>
      <c r="NCA24" s="1053"/>
      <c r="NCB24" s="1053"/>
      <c r="NCC24" s="1053"/>
      <c r="NCD24" s="480"/>
      <c r="NCE24" s="480"/>
      <c r="NCF24" s="481"/>
      <c r="NCG24" s="480"/>
      <c r="NCH24" s="480"/>
      <c r="NCI24" s="480"/>
      <c r="NCJ24" s="481"/>
      <c r="NCK24" s="481"/>
      <c r="NCL24" s="482"/>
      <c r="NCM24" s="481"/>
      <c r="NCN24" s="1053"/>
      <c r="NCO24" s="1053"/>
      <c r="NCP24" s="1053"/>
      <c r="NCQ24" s="1053"/>
      <c r="NCR24" s="1053"/>
      <c r="NCS24" s="480"/>
      <c r="NCT24" s="480"/>
      <c r="NCU24" s="481"/>
      <c r="NCV24" s="480"/>
      <c r="NCW24" s="480"/>
      <c r="NCX24" s="480"/>
      <c r="NCY24" s="481"/>
      <c r="NCZ24" s="481"/>
      <c r="NDA24" s="482"/>
      <c r="NDB24" s="481"/>
      <c r="NDC24" s="1053"/>
      <c r="NDD24" s="1053"/>
      <c r="NDE24" s="1053"/>
      <c r="NDF24" s="1053"/>
      <c r="NDG24" s="1053"/>
      <c r="NDH24" s="480"/>
      <c r="NDI24" s="480"/>
      <c r="NDJ24" s="481"/>
      <c r="NDK24" s="480"/>
      <c r="NDL24" s="480"/>
      <c r="NDM24" s="480"/>
      <c r="NDN24" s="481"/>
      <c r="NDO24" s="481"/>
      <c r="NDP24" s="482"/>
      <c r="NDQ24" s="481"/>
      <c r="NDR24" s="1053"/>
      <c r="NDS24" s="1053"/>
      <c r="NDT24" s="1053"/>
      <c r="NDU24" s="1053"/>
      <c r="NDV24" s="1053"/>
      <c r="NDW24" s="480"/>
      <c r="NDX24" s="480"/>
      <c r="NDY24" s="481"/>
      <c r="NDZ24" s="480"/>
      <c r="NEA24" s="480"/>
      <c r="NEB24" s="480"/>
      <c r="NEC24" s="481"/>
      <c r="NED24" s="481"/>
      <c r="NEE24" s="482"/>
      <c r="NEF24" s="481"/>
      <c r="NEG24" s="1053"/>
      <c r="NEH24" s="1053"/>
      <c r="NEI24" s="1053"/>
      <c r="NEJ24" s="1053"/>
      <c r="NEK24" s="1053"/>
      <c r="NEL24" s="480"/>
      <c r="NEM24" s="480"/>
      <c r="NEN24" s="481"/>
      <c r="NEO24" s="480"/>
      <c r="NEP24" s="480"/>
      <c r="NEQ24" s="480"/>
      <c r="NER24" s="481"/>
      <c r="NES24" s="481"/>
      <c r="NET24" s="482"/>
      <c r="NEU24" s="481"/>
      <c r="NEV24" s="1053"/>
      <c r="NEW24" s="1053"/>
      <c r="NEX24" s="1053"/>
      <c r="NEY24" s="1053"/>
      <c r="NEZ24" s="1053"/>
      <c r="NFA24" s="480"/>
      <c r="NFB24" s="480"/>
      <c r="NFC24" s="481"/>
      <c r="NFD24" s="480"/>
      <c r="NFE24" s="480"/>
      <c r="NFF24" s="480"/>
      <c r="NFG24" s="481"/>
      <c r="NFH24" s="481"/>
      <c r="NFI24" s="482"/>
      <c r="NFJ24" s="481"/>
      <c r="NFK24" s="1053"/>
      <c r="NFL24" s="1053"/>
      <c r="NFM24" s="1053"/>
      <c r="NFN24" s="1053"/>
      <c r="NFO24" s="1053"/>
      <c r="NFP24" s="480"/>
      <c r="NFQ24" s="480"/>
      <c r="NFR24" s="481"/>
      <c r="NFS24" s="480"/>
      <c r="NFT24" s="480"/>
      <c r="NFU24" s="480"/>
      <c r="NFV24" s="481"/>
      <c r="NFW24" s="481"/>
      <c r="NFX24" s="482"/>
      <c r="NFY24" s="481"/>
      <c r="NFZ24" s="1053"/>
      <c r="NGA24" s="1053"/>
      <c r="NGB24" s="1053"/>
      <c r="NGC24" s="1053"/>
      <c r="NGD24" s="1053"/>
      <c r="NGE24" s="480"/>
      <c r="NGF24" s="480"/>
      <c r="NGG24" s="481"/>
      <c r="NGH24" s="480"/>
      <c r="NGI24" s="480"/>
      <c r="NGJ24" s="480"/>
      <c r="NGK24" s="481"/>
      <c r="NGL24" s="481"/>
      <c r="NGM24" s="482"/>
      <c r="NGN24" s="481"/>
      <c r="NGO24" s="1053"/>
      <c r="NGP24" s="1053"/>
      <c r="NGQ24" s="1053"/>
      <c r="NGR24" s="1053"/>
      <c r="NGS24" s="1053"/>
      <c r="NGT24" s="480"/>
      <c r="NGU24" s="480"/>
      <c r="NGV24" s="481"/>
      <c r="NGW24" s="480"/>
      <c r="NGX24" s="480"/>
      <c r="NGY24" s="480"/>
      <c r="NGZ24" s="481"/>
      <c r="NHA24" s="481"/>
      <c r="NHB24" s="482"/>
      <c r="NHC24" s="481"/>
      <c r="NHD24" s="1053"/>
      <c r="NHE24" s="1053"/>
      <c r="NHF24" s="1053"/>
      <c r="NHG24" s="1053"/>
      <c r="NHH24" s="1053"/>
      <c r="NHI24" s="480"/>
      <c r="NHJ24" s="480"/>
      <c r="NHK24" s="481"/>
      <c r="NHL24" s="480"/>
      <c r="NHM24" s="480"/>
      <c r="NHN24" s="480"/>
      <c r="NHO24" s="481"/>
      <c r="NHP24" s="481"/>
      <c r="NHQ24" s="482"/>
      <c r="NHR24" s="481"/>
      <c r="NHS24" s="1053"/>
      <c r="NHT24" s="1053"/>
      <c r="NHU24" s="1053"/>
      <c r="NHV24" s="1053"/>
      <c r="NHW24" s="1053"/>
      <c r="NHX24" s="480"/>
      <c r="NHY24" s="480"/>
      <c r="NHZ24" s="481"/>
      <c r="NIA24" s="480"/>
      <c r="NIB24" s="480"/>
      <c r="NIC24" s="480"/>
      <c r="NID24" s="481"/>
      <c r="NIE24" s="481"/>
      <c r="NIF24" s="482"/>
      <c r="NIG24" s="481"/>
      <c r="NIH24" s="1053"/>
      <c r="NII24" s="1053"/>
      <c r="NIJ24" s="1053"/>
      <c r="NIK24" s="1053"/>
      <c r="NIL24" s="1053"/>
      <c r="NIM24" s="480"/>
      <c r="NIN24" s="480"/>
      <c r="NIO24" s="481"/>
      <c r="NIP24" s="480"/>
      <c r="NIQ24" s="480"/>
      <c r="NIR24" s="480"/>
      <c r="NIS24" s="481"/>
      <c r="NIT24" s="481"/>
      <c r="NIU24" s="482"/>
      <c r="NIV24" s="481"/>
      <c r="NIW24" s="1053"/>
      <c r="NIX24" s="1053"/>
      <c r="NIY24" s="1053"/>
      <c r="NIZ24" s="1053"/>
      <c r="NJA24" s="1053"/>
      <c r="NJB24" s="480"/>
      <c r="NJC24" s="480"/>
      <c r="NJD24" s="481"/>
      <c r="NJE24" s="480"/>
      <c r="NJF24" s="480"/>
      <c r="NJG24" s="480"/>
      <c r="NJH24" s="481"/>
      <c r="NJI24" s="481"/>
      <c r="NJJ24" s="482"/>
      <c r="NJK24" s="481"/>
      <c r="NJL24" s="1053"/>
      <c r="NJM24" s="1053"/>
      <c r="NJN24" s="1053"/>
      <c r="NJO24" s="1053"/>
      <c r="NJP24" s="1053"/>
      <c r="NJQ24" s="480"/>
      <c r="NJR24" s="480"/>
      <c r="NJS24" s="481"/>
      <c r="NJT24" s="480"/>
      <c r="NJU24" s="480"/>
      <c r="NJV24" s="480"/>
      <c r="NJW24" s="481"/>
      <c r="NJX24" s="481"/>
      <c r="NJY24" s="482"/>
      <c r="NJZ24" s="481"/>
      <c r="NKA24" s="1053"/>
      <c r="NKB24" s="1053"/>
      <c r="NKC24" s="1053"/>
      <c r="NKD24" s="1053"/>
      <c r="NKE24" s="1053"/>
      <c r="NKF24" s="480"/>
      <c r="NKG24" s="480"/>
      <c r="NKH24" s="481"/>
      <c r="NKI24" s="480"/>
      <c r="NKJ24" s="480"/>
      <c r="NKK24" s="480"/>
      <c r="NKL24" s="481"/>
      <c r="NKM24" s="481"/>
      <c r="NKN24" s="482"/>
      <c r="NKO24" s="481"/>
      <c r="NKP24" s="1053"/>
      <c r="NKQ24" s="1053"/>
      <c r="NKR24" s="1053"/>
      <c r="NKS24" s="1053"/>
      <c r="NKT24" s="1053"/>
      <c r="NKU24" s="480"/>
      <c r="NKV24" s="480"/>
      <c r="NKW24" s="481"/>
      <c r="NKX24" s="480"/>
      <c r="NKY24" s="480"/>
      <c r="NKZ24" s="480"/>
      <c r="NLA24" s="481"/>
      <c r="NLB24" s="481"/>
      <c r="NLC24" s="482"/>
      <c r="NLD24" s="481"/>
      <c r="NLE24" s="1053"/>
      <c r="NLF24" s="1053"/>
      <c r="NLG24" s="1053"/>
      <c r="NLH24" s="1053"/>
      <c r="NLI24" s="1053"/>
      <c r="NLJ24" s="480"/>
      <c r="NLK24" s="480"/>
      <c r="NLL24" s="481"/>
      <c r="NLM24" s="480"/>
      <c r="NLN24" s="480"/>
      <c r="NLO24" s="480"/>
      <c r="NLP24" s="481"/>
      <c r="NLQ24" s="481"/>
      <c r="NLR24" s="482"/>
      <c r="NLS24" s="481"/>
      <c r="NLT24" s="1053"/>
      <c r="NLU24" s="1053"/>
      <c r="NLV24" s="1053"/>
      <c r="NLW24" s="1053"/>
      <c r="NLX24" s="1053"/>
      <c r="NLY24" s="480"/>
      <c r="NLZ24" s="480"/>
      <c r="NMA24" s="481"/>
      <c r="NMB24" s="480"/>
      <c r="NMC24" s="480"/>
      <c r="NMD24" s="480"/>
      <c r="NME24" s="481"/>
      <c r="NMF24" s="481"/>
      <c r="NMG24" s="482"/>
      <c r="NMH24" s="481"/>
      <c r="NMI24" s="1053"/>
      <c r="NMJ24" s="1053"/>
      <c r="NMK24" s="1053"/>
      <c r="NML24" s="1053"/>
      <c r="NMM24" s="1053"/>
      <c r="NMN24" s="480"/>
      <c r="NMO24" s="480"/>
      <c r="NMP24" s="481"/>
      <c r="NMQ24" s="480"/>
      <c r="NMR24" s="480"/>
      <c r="NMS24" s="480"/>
      <c r="NMT24" s="481"/>
      <c r="NMU24" s="481"/>
      <c r="NMV24" s="482"/>
      <c r="NMW24" s="481"/>
      <c r="NMX24" s="1053"/>
      <c r="NMY24" s="1053"/>
      <c r="NMZ24" s="1053"/>
      <c r="NNA24" s="1053"/>
      <c r="NNB24" s="1053"/>
      <c r="NNC24" s="480"/>
      <c r="NND24" s="480"/>
      <c r="NNE24" s="481"/>
      <c r="NNF24" s="480"/>
      <c r="NNG24" s="480"/>
      <c r="NNH24" s="480"/>
      <c r="NNI24" s="481"/>
      <c r="NNJ24" s="481"/>
      <c r="NNK24" s="482"/>
      <c r="NNL24" s="481"/>
      <c r="NNM24" s="1053"/>
      <c r="NNN24" s="1053"/>
      <c r="NNO24" s="1053"/>
      <c r="NNP24" s="1053"/>
      <c r="NNQ24" s="1053"/>
      <c r="NNR24" s="480"/>
      <c r="NNS24" s="480"/>
      <c r="NNT24" s="481"/>
      <c r="NNU24" s="480"/>
      <c r="NNV24" s="480"/>
      <c r="NNW24" s="480"/>
      <c r="NNX24" s="481"/>
      <c r="NNY24" s="481"/>
      <c r="NNZ24" s="482"/>
      <c r="NOA24" s="481"/>
      <c r="NOB24" s="1053"/>
      <c r="NOC24" s="1053"/>
      <c r="NOD24" s="1053"/>
      <c r="NOE24" s="1053"/>
      <c r="NOF24" s="1053"/>
      <c r="NOG24" s="480"/>
      <c r="NOH24" s="480"/>
      <c r="NOI24" s="481"/>
      <c r="NOJ24" s="480"/>
      <c r="NOK24" s="480"/>
      <c r="NOL24" s="480"/>
      <c r="NOM24" s="481"/>
      <c r="NON24" s="481"/>
      <c r="NOO24" s="482"/>
      <c r="NOP24" s="481"/>
      <c r="NOQ24" s="1053"/>
      <c r="NOR24" s="1053"/>
      <c r="NOS24" s="1053"/>
      <c r="NOT24" s="1053"/>
      <c r="NOU24" s="1053"/>
      <c r="NOV24" s="480"/>
      <c r="NOW24" s="480"/>
      <c r="NOX24" s="481"/>
      <c r="NOY24" s="480"/>
      <c r="NOZ24" s="480"/>
      <c r="NPA24" s="480"/>
      <c r="NPB24" s="481"/>
      <c r="NPC24" s="481"/>
      <c r="NPD24" s="482"/>
      <c r="NPE24" s="481"/>
      <c r="NPF24" s="1053"/>
      <c r="NPG24" s="1053"/>
      <c r="NPH24" s="1053"/>
      <c r="NPI24" s="1053"/>
      <c r="NPJ24" s="1053"/>
      <c r="NPK24" s="480"/>
      <c r="NPL24" s="480"/>
      <c r="NPM24" s="481"/>
      <c r="NPN24" s="480"/>
      <c r="NPO24" s="480"/>
      <c r="NPP24" s="480"/>
      <c r="NPQ24" s="481"/>
      <c r="NPR24" s="481"/>
      <c r="NPS24" s="482"/>
      <c r="NPT24" s="481"/>
      <c r="NPU24" s="1053"/>
      <c r="NPV24" s="1053"/>
      <c r="NPW24" s="1053"/>
      <c r="NPX24" s="1053"/>
      <c r="NPY24" s="1053"/>
      <c r="NPZ24" s="480"/>
      <c r="NQA24" s="480"/>
      <c r="NQB24" s="481"/>
      <c r="NQC24" s="480"/>
      <c r="NQD24" s="480"/>
      <c r="NQE24" s="480"/>
      <c r="NQF24" s="481"/>
      <c r="NQG24" s="481"/>
      <c r="NQH24" s="482"/>
      <c r="NQI24" s="481"/>
      <c r="NQJ24" s="1053"/>
      <c r="NQK24" s="1053"/>
      <c r="NQL24" s="1053"/>
      <c r="NQM24" s="1053"/>
      <c r="NQN24" s="1053"/>
      <c r="NQO24" s="480"/>
      <c r="NQP24" s="480"/>
      <c r="NQQ24" s="481"/>
      <c r="NQR24" s="480"/>
      <c r="NQS24" s="480"/>
      <c r="NQT24" s="480"/>
      <c r="NQU24" s="481"/>
      <c r="NQV24" s="481"/>
      <c r="NQW24" s="482"/>
      <c r="NQX24" s="481"/>
      <c r="NQY24" s="1053"/>
      <c r="NQZ24" s="1053"/>
      <c r="NRA24" s="1053"/>
      <c r="NRB24" s="1053"/>
      <c r="NRC24" s="1053"/>
      <c r="NRD24" s="480"/>
      <c r="NRE24" s="480"/>
      <c r="NRF24" s="481"/>
      <c r="NRG24" s="480"/>
      <c r="NRH24" s="480"/>
      <c r="NRI24" s="480"/>
      <c r="NRJ24" s="481"/>
      <c r="NRK24" s="481"/>
      <c r="NRL24" s="482"/>
      <c r="NRM24" s="481"/>
      <c r="NRN24" s="1053"/>
      <c r="NRO24" s="1053"/>
      <c r="NRP24" s="1053"/>
      <c r="NRQ24" s="1053"/>
      <c r="NRR24" s="1053"/>
      <c r="NRS24" s="480"/>
      <c r="NRT24" s="480"/>
      <c r="NRU24" s="481"/>
      <c r="NRV24" s="480"/>
      <c r="NRW24" s="480"/>
      <c r="NRX24" s="480"/>
      <c r="NRY24" s="481"/>
      <c r="NRZ24" s="481"/>
      <c r="NSA24" s="482"/>
      <c r="NSB24" s="481"/>
      <c r="NSC24" s="1053"/>
      <c r="NSD24" s="1053"/>
      <c r="NSE24" s="1053"/>
      <c r="NSF24" s="1053"/>
      <c r="NSG24" s="1053"/>
      <c r="NSH24" s="480"/>
      <c r="NSI24" s="480"/>
      <c r="NSJ24" s="481"/>
      <c r="NSK24" s="480"/>
      <c r="NSL24" s="480"/>
      <c r="NSM24" s="480"/>
      <c r="NSN24" s="481"/>
      <c r="NSO24" s="481"/>
      <c r="NSP24" s="482"/>
      <c r="NSQ24" s="481"/>
      <c r="NSR24" s="1053"/>
      <c r="NSS24" s="1053"/>
      <c r="NST24" s="1053"/>
      <c r="NSU24" s="1053"/>
      <c r="NSV24" s="1053"/>
      <c r="NSW24" s="480"/>
      <c r="NSX24" s="480"/>
      <c r="NSY24" s="481"/>
      <c r="NSZ24" s="480"/>
      <c r="NTA24" s="480"/>
      <c r="NTB24" s="480"/>
      <c r="NTC24" s="481"/>
      <c r="NTD24" s="481"/>
      <c r="NTE24" s="482"/>
      <c r="NTF24" s="481"/>
      <c r="NTG24" s="1053"/>
      <c r="NTH24" s="1053"/>
      <c r="NTI24" s="1053"/>
      <c r="NTJ24" s="1053"/>
      <c r="NTK24" s="1053"/>
      <c r="NTL24" s="480"/>
      <c r="NTM24" s="480"/>
      <c r="NTN24" s="481"/>
      <c r="NTO24" s="480"/>
      <c r="NTP24" s="480"/>
      <c r="NTQ24" s="480"/>
      <c r="NTR24" s="481"/>
      <c r="NTS24" s="481"/>
      <c r="NTT24" s="482"/>
      <c r="NTU24" s="481"/>
      <c r="NTV24" s="1053"/>
      <c r="NTW24" s="1053"/>
      <c r="NTX24" s="1053"/>
      <c r="NTY24" s="1053"/>
      <c r="NTZ24" s="1053"/>
      <c r="NUA24" s="480"/>
      <c r="NUB24" s="480"/>
      <c r="NUC24" s="481"/>
      <c r="NUD24" s="480"/>
      <c r="NUE24" s="480"/>
      <c r="NUF24" s="480"/>
      <c r="NUG24" s="481"/>
      <c r="NUH24" s="481"/>
      <c r="NUI24" s="482"/>
      <c r="NUJ24" s="481"/>
      <c r="NUK24" s="1053"/>
      <c r="NUL24" s="1053"/>
      <c r="NUM24" s="1053"/>
      <c r="NUN24" s="1053"/>
      <c r="NUO24" s="1053"/>
      <c r="NUP24" s="480"/>
      <c r="NUQ24" s="480"/>
      <c r="NUR24" s="481"/>
      <c r="NUS24" s="480"/>
      <c r="NUT24" s="480"/>
      <c r="NUU24" s="480"/>
      <c r="NUV24" s="481"/>
      <c r="NUW24" s="481"/>
      <c r="NUX24" s="482"/>
      <c r="NUY24" s="481"/>
      <c r="NUZ24" s="1053"/>
      <c r="NVA24" s="1053"/>
      <c r="NVB24" s="1053"/>
      <c r="NVC24" s="1053"/>
      <c r="NVD24" s="1053"/>
      <c r="NVE24" s="480"/>
      <c r="NVF24" s="480"/>
      <c r="NVG24" s="481"/>
      <c r="NVH24" s="480"/>
      <c r="NVI24" s="480"/>
      <c r="NVJ24" s="480"/>
      <c r="NVK24" s="481"/>
      <c r="NVL24" s="481"/>
      <c r="NVM24" s="482"/>
      <c r="NVN24" s="481"/>
      <c r="NVO24" s="1053"/>
      <c r="NVP24" s="1053"/>
      <c r="NVQ24" s="1053"/>
      <c r="NVR24" s="1053"/>
      <c r="NVS24" s="1053"/>
      <c r="NVT24" s="480"/>
      <c r="NVU24" s="480"/>
      <c r="NVV24" s="481"/>
      <c r="NVW24" s="480"/>
      <c r="NVX24" s="480"/>
      <c r="NVY24" s="480"/>
      <c r="NVZ24" s="481"/>
      <c r="NWA24" s="481"/>
      <c r="NWB24" s="482"/>
      <c r="NWC24" s="481"/>
      <c r="NWD24" s="1053"/>
      <c r="NWE24" s="1053"/>
      <c r="NWF24" s="1053"/>
      <c r="NWG24" s="1053"/>
      <c r="NWH24" s="1053"/>
      <c r="NWI24" s="480"/>
      <c r="NWJ24" s="480"/>
      <c r="NWK24" s="481"/>
      <c r="NWL24" s="480"/>
      <c r="NWM24" s="480"/>
      <c r="NWN24" s="480"/>
      <c r="NWO24" s="481"/>
      <c r="NWP24" s="481"/>
      <c r="NWQ24" s="482"/>
      <c r="NWR24" s="481"/>
      <c r="NWS24" s="1053"/>
      <c r="NWT24" s="1053"/>
      <c r="NWU24" s="1053"/>
      <c r="NWV24" s="1053"/>
      <c r="NWW24" s="1053"/>
      <c r="NWX24" s="480"/>
      <c r="NWY24" s="480"/>
      <c r="NWZ24" s="481"/>
      <c r="NXA24" s="480"/>
      <c r="NXB24" s="480"/>
      <c r="NXC24" s="480"/>
      <c r="NXD24" s="481"/>
      <c r="NXE24" s="481"/>
      <c r="NXF24" s="482"/>
      <c r="NXG24" s="481"/>
      <c r="NXH24" s="1053"/>
      <c r="NXI24" s="1053"/>
      <c r="NXJ24" s="1053"/>
      <c r="NXK24" s="1053"/>
      <c r="NXL24" s="1053"/>
      <c r="NXM24" s="480"/>
      <c r="NXN24" s="480"/>
      <c r="NXO24" s="481"/>
      <c r="NXP24" s="480"/>
      <c r="NXQ24" s="480"/>
      <c r="NXR24" s="480"/>
      <c r="NXS24" s="481"/>
      <c r="NXT24" s="481"/>
      <c r="NXU24" s="482"/>
      <c r="NXV24" s="481"/>
      <c r="NXW24" s="1053"/>
      <c r="NXX24" s="1053"/>
      <c r="NXY24" s="1053"/>
      <c r="NXZ24" s="1053"/>
      <c r="NYA24" s="1053"/>
      <c r="NYB24" s="480"/>
      <c r="NYC24" s="480"/>
      <c r="NYD24" s="481"/>
      <c r="NYE24" s="480"/>
      <c r="NYF24" s="480"/>
      <c r="NYG24" s="480"/>
      <c r="NYH24" s="481"/>
      <c r="NYI24" s="481"/>
      <c r="NYJ24" s="482"/>
      <c r="NYK24" s="481"/>
      <c r="NYL24" s="1053"/>
      <c r="NYM24" s="1053"/>
      <c r="NYN24" s="1053"/>
      <c r="NYO24" s="1053"/>
      <c r="NYP24" s="1053"/>
      <c r="NYQ24" s="480"/>
      <c r="NYR24" s="480"/>
      <c r="NYS24" s="481"/>
      <c r="NYT24" s="480"/>
      <c r="NYU24" s="480"/>
      <c r="NYV24" s="480"/>
      <c r="NYW24" s="481"/>
      <c r="NYX24" s="481"/>
      <c r="NYY24" s="482"/>
      <c r="NYZ24" s="481"/>
      <c r="NZA24" s="1053"/>
      <c r="NZB24" s="1053"/>
      <c r="NZC24" s="1053"/>
      <c r="NZD24" s="1053"/>
      <c r="NZE24" s="1053"/>
      <c r="NZF24" s="480"/>
      <c r="NZG24" s="480"/>
      <c r="NZH24" s="481"/>
      <c r="NZI24" s="480"/>
      <c r="NZJ24" s="480"/>
      <c r="NZK24" s="480"/>
      <c r="NZL24" s="481"/>
      <c r="NZM24" s="481"/>
      <c r="NZN24" s="482"/>
      <c r="NZO24" s="481"/>
      <c r="NZP24" s="1053"/>
      <c r="NZQ24" s="1053"/>
      <c r="NZR24" s="1053"/>
      <c r="NZS24" s="1053"/>
      <c r="NZT24" s="1053"/>
      <c r="NZU24" s="480"/>
      <c r="NZV24" s="480"/>
      <c r="NZW24" s="481"/>
      <c r="NZX24" s="480"/>
      <c r="NZY24" s="480"/>
      <c r="NZZ24" s="480"/>
      <c r="OAA24" s="481"/>
      <c r="OAB24" s="481"/>
      <c r="OAC24" s="482"/>
      <c r="OAD24" s="481"/>
      <c r="OAE24" s="1053"/>
      <c r="OAF24" s="1053"/>
      <c r="OAG24" s="1053"/>
      <c r="OAH24" s="1053"/>
      <c r="OAI24" s="1053"/>
      <c r="OAJ24" s="480"/>
      <c r="OAK24" s="480"/>
      <c r="OAL24" s="481"/>
      <c r="OAM24" s="480"/>
      <c r="OAN24" s="480"/>
      <c r="OAO24" s="480"/>
      <c r="OAP24" s="481"/>
      <c r="OAQ24" s="481"/>
      <c r="OAR24" s="482"/>
      <c r="OAS24" s="481"/>
      <c r="OAT24" s="1053"/>
      <c r="OAU24" s="1053"/>
      <c r="OAV24" s="1053"/>
      <c r="OAW24" s="1053"/>
      <c r="OAX24" s="1053"/>
      <c r="OAY24" s="480"/>
      <c r="OAZ24" s="480"/>
      <c r="OBA24" s="481"/>
      <c r="OBB24" s="480"/>
      <c r="OBC24" s="480"/>
      <c r="OBD24" s="480"/>
      <c r="OBE24" s="481"/>
      <c r="OBF24" s="481"/>
      <c r="OBG24" s="482"/>
      <c r="OBH24" s="481"/>
      <c r="OBI24" s="1053"/>
      <c r="OBJ24" s="1053"/>
      <c r="OBK24" s="1053"/>
      <c r="OBL24" s="1053"/>
      <c r="OBM24" s="1053"/>
      <c r="OBN24" s="480"/>
      <c r="OBO24" s="480"/>
      <c r="OBP24" s="481"/>
      <c r="OBQ24" s="480"/>
      <c r="OBR24" s="480"/>
      <c r="OBS24" s="480"/>
      <c r="OBT24" s="481"/>
      <c r="OBU24" s="481"/>
      <c r="OBV24" s="482"/>
      <c r="OBW24" s="481"/>
      <c r="OBX24" s="1053"/>
      <c r="OBY24" s="1053"/>
      <c r="OBZ24" s="1053"/>
      <c r="OCA24" s="1053"/>
      <c r="OCB24" s="1053"/>
      <c r="OCC24" s="480"/>
      <c r="OCD24" s="480"/>
      <c r="OCE24" s="481"/>
      <c r="OCF24" s="480"/>
      <c r="OCG24" s="480"/>
      <c r="OCH24" s="480"/>
      <c r="OCI24" s="481"/>
      <c r="OCJ24" s="481"/>
      <c r="OCK24" s="482"/>
      <c r="OCL24" s="481"/>
      <c r="OCM24" s="1053"/>
      <c r="OCN24" s="1053"/>
      <c r="OCO24" s="1053"/>
      <c r="OCP24" s="1053"/>
      <c r="OCQ24" s="1053"/>
      <c r="OCR24" s="480"/>
      <c r="OCS24" s="480"/>
      <c r="OCT24" s="481"/>
      <c r="OCU24" s="480"/>
      <c r="OCV24" s="480"/>
      <c r="OCW24" s="480"/>
      <c r="OCX24" s="481"/>
      <c r="OCY24" s="481"/>
      <c r="OCZ24" s="482"/>
      <c r="ODA24" s="481"/>
      <c r="ODB24" s="1053"/>
      <c r="ODC24" s="1053"/>
      <c r="ODD24" s="1053"/>
      <c r="ODE24" s="1053"/>
      <c r="ODF24" s="1053"/>
      <c r="ODG24" s="480"/>
      <c r="ODH24" s="480"/>
      <c r="ODI24" s="481"/>
      <c r="ODJ24" s="480"/>
      <c r="ODK24" s="480"/>
      <c r="ODL24" s="480"/>
      <c r="ODM24" s="481"/>
      <c r="ODN24" s="481"/>
      <c r="ODO24" s="482"/>
      <c r="ODP24" s="481"/>
      <c r="ODQ24" s="1053"/>
      <c r="ODR24" s="1053"/>
      <c r="ODS24" s="1053"/>
      <c r="ODT24" s="1053"/>
      <c r="ODU24" s="1053"/>
      <c r="ODV24" s="480"/>
      <c r="ODW24" s="480"/>
      <c r="ODX24" s="481"/>
      <c r="ODY24" s="480"/>
      <c r="ODZ24" s="480"/>
      <c r="OEA24" s="480"/>
      <c r="OEB24" s="481"/>
      <c r="OEC24" s="481"/>
      <c r="OED24" s="482"/>
      <c r="OEE24" s="481"/>
      <c r="OEF24" s="1053"/>
      <c r="OEG24" s="1053"/>
      <c r="OEH24" s="1053"/>
      <c r="OEI24" s="1053"/>
      <c r="OEJ24" s="1053"/>
      <c r="OEK24" s="480"/>
      <c r="OEL24" s="480"/>
      <c r="OEM24" s="481"/>
      <c r="OEN24" s="480"/>
      <c r="OEO24" s="480"/>
      <c r="OEP24" s="480"/>
      <c r="OEQ24" s="481"/>
      <c r="OER24" s="481"/>
      <c r="OES24" s="482"/>
      <c r="OET24" s="481"/>
      <c r="OEU24" s="1053"/>
      <c r="OEV24" s="1053"/>
      <c r="OEW24" s="1053"/>
      <c r="OEX24" s="1053"/>
      <c r="OEY24" s="1053"/>
      <c r="OEZ24" s="480"/>
      <c r="OFA24" s="480"/>
      <c r="OFB24" s="481"/>
      <c r="OFC24" s="480"/>
      <c r="OFD24" s="480"/>
      <c r="OFE24" s="480"/>
      <c r="OFF24" s="481"/>
      <c r="OFG24" s="481"/>
      <c r="OFH24" s="482"/>
      <c r="OFI24" s="481"/>
      <c r="OFJ24" s="1053"/>
      <c r="OFK24" s="1053"/>
      <c r="OFL24" s="1053"/>
      <c r="OFM24" s="1053"/>
      <c r="OFN24" s="1053"/>
      <c r="OFO24" s="480"/>
      <c r="OFP24" s="480"/>
      <c r="OFQ24" s="481"/>
      <c r="OFR24" s="480"/>
      <c r="OFS24" s="480"/>
      <c r="OFT24" s="480"/>
      <c r="OFU24" s="481"/>
      <c r="OFV24" s="481"/>
      <c r="OFW24" s="482"/>
      <c r="OFX24" s="481"/>
      <c r="OFY24" s="1053"/>
      <c r="OFZ24" s="1053"/>
      <c r="OGA24" s="1053"/>
      <c r="OGB24" s="1053"/>
      <c r="OGC24" s="1053"/>
      <c r="OGD24" s="480"/>
      <c r="OGE24" s="480"/>
      <c r="OGF24" s="481"/>
      <c r="OGG24" s="480"/>
      <c r="OGH24" s="480"/>
      <c r="OGI24" s="480"/>
      <c r="OGJ24" s="481"/>
      <c r="OGK24" s="481"/>
      <c r="OGL24" s="482"/>
      <c r="OGM24" s="481"/>
      <c r="OGN24" s="1053"/>
      <c r="OGO24" s="1053"/>
      <c r="OGP24" s="1053"/>
      <c r="OGQ24" s="1053"/>
      <c r="OGR24" s="1053"/>
      <c r="OGS24" s="480"/>
      <c r="OGT24" s="480"/>
      <c r="OGU24" s="481"/>
      <c r="OGV24" s="480"/>
      <c r="OGW24" s="480"/>
      <c r="OGX24" s="480"/>
      <c r="OGY24" s="481"/>
      <c r="OGZ24" s="481"/>
      <c r="OHA24" s="482"/>
      <c r="OHB24" s="481"/>
      <c r="OHC24" s="1053"/>
      <c r="OHD24" s="1053"/>
      <c r="OHE24" s="1053"/>
      <c r="OHF24" s="1053"/>
      <c r="OHG24" s="1053"/>
      <c r="OHH24" s="480"/>
      <c r="OHI24" s="480"/>
      <c r="OHJ24" s="481"/>
      <c r="OHK24" s="480"/>
      <c r="OHL24" s="480"/>
      <c r="OHM24" s="480"/>
      <c r="OHN24" s="481"/>
      <c r="OHO24" s="481"/>
      <c r="OHP24" s="482"/>
      <c r="OHQ24" s="481"/>
      <c r="OHR24" s="1053"/>
      <c r="OHS24" s="1053"/>
      <c r="OHT24" s="1053"/>
      <c r="OHU24" s="1053"/>
      <c r="OHV24" s="1053"/>
      <c r="OHW24" s="480"/>
      <c r="OHX24" s="480"/>
      <c r="OHY24" s="481"/>
      <c r="OHZ24" s="480"/>
      <c r="OIA24" s="480"/>
      <c r="OIB24" s="480"/>
      <c r="OIC24" s="481"/>
      <c r="OID24" s="481"/>
      <c r="OIE24" s="482"/>
      <c r="OIF24" s="481"/>
      <c r="OIG24" s="1053"/>
      <c r="OIH24" s="1053"/>
      <c r="OII24" s="1053"/>
      <c r="OIJ24" s="1053"/>
      <c r="OIK24" s="1053"/>
      <c r="OIL24" s="480"/>
      <c r="OIM24" s="480"/>
      <c r="OIN24" s="481"/>
      <c r="OIO24" s="480"/>
      <c r="OIP24" s="480"/>
      <c r="OIQ24" s="480"/>
      <c r="OIR24" s="481"/>
      <c r="OIS24" s="481"/>
      <c r="OIT24" s="482"/>
      <c r="OIU24" s="481"/>
      <c r="OIV24" s="1053"/>
      <c r="OIW24" s="1053"/>
      <c r="OIX24" s="1053"/>
      <c r="OIY24" s="1053"/>
      <c r="OIZ24" s="1053"/>
      <c r="OJA24" s="480"/>
      <c r="OJB24" s="480"/>
      <c r="OJC24" s="481"/>
      <c r="OJD24" s="480"/>
      <c r="OJE24" s="480"/>
      <c r="OJF24" s="480"/>
      <c r="OJG24" s="481"/>
      <c r="OJH24" s="481"/>
      <c r="OJI24" s="482"/>
      <c r="OJJ24" s="481"/>
      <c r="OJK24" s="1053"/>
      <c r="OJL24" s="1053"/>
      <c r="OJM24" s="1053"/>
      <c r="OJN24" s="1053"/>
      <c r="OJO24" s="1053"/>
      <c r="OJP24" s="480"/>
      <c r="OJQ24" s="480"/>
      <c r="OJR24" s="481"/>
      <c r="OJS24" s="480"/>
      <c r="OJT24" s="480"/>
      <c r="OJU24" s="480"/>
      <c r="OJV24" s="481"/>
      <c r="OJW24" s="481"/>
      <c r="OJX24" s="482"/>
      <c r="OJY24" s="481"/>
      <c r="OJZ24" s="1053"/>
      <c r="OKA24" s="1053"/>
      <c r="OKB24" s="1053"/>
      <c r="OKC24" s="1053"/>
      <c r="OKD24" s="1053"/>
      <c r="OKE24" s="480"/>
      <c r="OKF24" s="480"/>
      <c r="OKG24" s="481"/>
      <c r="OKH24" s="480"/>
      <c r="OKI24" s="480"/>
      <c r="OKJ24" s="480"/>
      <c r="OKK24" s="481"/>
      <c r="OKL24" s="481"/>
      <c r="OKM24" s="482"/>
      <c r="OKN24" s="481"/>
      <c r="OKO24" s="1053"/>
      <c r="OKP24" s="1053"/>
      <c r="OKQ24" s="1053"/>
      <c r="OKR24" s="1053"/>
      <c r="OKS24" s="1053"/>
      <c r="OKT24" s="480"/>
      <c r="OKU24" s="480"/>
      <c r="OKV24" s="481"/>
      <c r="OKW24" s="480"/>
      <c r="OKX24" s="480"/>
      <c r="OKY24" s="480"/>
      <c r="OKZ24" s="481"/>
      <c r="OLA24" s="481"/>
      <c r="OLB24" s="482"/>
      <c r="OLC24" s="481"/>
      <c r="OLD24" s="1053"/>
      <c r="OLE24" s="1053"/>
      <c r="OLF24" s="1053"/>
      <c r="OLG24" s="1053"/>
      <c r="OLH24" s="1053"/>
      <c r="OLI24" s="480"/>
      <c r="OLJ24" s="480"/>
      <c r="OLK24" s="481"/>
      <c r="OLL24" s="480"/>
      <c r="OLM24" s="480"/>
      <c r="OLN24" s="480"/>
      <c r="OLO24" s="481"/>
      <c r="OLP24" s="481"/>
      <c r="OLQ24" s="482"/>
      <c r="OLR24" s="481"/>
      <c r="OLS24" s="1053"/>
      <c r="OLT24" s="1053"/>
      <c r="OLU24" s="1053"/>
      <c r="OLV24" s="1053"/>
      <c r="OLW24" s="1053"/>
      <c r="OLX24" s="480"/>
      <c r="OLY24" s="480"/>
      <c r="OLZ24" s="481"/>
      <c r="OMA24" s="480"/>
      <c r="OMB24" s="480"/>
      <c r="OMC24" s="480"/>
      <c r="OMD24" s="481"/>
      <c r="OME24" s="481"/>
      <c r="OMF24" s="482"/>
      <c r="OMG24" s="481"/>
      <c r="OMH24" s="1053"/>
      <c r="OMI24" s="1053"/>
      <c r="OMJ24" s="1053"/>
      <c r="OMK24" s="1053"/>
      <c r="OML24" s="1053"/>
      <c r="OMM24" s="480"/>
      <c r="OMN24" s="480"/>
      <c r="OMO24" s="481"/>
      <c r="OMP24" s="480"/>
      <c r="OMQ24" s="480"/>
      <c r="OMR24" s="480"/>
      <c r="OMS24" s="481"/>
      <c r="OMT24" s="481"/>
      <c r="OMU24" s="482"/>
      <c r="OMV24" s="481"/>
      <c r="OMW24" s="1053"/>
      <c r="OMX24" s="1053"/>
      <c r="OMY24" s="1053"/>
      <c r="OMZ24" s="1053"/>
      <c r="ONA24" s="1053"/>
      <c r="ONB24" s="480"/>
      <c r="ONC24" s="480"/>
      <c r="OND24" s="481"/>
      <c r="ONE24" s="480"/>
      <c r="ONF24" s="480"/>
      <c r="ONG24" s="480"/>
      <c r="ONH24" s="481"/>
      <c r="ONI24" s="481"/>
      <c r="ONJ24" s="482"/>
      <c r="ONK24" s="481"/>
      <c r="ONL24" s="1053"/>
      <c r="ONM24" s="1053"/>
      <c r="ONN24" s="1053"/>
      <c r="ONO24" s="1053"/>
      <c r="ONP24" s="1053"/>
      <c r="ONQ24" s="480"/>
      <c r="ONR24" s="480"/>
      <c r="ONS24" s="481"/>
      <c r="ONT24" s="480"/>
      <c r="ONU24" s="480"/>
      <c r="ONV24" s="480"/>
      <c r="ONW24" s="481"/>
      <c r="ONX24" s="481"/>
      <c r="ONY24" s="482"/>
      <c r="ONZ24" s="481"/>
      <c r="OOA24" s="1053"/>
      <c r="OOB24" s="1053"/>
      <c r="OOC24" s="1053"/>
      <c r="OOD24" s="1053"/>
      <c r="OOE24" s="1053"/>
      <c r="OOF24" s="480"/>
      <c r="OOG24" s="480"/>
      <c r="OOH24" s="481"/>
      <c r="OOI24" s="480"/>
      <c r="OOJ24" s="480"/>
      <c r="OOK24" s="480"/>
      <c r="OOL24" s="481"/>
      <c r="OOM24" s="481"/>
      <c r="OON24" s="482"/>
      <c r="OOO24" s="481"/>
      <c r="OOP24" s="1053"/>
      <c r="OOQ24" s="1053"/>
      <c r="OOR24" s="1053"/>
      <c r="OOS24" s="1053"/>
      <c r="OOT24" s="1053"/>
      <c r="OOU24" s="480"/>
      <c r="OOV24" s="480"/>
      <c r="OOW24" s="481"/>
      <c r="OOX24" s="480"/>
      <c r="OOY24" s="480"/>
      <c r="OOZ24" s="480"/>
      <c r="OPA24" s="481"/>
      <c r="OPB24" s="481"/>
      <c r="OPC24" s="482"/>
      <c r="OPD24" s="481"/>
      <c r="OPE24" s="1053"/>
      <c r="OPF24" s="1053"/>
      <c r="OPG24" s="1053"/>
      <c r="OPH24" s="1053"/>
      <c r="OPI24" s="1053"/>
      <c r="OPJ24" s="480"/>
      <c r="OPK24" s="480"/>
      <c r="OPL24" s="481"/>
      <c r="OPM24" s="480"/>
      <c r="OPN24" s="480"/>
      <c r="OPO24" s="480"/>
      <c r="OPP24" s="481"/>
      <c r="OPQ24" s="481"/>
      <c r="OPR24" s="482"/>
      <c r="OPS24" s="481"/>
      <c r="OPT24" s="1053"/>
      <c r="OPU24" s="1053"/>
      <c r="OPV24" s="1053"/>
      <c r="OPW24" s="1053"/>
      <c r="OPX24" s="1053"/>
      <c r="OPY24" s="480"/>
      <c r="OPZ24" s="480"/>
      <c r="OQA24" s="481"/>
      <c r="OQB24" s="480"/>
      <c r="OQC24" s="480"/>
      <c r="OQD24" s="480"/>
      <c r="OQE24" s="481"/>
      <c r="OQF24" s="481"/>
      <c r="OQG24" s="482"/>
      <c r="OQH24" s="481"/>
      <c r="OQI24" s="1053"/>
      <c r="OQJ24" s="1053"/>
      <c r="OQK24" s="1053"/>
      <c r="OQL24" s="1053"/>
      <c r="OQM24" s="1053"/>
      <c r="OQN24" s="480"/>
      <c r="OQO24" s="480"/>
      <c r="OQP24" s="481"/>
      <c r="OQQ24" s="480"/>
      <c r="OQR24" s="480"/>
      <c r="OQS24" s="480"/>
      <c r="OQT24" s="481"/>
      <c r="OQU24" s="481"/>
      <c r="OQV24" s="482"/>
      <c r="OQW24" s="481"/>
      <c r="OQX24" s="1053"/>
      <c r="OQY24" s="1053"/>
      <c r="OQZ24" s="1053"/>
      <c r="ORA24" s="1053"/>
      <c r="ORB24" s="1053"/>
      <c r="ORC24" s="480"/>
      <c r="ORD24" s="480"/>
      <c r="ORE24" s="481"/>
      <c r="ORF24" s="480"/>
      <c r="ORG24" s="480"/>
      <c r="ORH24" s="480"/>
      <c r="ORI24" s="481"/>
      <c r="ORJ24" s="481"/>
      <c r="ORK24" s="482"/>
      <c r="ORL24" s="481"/>
      <c r="ORM24" s="1053"/>
      <c r="ORN24" s="1053"/>
      <c r="ORO24" s="1053"/>
      <c r="ORP24" s="1053"/>
      <c r="ORQ24" s="1053"/>
      <c r="ORR24" s="480"/>
      <c r="ORS24" s="480"/>
      <c r="ORT24" s="481"/>
      <c r="ORU24" s="480"/>
      <c r="ORV24" s="480"/>
      <c r="ORW24" s="480"/>
      <c r="ORX24" s="481"/>
      <c r="ORY24" s="481"/>
      <c r="ORZ24" s="482"/>
      <c r="OSA24" s="481"/>
      <c r="OSB24" s="1053"/>
      <c r="OSC24" s="1053"/>
      <c r="OSD24" s="1053"/>
      <c r="OSE24" s="1053"/>
      <c r="OSF24" s="1053"/>
      <c r="OSG24" s="480"/>
      <c r="OSH24" s="480"/>
      <c r="OSI24" s="481"/>
      <c r="OSJ24" s="480"/>
      <c r="OSK24" s="480"/>
      <c r="OSL24" s="480"/>
      <c r="OSM24" s="481"/>
      <c r="OSN24" s="481"/>
      <c r="OSO24" s="482"/>
      <c r="OSP24" s="481"/>
      <c r="OSQ24" s="1053"/>
      <c r="OSR24" s="1053"/>
      <c r="OSS24" s="1053"/>
      <c r="OST24" s="1053"/>
      <c r="OSU24" s="1053"/>
      <c r="OSV24" s="480"/>
      <c r="OSW24" s="480"/>
      <c r="OSX24" s="481"/>
      <c r="OSY24" s="480"/>
      <c r="OSZ24" s="480"/>
      <c r="OTA24" s="480"/>
      <c r="OTB24" s="481"/>
      <c r="OTC24" s="481"/>
      <c r="OTD24" s="482"/>
      <c r="OTE24" s="481"/>
      <c r="OTF24" s="1053"/>
      <c r="OTG24" s="1053"/>
      <c r="OTH24" s="1053"/>
      <c r="OTI24" s="1053"/>
      <c r="OTJ24" s="1053"/>
      <c r="OTK24" s="480"/>
      <c r="OTL24" s="480"/>
      <c r="OTM24" s="481"/>
      <c r="OTN24" s="480"/>
      <c r="OTO24" s="480"/>
      <c r="OTP24" s="480"/>
      <c r="OTQ24" s="481"/>
      <c r="OTR24" s="481"/>
      <c r="OTS24" s="482"/>
      <c r="OTT24" s="481"/>
      <c r="OTU24" s="1053"/>
      <c r="OTV24" s="1053"/>
      <c r="OTW24" s="1053"/>
      <c r="OTX24" s="1053"/>
      <c r="OTY24" s="1053"/>
      <c r="OTZ24" s="480"/>
      <c r="OUA24" s="480"/>
      <c r="OUB24" s="481"/>
      <c r="OUC24" s="480"/>
      <c r="OUD24" s="480"/>
      <c r="OUE24" s="480"/>
      <c r="OUF24" s="481"/>
      <c r="OUG24" s="481"/>
      <c r="OUH24" s="482"/>
      <c r="OUI24" s="481"/>
      <c r="OUJ24" s="1053"/>
      <c r="OUK24" s="1053"/>
      <c r="OUL24" s="1053"/>
      <c r="OUM24" s="1053"/>
      <c r="OUN24" s="1053"/>
      <c r="OUO24" s="480"/>
      <c r="OUP24" s="480"/>
      <c r="OUQ24" s="481"/>
      <c r="OUR24" s="480"/>
      <c r="OUS24" s="480"/>
      <c r="OUT24" s="480"/>
      <c r="OUU24" s="481"/>
      <c r="OUV24" s="481"/>
      <c r="OUW24" s="482"/>
      <c r="OUX24" s="481"/>
      <c r="OUY24" s="1053"/>
      <c r="OUZ24" s="1053"/>
      <c r="OVA24" s="1053"/>
      <c r="OVB24" s="1053"/>
      <c r="OVC24" s="1053"/>
      <c r="OVD24" s="480"/>
      <c r="OVE24" s="480"/>
      <c r="OVF24" s="481"/>
      <c r="OVG24" s="480"/>
      <c r="OVH24" s="480"/>
      <c r="OVI24" s="480"/>
      <c r="OVJ24" s="481"/>
      <c r="OVK24" s="481"/>
      <c r="OVL24" s="482"/>
      <c r="OVM24" s="481"/>
      <c r="OVN24" s="1053"/>
      <c r="OVO24" s="1053"/>
      <c r="OVP24" s="1053"/>
      <c r="OVQ24" s="1053"/>
      <c r="OVR24" s="1053"/>
      <c r="OVS24" s="480"/>
      <c r="OVT24" s="480"/>
      <c r="OVU24" s="481"/>
      <c r="OVV24" s="480"/>
      <c r="OVW24" s="480"/>
      <c r="OVX24" s="480"/>
      <c r="OVY24" s="481"/>
      <c r="OVZ24" s="481"/>
      <c r="OWA24" s="482"/>
      <c r="OWB24" s="481"/>
      <c r="OWC24" s="1053"/>
      <c r="OWD24" s="1053"/>
      <c r="OWE24" s="1053"/>
      <c r="OWF24" s="1053"/>
      <c r="OWG24" s="1053"/>
      <c r="OWH24" s="480"/>
      <c r="OWI24" s="480"/>
      <c r="OWJ24" s="481"/>
      <c r="OWK24" s="480"/>
      <c r="OWL24" s="480"/>
      <c r="OWM24" s="480"/>
      <c r="OWN24" s="481"/>
      <c r="OWO24" s="481"/>
      <c r="OWP24" s="482"/>
      <c r="OWQ24" s="481"/>
      <c r="OWR24" s="1053"/>
      <c r="OWS24" s="1053"/>
      <c r="OWT24" s="1053"/>
      <c r="OWU24" s="1053"/>
      <c r="OWV24" s="1053"/>
      <c r="OWW24" s="480"/>
      <c r="OWX24" s="480"/>
      <c r="OWY24" s="481"/>
      <c r="OWZ24" s="480"/>
      <c r="OXA24" s="480"/>
      <c r="OXB24" s="480"/>
      <c r="OXC24" s="481"/>
      <c r="OXD24" s="481"/>
      <c r="OXE24" s="482"/>
      <c r="OXF24" s="481"/>
      <c r="OXG24" s="1053"/>
      <c r="OXH24" s="1053"/>
      <c r="OXI24" s="1053"/>
      <c r="OXJ24" s="1053"/>
      <c r="OXK24" s="1053"/>
      <c r="OXL24" s="480"/>
      <c r="OXM24" s="480"/>
      <c r="OXN24" s="481"/>
      <c r="OXO24" s="480"/>
      <c r="OXP24" s="480"/>
      <c r="OXQ24" s="480"/>
      <c r="OXR24" s="481"/>
      <c r="OXS24" s="481"/>
      <c r="OXT24" s="482"/>
      <c r="OXU24" s="481"/>
      <c r="OXV24" s="1053"/>
      <c r="OXW24" s="1053"/>
      <c r="OXX24" s="1053"/>
      <c r="OXY24" s="1053"/>
      <c r="OXZ24" s="1053"/>
      <c r="OYA24" s="480"/>
      <c r="OYB24" s="480"/>
      <c r="OYC24" s="481"/>
      <c r="OYD24" s="480"/>
      <c r="OYE24" s="480"/>
      <c r="OYF24" s="480"/>
      <c r="OYG24" s="481"/>
      <c r="OYH24" s="481"/>
      <c r="OYI24" s="482"/>
      <c r="OYJ24" s="481"/>
      <c r="OYK24" s="1053"/>
      <c r="OYL24" s="1053"/>
      <c r="OYM24" s="1053"/>
      <c r="OYN24" s="1053"/>
      <c r="OYO24" s="1053"/>
      <c r="OYP24" s="480"/>
      <c r="OYQ24" s="480"/>
      <c r="OYR24" s="481"/>
      <c r="OYS24" s="480"/>
      <c r="OYT24" s="480"/>
      <c r="OYU24" s="480"/>
      <c r="OYV24" s="481"/>
      <c r="OYW24" s="481"/>
      <c r="OYX24" s="482"/>
      <c r="OYY24" s="481"/>
      <c r="OYZ24" s="1053"/>
      <c r="OZA24" s="1053"/>
      <c r="OZB24" s="1053"/>
      <c r="OZC24" s="1053"/>
      <c r="OZD24" s="1053"/>
      <c r="OZE24" s="480"/>
      <c r="OZF24" s="480"/>
      <c r="OZG24" s="481"/>
      <c r="OZH24" s="480"/>
      <c r="OZI24" s="480"/>
      <c r="OZJ24" s="480"/>
      <c r="OZK24" s="481"/>
      <c r="OZL24" s="481"/>
      <c r="OZM24" s="482"/>
      <c r="OZN24" s="481"/>
      <c r="OZO24" s="1053"/>
      <c r="OZP24" s="1053"/>
      <c r="OZQ24" s="1053"/>
      <c r="OZR24" s="1053"/>
      <c r="OZS24" s="1053"/>
      <c r="OZT24" s="480"/>
      <c r="OZU24" s="480"/>
      <c r="OZV24" s="481"/>
      <c r="OZW24" s="480"/>
      <c r="OZX24" s="480"/>
      <c r="OZY24" s="480"/>
      <c r="OZZ24" s="481"/>
      <c r="PAA24" s="481"/>
      <c r="PAB24" s="482"/>
      <c r="PAC24" s="481"/>
      <c r="PAD24" s="1053"/>
      <c r="PAE24" s="1053"/>
      <c r="PAF24" s="1053"/>
      <c r="PAG24" s="1053"/>
      <c r="PAH24" s="1053"/>
      <c r="PAI24" s="480"/>
      <c r="PAJ24" s="480"/>
      <c r="PAK24" s="481"/>
      <c r="PAL24" s="480"/>
      <c r="PAM24" s="480"/>
      <c r="PAN24" s="480"/>
      <c r="PAO24" s="481"/>
      <c r="PAP24" s="481"/>
      <c r="PAQ24" s="482"/>
      <c r="PAR24" s="481"/>
      <c r="PAS24" s="1053"/>
      <c r="PAT24" s="1053"/>
      <c r="PAU24" s="1053"/>
      <c r="PAV24" s="1053"/>
      <c r="PAW24" s="1053"/>
      <c r="PAX24" s="480"/>
      <c r="PAY24" s="480"/>
      <c r="PAZ24" s="481"/>
      <c r="PBA24" s="480"/>
      <c r="PBB24" s="480"/>
      <c r="PBC24" s="480"/>
      <c r="PBD24" s="481"/>
      <c r="PBE24" s="481"/>
      <c r="PBF24" s="482"/>
      <c r="PBG24" s="481"/>
      <c r="PBH24" s="1053"/>
      <c r="PBI24" s="1053"/>
      <c r="PBJ24" s="1053"/>
      <c r="PBK24" s="1053"/>
      <c r="PBL24" s="1053"/>
      <c r="PBM24" s="480"/>
      <c r="PBN24" s="480"/>
      <c r="PBO24" s="481"/>
      <c r="PBP24" s="480"/>
      <c r="PBQ24" s="480"/>
      <c r="PBR24" s="480"/>
      <c r="PBS24" s="481"/>
      <c r="PBT24" s="481"/>
      <c r="PBU24" s="482"/>
      <c r="PBV24" s="481"/>
      <c r="PBW24" s="1053"/>
      <c r="PBX24" s="1053"/>
      <c r="PBY24" s="1053"/>
      <c r="PBZ24" s="1053"/>
      <c r="PCA24" s="1053"/>
      <c r="PCB24" s="480"/>
      <c r="PCC24" s="480"/>
      <c r="PCD24" s="481"/>
      <c r="PCE24" s="480"/>
      <c r="PCF24" s="480"/>
      <c r="PCG24" s="480"/>
      <c r="PCH24" s="481"/>
      <c r="PCI24" s="481"/>
      <c r="PCJ24" s="482"/>
      <c r="PCK24" s="481"/>
      <c r="PCL24" s="1053"/>
      <c r="PCM24" s="1053"/>
      <c r="PCN24" s="1053"/>
      <c r="PCO24" s="1053"/>
      <c r="PCP24" s="1053"/>
      <c r="PCQ24" s="480"/>
      <c r="PCR24" s="480"/>
      <c r="PCS24" s="481"/>
      <c r="PCT24" s="480"/>
      <c r="PCU24" s="480"/>
      <c r="PCV24" s="480"/>
      <c r="PCW24" s="481"/>
      <c r="PCX24" s="481"/>
      <c r="PCY24" s="482"/>
      <c r="PCZ24" s="481"/>
      <c r="PDA24" s="1053"/>
      <c r="PDB24" s="1053"/>
      <c r="PDC24" s="1053"/>
      <c r="PDD24" s="1053"/>
      <c r="PDE24" s="1053"/>
      <c r="PDF24" s="480"/>
      <c r="PDG24" s="480"/>
      <c r="PDH24" s="481"/>
      <c r="PDI24" s="480"/>
      <c r="PDJ24" s="480"/>
      <c r="PDK24" s="480"/>
      <c r="PDL24" s="481"/>
      <c r="PDM24" s="481"/>
      <c r="PDN24" s="482"/>
      <c r="PDO24" s="481"/>
      <c r="PDP24" s="1053"/>
      <c r="PDQ24" s="1053"/>
      <c r="PDR24" s="1053"/>
      <c r="PDS24" s="1053"/>
      <c r="PDT24" s="1053"/>
      <c r="PDU24" s="480"/>
      <c r="PDV24" s="480"/>
      <c r="PDW24" s="481"/>
      <c r="PDX24" s="480"/>
      <c r="PDY24" s="480"/>
      <c r="PDZ24" s="480"/>
      <c r="PEA24" s="481"/>
      <c r="PEB24" s="481"/>
      <c r="PEC24" s="482"/>
      <c r="PED24" s="481"/>
      <c r="PEE24" s="1053"/>
      <c r="PEF24" s="1053"/>
      <c r="PEG24" s="1053"/>
      <c r="PEH24" s="1053"/>
      <c r="PEI24" s="1053"/>
      <c r="PEJ24" s="480"/>
      <c r="PEK24" s="480"/>
      <c r="PEL24" s="481"/>
      <c r="PEM24" s="480"/>
      <c r="PEN24" s="480"/>
      <c r="PEO24" s="480"/>
      <c r="PEP24" s="481"/>
      <c r="PEQ24" s="481"/>
      <c r="PER24" s="482"/>
      <c r="PES24" s="481"/>
      <c r="PET24" s="1053"/>
      <c r="PEU24" s="1053"/>
      <c r="PEV24" s="1053"/>
      <c r="PEW24" s="1053"/>
      <c r="PEX24" s="1053"/>
      <c r="PEY24" s="480"/>
      <c r="PEZ24" s="480"/>
      <c r="PFA24" s="481"/>
      <c r="PFB24" s="480"/>
      <c r="PFC24" s="480"/>
      <c r="PFD24" s="480"/>
      <c r="PFE24" s="481"/>
      <c r="PFF24" s="481"/>
      <c r="PFG24" s="482"/>
      <c r="PFH24" s="481"/>
      <c r="PFI24" s="1053"/>
      <c r="PFJ24" s="1053"/>
      <c r="PFK24" s="1053"/>
      <c r="PFL24" s="1053"/>
      <c r="PFM24" s="1053"/>
      <c r="PFN24" s="480"/>
      <c r="PFO24" s="480"/>
      <c r="PFP24" s="481"/>
      <c r="PFQ24" s="480"/>
      <c r="PFR24" s="480"/>
      <c r="PFS24" s="480"/>
      <c r="PFT24" s="481"/>
      <c r="PFU24" s="481"/>
      <c r="PFV24" s="482"/>
      <c r="PFW24" s="481"/>
      <c r="PFX24" s="1053"/>
      <c r="PFY24" s="1053"/>
      <c r="PFZ24" s="1053"/>
      <c r="PGA24" s="1053"/>
      <c r="PGB24" s="1053"/>
      <c r="PGC24" s="480"/>
      <c r="PGD24" s="480"/>
      <c r="PGE24" s="481"/>
      <c r="PGF24" s="480"/>
      <c r="PGG24" s="480"/>
      <c r="PGH24" s="480"/>
      <c r="PGI24" s="481"/>
      <c r="PGJ24" s="481"/>
      <c r="PGK24" s="482"/>
      <c r="PGL24" s="481"/>
      <c r="PGM24" s="1053"/>
      <c r="PGN24" s="1053"/>
      <c r="PGO24" s="1053"/>
      <c r="PGP24" s="1053"/>
      <c r="PGQ24" s="1053"/>
      <c r="PGR24" s="480"/>
      <c r="PGS24" s="480"/>
      <c r="PGT24" s="481"/>
      <c r="PGU24" s="480"/>
      <c r="PGV24" s="480"/>
      <c r="PGW24" s="480"/>
      <c r="PGX24" s="481"/>
      <c r="PGY24" s="481"/>
      <c r="PGZ24" s="482"/>
      <c r="PHA24" s="481"/>
      <c r="PHB24" s="1053"/>
      <c r="PHC24" s="1053"/>
      <c r="PHD24" s="1053"/>
      <c r="PHE24" s="1053"/>
      <c r="PHF24" s="1053"/>
      <c r="PHG24" s="480"/>
      <c r="PHH24" s="480"/>
      <c r="PHI24" s="481"/>
      <c r="PHJ24" s="480"/>
      <c r="PHK24" s="480"/>
      <c r="PHL24" s="480"/>
      <c r="PHM24" s="481"/>
      <c r="PHN24" s="481"/>
      <c r="PHO24" s="482"/>
      <c r="PHP24" s="481"/>
      <c r="PHQ24" s="1053"/>
      <c r="PHR24" s="1053"/>
      <c r="PHS24" s="1053"/>
      <c r="PHT24" s="1053"/>
      <c r="PHU24" s="1053"/>
      <c r="PHV24" s="480"/>
      <c r="PHW24" s="480"/>
      <c r="PHX24" s="481"/>
      <c r="PHY24" s="480"/>
      <c r="PHZ24" s="480"/>
      <c r="PIA24" s="480"/>
      <c r="PIB24" s="481"/>
      <c r="PIC24" s="481"/>
      <c r="PID24" s="482"/>
      <c r="PIE24" s="481"/>
      <c r="PIF24" s="1053"/>
      <c r="PIG24" s="1053"/>
      <c r="PIH24" s="1053"/>
      <c r="PII24" s="1053"/>
      <c r="PIJ24" s="1053"/>
      <c r="PIK24" s="480"/>
      <c r="PIL24" s="480"/>
      <c r="PIM24" s="481"/>
      <c r="PIN24" s="480"/>
      <c r="PIO24" s="480"/>
      <c r="PIP24" s="480"/>
      <c r="PIQ24" s="481"/>
      <c r="PIR24" s="481"/>
      <c r="PIS24" s="482"/>
      <c r="PIT24" s="481"/>
      <c r="PIU24" s="1053"/>
      <c r="PIV24" s="1053"/>
      <c r="PIW24" s="1053"/>
      <c r="PIX24" s="1053"/>
      <c r="PIY24" s="1053"/>
      <c r="PIZ24" s="480"/>
      <c r="PJA24" s="480"/>
      <c r="PJB24" s="481"/>
      <c r="PJC24" s="480"/>
      <c r="PJD24" s="480"/>
      <c r="PJE24" s="480"/>
      <c r="PJF24" s="481"/>
      <c r="PJG24" s="481"/>
      <c r="PJH24" s="482"/>
      <c r="PJI24" s="481"/>
      <c r="PJJ24" s="1053"/>
      <c r="PJK24" s="1053"/>
      <c r="PJL24" s="1053"/>
      <c r="PJM24" s="1053"/>
      <c r="PJN24" s="1053"/>
      <c r="PJO24" s="480"/>
      <c r="PJP24" s="480"/>
      <c r="PJQ24" s="481"/>
      <c r="PJR24" s="480"/>
      <c r="PJS24" s="480"/>
      <c r="PJT24" s="480"/>
      <c r="PJU24" s="481"/>
      <c r="PJV24" s="481"/>
      <c r="PJW24" s="482"/>
      <c r="PJX24" s="481"/>
      <c r="PJY24" s="1053"/>
      <c r="PJZ24" s="1053"/>
      <c r="PKA24" s="1053"/>
      <c r="PKB24" s="1053"/>
      <c r="PKC24" s="1053"/>
      <c r="PKD24" s="480"/>
      <c r="PKE24" s="480"/>
      <c r="PKF24" s="481"/>
      <c r="PKG24" s="480"/>
      <c r="PKH24" s="480"/>
      <c r="PKI24" s="480"/>
      <c r="PKJ24" s="481"/>
      <c r="PKK24" s="481"/>
      <c r="PKL24" s="482"/>
      <c r="PKM24" s="481"/>
      <c r="PKN24" s="1053"/>
      <c r="PKO24" s="1053"/>
      <c r="PKP24" s="1053"/>
      <c r="PKQ24" s="1053"/>
      <c r="PKR24" s="1053"/>
      <c r="PKS24" s="480"/>
      <c r="PKT24" s="480"/>
      <c r="PKU24" s="481"/>
      <c r="PKV24" s="480"/>
      <c r="PKW24" s="480"/>
      <c r="PKX24" s="480"/>
      <c r="PKY24" s="481"/>
      <c r="PKZ24" s="481"/>
      <c r="PLA24" s="482"/>
      <c r="PLB24" s="481"/>
      <c r="PLC24" s="1053"/>
      <c r="PLD24" s="1053"/>
      <c r="PLE24" s="1053"/>
      <c r="PLF24" s="1053"/>
      <c r="PLG24" s="1053"/>
      <c r="PLH24" s="480"/>
      <c r="PLI24" s="480"/>
      <c r="PLJ24" s="481"/>
      <c r="PLK24" s="480"/>
      <c r="PLL24" s="480"/>
      <c r="PLM24" s="480"/>
      <c r="PLN24" s="481"/>
      <c r="PLO24" s="481"/>
      <c r="PLP24" s="482"/>
      <c r="PLQ24" s="481"/>
      <c r="PLR24" s="1053"/>
      <c r="PLS24" s="1053"/>
      <c r="PLT24" s="1053"/>
      <c r="PLU24" s="1053"/>
      <c r="PLV24" s="1053"/>
      <c r="PLW24" s="480"/>
      <c r="PLX24" s="480"/>
      <c r="PLY24" s="481"/>
      <c r="PLZ24" s="480"/>
      <c r="PMA24" s="480"/>
      <c r="PMB24" s="480"/>
      <c r="PMC24" s="481"/>
      <c r="PMD24" s="481"/>
      <c r="PME24" s="482"/>
      <c r="PMF24" s="481"/>
      <c r="PMG24" s="1053"/>
      <c r="PMH24" s="1053"/>
      <c r="PMI24" s="1053"/>
      <c r="PMJ24" s="1053"/>
      <c r="PMK24" s="1053"/>
      <c r="PML24" s="480"/>
      <c r="PMM24" s="480"/>
      <c r="PMN24" s="481"/>
      <c r="PMO24" s="480"/>
      <c r="PMP24" s="480"/>
      <c r="PMQ24" s="480"/>
      <c r="PMR24" s="481"/>
      <c r="PMS24" s="481"/>
      <c r="PMT24" s="482"/>
      <c r="PMU24" s="481"/>
      <c r="PMV24" s="1053"/>
      <c r="PMW24" s="1053"/>
      <c r="PMX24" s="1053"/>
      <c r="PMY24" s="1053"/>
      <c r="PMZ24" s="1053"/>
      <c r="PNA24" s="480"/>
      <c r="PNB24" s="480"/>
      <c r="PNC24" s="481"/>
      <c r="PND24" s="480"/>
      <c r="PNE24" s="480"/>
      <c r="PNF24" s="480"/>
      <c r="PNG24" s="481"/>
      <c r="PNH24" s="481"/>
      <c r="PNI24" s="482"/>
      <c r="PNJ24" s="481"/>
      <c r="PNK24" s="1053"/>
      <c r="PNL24" s="1053"/>
      <c r="PNM24" s="1053"/>
      <c r="PNN24" s="1053"/>
      <c r="PNO24" s="1053"/>
      <c r="PNP24" s="480"/>
      <c r="PNQ24" s="480"/>
      <c r="PNR24" s="481"/>
      <c r="PNS24" s="480"/>
      <c r="PNT24" s="480"/>
      <c r="PNU24" s="480"/>
      <c r="PNV24" s="481"/>
      <c r="PNW24" s="481"/>
      <c r="PNX24" s="482"/>
      <c r="PNY24" s="481"/>
      <c r="PNZ24" s="1053"/>
      <c r="POA24" s="1053"/>
      <c r="POB24" s="1053"/>
      <c r="POC24" s="1053"/>
      <c r="POD24" s="1053"/>
      <c r="POE24" s="480"/>
      <c r="POF24" s="480"/>
      <c r="POG24" s="481"/>
      <c r="POH24" s="480"/>
      <c r="POI24" s="480"/>
      <c r="POJ24" s="480"/>
      <c r="POK24" s="481"/>
      <c r="POL24" s="481"/>
      <c r="POM24" s="482"/>
      <c r="PON24" s="481"/>
      <c r="POO24" s="1053"/>
      <c r="POP24" s="1053"/>
      <c r="POQ24" s="1053"/>
      <c r="POR24" s="1053"/>
      <c r="POS24" s="1053"/>
      <c r="POT24" s="480"/>
      <c r="POU24" s="480"/>
      <c r="POV24" s="481"/>
      <c r="POW24" s="480"/>
      <c r="POX24" s="480"/>
      <c r="POY24" s="480"/>
      <c r="POZ24" s="481"/>
      <c r="PPA24" s="481"/>
      <c r="PPB24" s="482"/>
      <c r="PPC24" s="481"/>
      <c r="PPD24" s="1053"/>
      <c r="PPE24" s="1053"/>
      <c r="PPF24" s="1053"/>
      <c r="PPG24" s="1053"/>
      <c r="PPH24" s="1053"/>
      <c r="PPI24" s="480"/>
      <c r="PPJ24" s="480"/>
      <c r="PPK24" s="481"/>
      <c r="PPL24" s="480"/>
      <c r="PPM24" s="480"/>
      <c r="PPN24" s="480"/>
      <c r="PPO24" s="481"/>
      <c r="PPP24" s="481"/>
      <c r="PPQ24" s="482"/>
      <c r="PPR24" s="481"/>
      <c r="PPS24" s="1053"/>
      <c r="PPT24" s="1053"/>
      <c r="PPU24" s="1053"/>
      <c r="PPV24" s="1053"/>
      <c r="PPW24" s="1053"/>
      <c r="PPX24" s="480"/>
      <c r="PPY24" s="480"/>
      <c r="PPZ24" s="481"/>
      <c r="PQA24" s="480"/>
      <c r="PQB24" s="480"/>
      <c r="PQC24" s="480"/>
      <c r="PQD24" s="481"/>
      <c r="PQE24" s="481"/>
      <c r="PQF24" s="482"/>
      <c r="PQG24" s="481"/>
      <c r="PQH24" s="1053"/>
      <c r="PQI24" s="1053"/>
      <c r="PQJ24" s="1053"/>
      <c r="PQK24" s="1053"/>
      <c r="PQL24" s="1053"/>
      <c r="PQM24" s="480"/>
      <c r="PQN24" s="480"/>
      <c r="PQO24" s="481"/>
      <c r="PQP24" s="480"/>
      <c r="PQQ24" s="480"/>
      <c r="PQR24" s="480"/>
      <c r="PQS24" s="481"/>
      <c r="PQT24" s="481"/>
      <c r="PQU24" s="482"/>
      <c r="PQV24" s="481"/>
      <c r="PQW24" s="1053"/>
      <c r="PQX24" s="1053"/>
      <c r="PQY24" s="1053"/>
      <c r="PQZ24" s="1053"/>
      <c r="PRA24" s="1053"/>
      <c r="PRB24" s="480"/>
      <c r="PRC24" s="480"/>
      <c r="PRD24" s="481"/>
      <c r="PRE24" s="480"/>
      <c r="PRF24" s="480"/>
      <c r="PRG24" s="480"/>
      <c r="PRH24" s="481"/>
      <c r="PRI24" s="481"/>
      <c r="PRJ24" s="482"/>
      <c r="PRK24" s="481"/>
      <c r="PRL24" s="1053"/>
      <c r="PRM24" s="1053"/>
      <c r="PRN24" s="1053"/>
      <c r="PRO24" s="1053"/>
      <c r="PRP24" s="1053"/>
      <c r="PRQ24" s="480"/>
      <c r="PRR24" s="480"/>
      <c r="PRS24" s="481"/>
      <c r="PRT24" s="480"/>
      <c r="PRU24" s="480"/>
      <c r="PRV24" s="480"/>
      <c r="PRW24" s="481"/>
      <c r="PRX24" s="481"/>
      <c r="PRY24" s="482"/>
      <c r="PRZ24" s="481"/>
      <c r="PSA24" s="1053"/>
      <c r="PSB24" s="1053"/>
      <c r="PSC24" s="1053"/>
      <c r="PSD24" s="1053"/>
      <c r="PSE24" s="1053"/>
      <c r="PSF24" s="480"/>
      <c r="PSG24" s="480"/>
      <c r="PSH24" s="481"/>
      <c r="PSI24" s="480"/>
      <c r="PSJ24" s="480"/>
      <c r="PSK24" s="480"/>
      <c r="PSL24" s="481"/>
      <c r="PSM24" s="481"/>
      <c r="PSN24" s="482"/>
      <c r="PSO24" s="481"/>
      <c r="PSP24" s="1053"/>
      <c r="PSQ24" s="1053"/>
      <c r="PSR24" s="1053"/>
      <c r="PSS24" s="1053"/>
      <c r="PST24" s="1053"/>
      <c r="PSU24" s="480"/>
      <c r="PSV24" s="480"/>
      <c r="PSW24" s="481"/>
      <c r="PSX24" s="480"/>
      <c r="PSY24" s="480"/>
      <c r="PSZ24" s="480"/>
      <c r="PTA24" s="481"/>
      <c r="PTB24" s="481"/>
      <c r="PTC24" s="482"/>
      <c r="PTD24" s="481"/>
      <c r="PTE24" s="1053"/>
      <c r="PTF24" s="1053"/>
      <c r="PTG24" s="1053"/>
      <c r="PTH24" s="1053"/>
      <c r="PTI24" s="1053"/>
      <c r="PTJ24" s="480"/>
      <c r="PTK24" s="480"/>
      <c r="PTL24" s="481"/>
      <c r="PTM24" s="480"/>
      <c r="PTN24" s="480"/>
      <c r="PTO24" s="480"/>
      <c r="PTP24" s="481"/>
      <c r="PTQ24" s="481"/>
      <c r="PTR24" s="482"/>
      <c r="PTS24" s="481"/>
      <c r="PTT24" s="1053"/>
      <c r="PTU24" s="1053"/>
      <c r="PTV24" s="1053"/>
      <c r="PTW24" s="1053"/>
      <c r="PTX24" s="1053"/>
      <c r="PTY24" s="480"/>
      <c r="PTZ24" s="480"/>
      <c r="PUA24" s="481"/>
      <c r="PUB24" s="480"/>
      <c r="PUC24" s="480"/>
      <c r="PUD24" s="480"/>
      <c r="PUE24" s="481"/>
      <c r="PUF24" s="481"/>
      <c r="PUG24" s="482"/>
      <c r="PUH24" s="481"/>
      <c r="PUI24" s="1053"/>
      <c r="PUJ24" s="1053"/>
      <c r="PUK24" s="1053"/>
      <c r="PUL24" s="1053"/>
      <c r="PUM24" s="1053"/>
      <c r="PUN24" s="480"/>
      <c r="PUO24" s="480"/>
      <c r="PUP24" s="481"/>
      <c r="PUQ24" s="480"/>
      <c r="PUR24" s="480"/>
      <c r="PUS24" s="480"/>
      <c r="PUT24" s="481"/>
      <c r="PUU24" s="481"/>
      <c r="PUV24" s="482"/>
      <c r="PUW24" s="481"/>
      <c r="PUX24" s="1053"/>
      <c r="PUY24" s="1053"/>
      <c r="PUZ24" s="1053"/>
      <c r="PVA24" s="1053"/>
      <c r="PVB24" s="1053"/>
      <c r="PVC24" s="480"/>
      <c r="PVD24" s="480"/>
      <c r="PVE24" s="481"/>
      <c r="PVF24" s="480"/>
      <c r="PVG24" s="480"/>
      <c r="PVH24" s="480"/>
      <c r="PVI24" s="481"/>
      <c r="PVJ24" s="481"/>
      <c r="PVK24" s="482"/>
      <c r="PVL24" s="481"/>
      <c r="PVM24" s="1053"/>
      <c r="PVN24" s="1053"/>
      <c r="PVO24" s="1053"/>
      <c r="PVP24" s="1053"/>
      <c r="PVQ24" s="1053"/>
      <c r="PVR24" s="480"/>
      <c r="PVS24" s="480"/>
      <c r="PVT24" s="481"/>
      <c r="PVU24" s="480"/>
      <c r="PVV24" s="480"/>
      <c r="PVW24" s="480"/>
      <c r="PVX24" s="481"/>
      <c r="PVY24" s="481"/>
      <c r="PVZ24" s="482"/>
      <c r="PWA24" s="481"/>
      <c r="PWB24" s="1053"/>
      <c r="PWC24" s="1053"/>
      <c r="PWD24" s="1053"/>
      <c r="PWE24" s="1053"/>
      <c r="PWF24" s="1053"/>
      <c r="PWG24" s="480"/>
      <c r="PWH24" s="480"/>
      <c r="PWI24" s="481"/>
      <c r="PWJ24" s="480"/>
      <c r="PWK24" s="480"/>
      <c r="PWL24" s="480"/>
      <c r="PWM24" s="481"/>
      <c r="PWN24" s="481"/>
      <c r="PWO24" s="482"/>
      <c r="PWP24" s="481"/>
      <c r="PWQ24" s="1053"/>
      <c r="PWR24" s="1053"/>
      <c r="PWS24" s="1053"/>
      <c r="PWT24" s="1053"/>
      <c r="PWU24" s="1053"/>
      <c r="PWV24" s="480"/>
      <c r="PWW24" s="480"/>
      <c r="PWX24" s="481"/>
      <c r="PWY24" s="480"/>
      <c r="PWZ24" s="480"/>
      <c r="PXA24" s="480"/>
      <c r="PXB24" s="481"/>
      <c r="PXC24" s="481"/>
      <c r="PXD24" s="482"/>
      <c r="PXE24" s="481"/>
      <c r="PXF24" s="1053"/>
      <c r="PXG24" s="1053"/>
      <c r="PXH24" s="1053"/>
      <c r="PXI24" s="1053"/>
      <c r="PXJ24" s="1053"/>
      <c r="PXK24" s="480"/>
      <c r="PXL24" s="480"/>
      <c r="PXM24" s="481"/>
      <c r="PXN24" s="480"/>
      <c r="PXO24" s="480"/>
      <c r="PXP24" s="480"/>
      <c r="PXQ24" s="481"/>
      <c r="PXR24" s="481"/>
      <c r="PXS24" s="482"/>
      <c r="PXT24" s="481"/>
      <c r="PXU24" s="1053"/>
      <c r="PXV24" s="1053"/>
      <c r="PXW24" s="1053"/>
      <c r="PXX24" s="1053"/>
      <c r="PXY24" s="1053"/>
      <c r="PXZ24" s="480"/>
      <c r="PYA24" s="480"/>
      <c r="PYB24" s="481"/>
      <c r="PYC24" s="480"/>
      <c r="PYD24" s="480"/>
      <c r="PYE24" s="480"/>
      <c r="PYF24" s="481"/>
      <c r="PYG24" s="481"/>
      <c r="PYH24" s="482"/>
      <c r="PYI24" s="481"/>
      <c r="PYJ24" s="1053"/>
      <c r="PYK24" s="1053"/>
      <c r="PYL24" s="1053"/>
      <c r="PYM24" s="1053"/>
      <c r="PYN24" s="1053"/>
      <c r="PYO24" s="480"/>
      <c r="PYP24" s="480"/>
      <c r="PYQ24" s="481"/>
      <c r="PYR24" s="480"/>
      <c r="PYS24" s="480"/>
      <c r="PYT24" s="480"/>
      <c r="PYU24" s="481"/>
      <c r="PYV24" s="481"/>
      <c r="PYW24" s="482"/>
      <c r="PYX24" s="481"/>
      <c r="PYY24" s="1053"/>
      <c r="PYZ24" s="1053"/>
      <c r="PZA24" s="1053"/>
      <c r="PZB24" s="1053"/>
      <c r="PZC24" s="1053"/>
      <c r="PZD24" s="480"/>
      <c r="PZE24" s="480"/>
      <c r="PZF24" s="481"/>
      <c r="PZG24" s="480"/>
      <c r="PZH24" s="480"/>
      <c r="PZI24" s="480"/>
      <c r="PZJ24" s="481"/>
      <c r="PZK24" s="481"/>
      <c r="PZL24" s="482"/>
      <c r="PZM24" s="481"/>
      <c r="PZN24" s="1053"/>
      <c r="PZO24" s="1053"/>
      <c r="PZP24" s="1053"/>
      <c r="PZQ24" s="1053"/>
      <c r="PZR24" s="1053"/>
      <c r="PZS24" s="480"/>
      <c r="PZT24" s="480"/>
      <c r="PZU24" s="481"/>
      <c r="PZV24" s="480"/>
      <c r="PZW24" s="480"/>
      <c r="PZX24" s="480"/>
      <c r="PZY24" s="481"/>
      <c r="PZZ24" s="481"/>
      <c r="QAA24" s="482"/>
      <c r="QAB24" s="481"/>
      <c r="QAC24" s="1053"/>
      <c r="QAD24" s="1053"/>
      <c r="QAE24" s="1053"/>
      <c r="QAF24" s="1053"/>
      <c r="QAG24" s="1053"/>
      <c r="QAH24" s="480"/>
      <c r="QAI24" s="480"/>
      <c r="QAJ24" s="481"/>
      <c r="QAK24" s="480"/>
      <c r="QAL24" s="480"/>
      <c r="QAM24" s="480"/>
      <c r="QAN24" s="481"/>
      <c r="QAO24" s="481"/>
      <c r="QAP24" s="482"/>
      <c r="QAQ24" s="481"/>
      <c r="QAR24" s="1053"/>
      <c r="QAS24" s="1053"/>
      <c r="QAT24" s="1053"/>
      <c r="QAU24" s="1053"/>
      <c r="QAV24" s="1053"/>
      <c r="QAW24" s="480"/>
      <c r="QAX24" s="480"/>
      <c r="QAY24" s="481"/>
      <c r="QAZ24" s="480"/>
      <c r="QBA24" s="480"/>
      <c r="QBB24" s="480"/>
      <c r="QBC24" s="481"/>
      <c r="QBD24" s="481"/>
      <c r="QBE24" s="482"/>
      <c r="QBF24" s="481"/>
      <c r="QBG24" s="1053"/>
      <c r="QBH24" s="1053"/>
      <c r="QBI24" s="1053"/>
      <c r="QBJ24" s="1053"/>
      <c r="QBK24" s="1053"/>
      <c r="QBL24" s="480"/>
      <c r="QBM24" s="480"/>
      <c r="QBN24" s="481"/>
      <c r="QBO24" s="480"/>
      <c r="QBP24" s="480"/>
      <c r="QBQ24" s="480"/>
      <c r="QBR24" s="481"/>
      <c r="QBS24" s="481"/>
      <c r="QBT24" s="482"/>
      <c r="QBU24" s="481"/>
      <c r="QBV24" s="1053"/>
      <c r="QBW24" s="1053"/>
      <c r="QBX24" s="1053"/>
      <c r="QBY24" s="1053"/>
      <c r="QBZ24" s="1053"/>
      <c r="QCA24" s="480"/>
      <c r="QCB24" s="480"/>
      <c r="QCC24" s="481"/>
      <c r="QCD24" s="480"/>
      <c r="QCE24" s="480"/>
      <c r="QCF24" s="480"/>
      <c r="QCG24" s="481"/>
      <c r="QCH24" s="481"/>
      <c r="QCI24" s="482"/>
      <c r="QCJ24" s="481"/>
      <c r="QCK24" s="1053"/>
      <c r="QCL24" s="1053"/>
      <c r="QCM24" s="1053"/>
      <c r="QCN24" s="1053"/>
      <c r="QCO24" s="1053"/>
      <c r="QCP24" s="480"/>
      <c r="QCQ24" s="480"/>
      <c r="QCR24" s="481"/>
      <c r="QCS24" s="480"/>
      <c r="QCT24" s="480"/>
      <c r="QCU24" s="480"/>
      <c r="QCV24" s="481"/>
      <c r="QCW24" s="481"/>
      <c r="QCX24" s="482"/>
      <c r="QCY24" s="481"/>
      <c r="QCZ24" s="1053"/>
      <c r="QDA24" s="1053"/>
      <c r="QDB24" s="1053"/>
      <c r="QDC24" s="1053"/>
      <c r="QDD24" s="1053"/>
      <c r="QDE24" s="480"/>
      <c r="QDF24" s="480"/>
      <c r="QDG24" s="481"/>
      <c r="QDH24" s="480"/>
      <c r="QDI24" s="480"/>
      <c r="QDJ24" s="480"/>
      <c r="QDK24" s="481"/>
      <c r="QDL24" s="481"/>
      <c r="QDM24" s="482"/>
      <c r="QDN24" s="481"/>
      <c r="QDO24" s="1053"/>
      <c r="QDP24" s="1053"/>
      <c r="QDQ24" s="1053"/>
      <c r="QDR24" s="1053"/>
      <c r="QDS24" s="1053"/>
      <c r="QDT24" s="480"/>
      <c r="QDU24" s="480"/>
      <c r="QDV24" s="481"/>
      <c r="QDW24" s="480"/>
      <c r="QDX24" s="480"/>
      <c r="QDY24" s="480"/>
      <c r="QDZ24" s="481"/>
      <c r="QEA24" s="481"/>
      <c r="QEB24" s="482"/>
      <c r="QEC24" s="481"/>
      <c r="QED24" s="1053"/>
      <c r="QEE24" s="1053"/>
      <c r="QEF24" s="1053"/>
      <c r="QEG24" s="1053"/>
      <c r="QEH24" s="1053"/>
      <c r="QEI24" s="480"/>
      <c r="QEJ24" s="480"/>
      <c r="QEK24" s="481"/>
      <c r="QEL24" s="480"/>
      <c r="QEM24" s="480"/>
      <c r="QEN24" s="480"/>
      <c r="QEO24" s="481"/>
      <c r="QEP24" s="481"/>
      <c r="QEQ24" s="482"/>
      <c r="QER24" s="481"/>
      <c r="QES24" s="1053"/>
      <c r="QET24" s="1053"/>
      <c r="QEU24" s="1053"/>
      <c r="QEV24" s="1053"/>
      <c r="QEW24" s="1053"/>
      <c r="QEX24" s="480"/>
      <c r="QEY24" s="480"/>
      <c r="QEZ24" s="481"/>
      <c r="QFA24" s="480"/>
      <c r="QFB24" s="480"/>
      <c r="QFC24" s="480"/>
      <c r="QFD24" s="481"/>
      <c r="QFE24" s="481"/>
      <c r="QFF24" s="482"/>
      <c r="QFG24" s="481"/>
      <c r="QFH24" s="1053"/>
      <c r="QFI24" s="1053"/>
      <c r="QFJ24" s="1053"/>
      <c r="QFK24" s="1053"/>
      <c r="QFL24" s="1053"/>
      <c r="QFM24" s="480"/>
      <c r="QFN24" s="480"/>
      <c r="QFO24" s="481"/>
      <c r="QFP24" s="480"/>
      <c r="QFQ24" s="480"/>
      <c r="QFR24" s="480"/>
      <c r="QFS24" s="481"/>
      <c r="QFT24" s="481"/>
      <c r="QFU24" s="482"/>
      <c r="QFV24" s="481"/>
      <c r="QFW24" s="1053"/>
      <c r="QFX24" s="1053"/>
      <c r="QFY24" s="1053"/>
      <c r="QFZ24" s="1053"/>
      <c r="QGA24" s="1053"/>
      <c r="QGB24" s="480"/>
      <c r="QGC24" s="480"/>
      <c r="QGD24" s="481"/>
      <c r="QGE24" s="480"/>
      <c r="QGF24" s="480"/>
      <c r="QGG24" s="480"/>
      <c r="QGH24" s="481"/>
      <c r="QGI24" s="481"/>
      <c r="QGJ24" s="482"/>
      <c r="QGK24" s="481"/>
      <c r="QGL24" s="1053"/>
      <c r="QGM24" s="1053"/>
      <c r="QGN24" s="1053"/>
      <c r="QGO24" s="1053"/>
      <c r="QGP24" s="1053"/>
      <c r="QGQ24" s="480"/>
      <c r="QGR24" s="480"/>
      <c r="QGS24" s="481"/>
      <c r="QGT24" s="480"/>
      <c r="QGU24" s="480"/>
      <c r="QGV24" s="480"/>
      <c r="QGW24" s="481"/>
      <c r="QGX24" s="481"/>
      <c r="QGY24" s="482"/>
      <c r="QGZ24" s="481"/>
      <c r="QHA24" s="1053"/>
      <c r="QHB24" s="1053"/>
      <c r="QHC24" s="1053"/>
      <c r="QHD24" s="1053"/>
      <c r="QHE24" s="1053"/>
      <c r="QHF24" s="480"/>
      <c r="QHG24" s="480"/>
      <c r="QHH24" s="481"/>
      <c r="QHI24" s="480"/>
      <c r="QHJ24" s="480"/>
      <c r="QHK24" s="480"/>
      <c r="QHL24" s="481"/>
      <c r="QHM24" s="481"/>
      <c r="QHN24" s="482"/>
      <c r="QHO24" s="481"/>
      <c r="QHP24" s="1053"/>
      <c r="QHQ24" s="1053"/>
      <c r="QHR24" s="1053"/>
      <c r="QHS24" s="1053"/>
      <c r="QHT24" s="1053"/>
      <c r="QHU24" s="480"/>
      <c r="QHV24" s="480"/>
      <c r="QHW24" s="481"/>
      <c r="QHX24" s="480"/>
      <c r="QHY24" s="480"/>
      <c r="QHZ24" s="480"/>
      <c r="QIA24" s="481"/>
      <c r="QIB24" s="481"/>
      <c r="QIC24" s="482"/>
      <c r="QID24" s="481"/>
      <c r="QIE24" s="1053"/>
      <c r="QIF24" s="1053"/>
      <c r="QIG24" s="1053"/>
      <c r="QIH24" s="1053"/>
      <c r="QII24" s="1053"/>
      <c r="QIJ24" s="480"/>
      <c r="QIK24" s="480"/>
      <c r="QIL24" s="481"/>
      <c r="QIM24" s="480"/>
      <c r="QIN24" s="480"/>
      <c r="QIO24" s="480"/>
      <c r="QIP24" s="481"/>
      <c r="QIQ24" s="481"/>
      <c r="QIR24" s="482"/>
      <c r="QIS24" s="481"/>
      <c r="QIT24" s="1053"/>
      <c r="QIU24" s="1053"/>
      <c r="QIV24" s="1053"/>
      <c r="QIW24" s="1053"/>
      <c r="QIX24" s="1053"/>
      <c r="QIY24" s="480"/>
      <c r="QIZ24" s="480"/>
      <c r="QJA24" s="481"/>
      <c r="QJB24" s="480"/>
      <c r="QJC24" s="480"/>
      <c r="QJD24" s="480"/>
      <c r="QJE24" s="481"/>
      <c r="QJF24" s="481"/>
      <c r="QJG24" s="482"/>
      <c r="QJH24" s="481"/>
      <c r="QJI24" s="1053"/>
      <c r="QJJ24" s="1053"/>
      <c r="QJK24" s="1053"/>
      <c r="QJL24" s="1053"/>
      <c r="QJM24" s="1053"/>
      <c r="QJN24" s="480"/>
      <c r="QJO24" s="480"/>
      <c r="QJP24" s="481"/>
      <c r="QJQ24" s="480"/>
      <c r="QJR24" s="480"/>
      <c r="QJS24" s="480"/>
      <c r="QJT24" s="481"/>
      <c r="QJU24" s="481"/>
      <c r="QJV24" s="482"/>
      <c r="QJW24" s="481"/>
      <c r="QJX24" s="1053"/>
      <c r="QJY24" s="1053"/>
      <c r="QJZ24" s="1053"/>
      <c r="QKA24" s="1053"/>
      <c r="QKB24" s="1053"/>
      <c r="QKC24" s="480"/>
      <c r="QKD24" s="480"/>
      <c r="QKE24" s="481"/>
      <c r="QKF24" s="480"/>
      <c r="QKG24" s="480"/>
      <c r="QKH24" s="480"/>
      <c r="QKI24" s="481"/>
      <c r="QKJ24" s="481"/>
      <c r="QKK24" s="482"/>
      <c r="QKL24" s="481"/>
      <c r="QKM24" s="1053"/>
      <c r="QKN24" s="1053"/>
      <c r="QKO24" s="1053"/>
      <c r="QKP24" s="1053"/>
      <c r="QKQ24" s="1053"/>
      <c r="QKR24" s="480"/>
      <c r="QKS24" s="480"/>
      <c r="QKT24" s="481"/>
      <c r="QKU24" s="480"/>
      <c r="QKV24" s="480"/>
      <c r="QKW24" s="480"/>
      <c r="QKX24" s="481"/>
      <c r="QKY24" s="481"/>
      <c r="QKZ24" s="482"/>
      <c r="QLA24" s="481"/>
      <c r="QLB24" s="1053"/>
      <c r="QLC24" s="1053"/>
      <c r="QLD24" s="1053"/>
      <c r="QLE24" s="1053"/>
      <c r="QLF24" s="1053"/>
      <c r="QLG24" s="480"/>
      <c r="QLH24" s="480"/>
      <c r="QLI24" s="481"/>
      <c r="QLJ24" s="480"/>
      <c r="QLK24" s="480"/>
      <c r="QLL24" s="480"/>
      <c r="QLM24" s="481"/>
      <c r="QLN24" s="481"/>
      <c r="QLO24" s="482"/>
      <c r="QLP24" s="481"/>
      <c r="QLQ24" s="1053"/>
      <c r="QLR24" s="1053"/>
      <c r="QLS24" s="1053"/>
      <c r="QLT24" s="1053"/>
      <c r="QLU24" s="1053"/>
      <c r="QLV24" s="480"/>
      <c r="QLW24" s="480"/>
      <c r="QLX24" s="481"/>
      <c r="QLY24" s="480"/>
      <c r="QLZ24" s="480"/>
      <c r="QMA24" s="480"/>
      <c r="QMB24" s="481"/>
      <c r="QMC24" s="481"/>
      <c r="QMD24" s="482"/>
      <c r="QME24" s="481"/>
      <c r="QMF24" s="1053"/>
      <c r="QMG24" s="1053"/>
      <c r="QMH24" s="1053"/>
      <c r="QMI24" s="1053"/>
      <c r="QMJ24" s="1053"/>
      <c r="QMK24" s="480"/>
      <c r="QML24" s="480"/>
      <c r="QMM24" s="481"/>
      <c r="QMN24" s="480"/>
      <c r="QMO24" s="480"/>
      <c r="QMP24" s="480"/>
      <c r="QMQ24" s="481"/>
      <c r="QMR24" s="481"/>
      <c r="QMS24" s="482"/>
      <c r="QMT24" s="481"/>
      <c r="QMU24" s="1053"/>
      <c r="QMV24" s="1053"/>
      <c r="QMW24" s="1053"/>
      <c r="QMX24" s="1053"/>
      <c r="QMY24" s="1053"/>
      <c r="QMZ24" s="480"/>
      <c r="QNA24" s="480"/>
      <c r="QNB24" s="481"/>
      <c r="QNC24" s="480"/>
      <c r="QND24" s="480"/>
      <c r="QNE24" s="480"/>
      <c r="QNF24" s="481"/>
      <c r="QNG24" s="481"/>
      <c r="QNH24" s="482"/>
      <c r="QNI24" s="481"/>
      <c r="QNJ24" s="1053"/>
      <c r="QNK24" s="1053"/>
      <c r="QNL24" s="1053"/>
      <c r="QNM24" s="1053"/>
      <c r="QNN24" s="1053"/>
      <c r="QNO24" s="480"/>
      <c r="QNP24" s="480"/>
      <c r="QNQ24" s="481"/>
      <c r="QNR24" s="480"/>
      <c r="QNS24" s="480"/>
      <c r="QNT24" s="480"/>
      <c r="QNU24" s="481"/>
      <c r="QNV24" s="481"/>
      <c r="QNW24" s="482"/>
      <c r="QNX24" s="481"/>
      <c r="QNY24" s="1053"/>
      <c r="QNZ24" s="1053"/>
      <c r="QOA24" s="1053"/>
      <c r="QOB24" s="1053"/>
      <c r="QOC24" s="1053"/>
      <c r="QOD24" s="480"/>
      <c r="QOE24" s="480"/>
      <c r="QOF24" s="481"/>
      <c r="QOG24" s="480"/>
      <c r="QOH24" s="480"/>
      <c r="QOI24" s="480"/>
      <c r="QOJ24" s="481"/>
      <c r="QOK24" s="481"/>
      <c r="QOL24" s="482"/>
      <c r="QOM24" s="481"/>
      <c r="QON24" s="1053"/>
      <c r="QOO24" s="1053"/>
      <c r="QOP24" s="1053"/>
      <c r="QOQ24" s="1053"/>
      <c r="QOR24" s="1053"/>
      <c r="QOS24" s="480"/>
      <c r="QOT24" s="480"/>
      <c r="QOU24" s="481"/>
      <c r="QOV24" s="480"/>
      <c r="QOW24" s="480"/>
      <c r="QOX24" s="480"/>
      <c r="QOY24" s="481"/>
      <c r="QOZ24" s="481"/>
      <c r="QPA24" s="482"/>
      <c r="QPB24" s="481"/>
      <c r="QPC24" s="1053"/>
      <c r="QPD24" s="1053"/>
      <c r="QPE24" s="1053"/>
      <c r="QPF24" s="1053"/>
      <c r="QPG24" s="1053"/>
      <c r="QPH24" s="480"/>
      <c r="QPI24" s="480"/>
      <c r="QPJ24" s="481"/>
      <c r="QPK24" s="480"/>
      <c r="QPL24" s="480"/>
      <c r="QPM24" s="480"/>
      <c r="QPN24" s="481"/>
      <c r="QPO24" s="481"/>
      <c r="QPP24" s="482"/>
      <c r="QPQ24" s="481"/>
      <c r="QPR24" s="1053"/>
      <c r="QPS24" s="1053"/>
      <c r="QPT24" s="1053"/>
      <c r="QPU24" s="1053"/>
      <c r="QPV24" s="1053"/>
      <c r="QPW24" s="480"/>
      <c r="QPX24" s="480"/>
      <c r="QPY24" s="481"/>
      <c r="QPZ24" s="480"/>
      <c r="QQA24" s="480"/>
      <c r="QQB24" s="480"/>
      <c r="QQC24" s="481"/>
      <c r="QQD24" s="481"/>
      <c r="QQE24" s="482"/>
      <c r="QQF24" s="481"/>
      <c r="QQG24" s="1053"/>
      <c r="QQH24" s="1053"/>
      <c r="QQI24" s="1053"/>
      <c r="QQJ24" s="1053"/>
      <c r="QQK24" s="1053"/>
      <c r="QQL24" s="480"/>
      <c r="QQM24" s="480"/>
      <c r="QQN24" s="481"/>
      <c r="QQO24" s="480"/>
      <c r="QQP24" s="480"/>
      <c r="QQQ24" s="480"/>
      <c r="QQR24" s="481"/>
      <c r="QQS24" s="481"/>
      <c r="QQT24" s="482"/>
      <c r="QQU24" s="481"/>
      <c r="QQV24" s="1053"/>
      <c r="QQW24" s="1053"/>
      <c r="QQX24" s="1053"/>
      <c r="QQY24" s="1053"/>
      <c r="QQZ24" s="1053"/>
      <c r="QRA24" s="480"/>
      <c r="QRB24" s="480"/>
      <c r="QRC24" s="481"/>
      <c r="QRD24" s="480"/>
      <c r="QRE24" s="480"/>
      <c r="QRF24" s="480"/>
      <c r="QRG24" s="481"/>
      <c r="QRH24" s="481"/>
      <c r="QRI24" s="482"/>
      <c r="QRJ24" s="481"/>
      <c r="QRK24" s="1053"/>
      <c r="QRL24" s="1053"/>
      <c r="QRM24" s="1053"/>
      <c r="QRN24" s="1053"/>
      <c r="QRO24" s="1053"/>
      <c r="QRP24" s="480"/>
      <c r="QRQ24" s="480"/>
      <c r="QRR24" s="481"/>
      <c r="QRS24" s="480"/>
      <c r="QRT24" s="480"/>
      <c r="QRU24" s="480"/>
      <c r="QRV24" s="481"/>
      <c r="QRW24" s="481"/>
      <c r="QRX24" s="482"/>
      <c r="QRY24" s="481"/>
      <c r="QRZ24" s="1053"/>
      <c r="QSA24" s="1053"/>
      <c r="QSB24" s="1053"/>
      <c r="QSC24" s="1053"/>
      <c r="QSD24" s="1053"/>
      <c r="QSE24" s="480"/>
      <c r="QSF24" s="480"/>
      <c r="QSG24" s="481"/>
      <c r="QSH24" s="480"/>
      <c r="QSI24" s="480"/>
      <c r="QSJ24" s="480"/>
      <c r="QSK24" s="481"/>
      <c r="QSL24" s="481"/>
      <c r="QSM24" s="482"/>
      <c r="QSN24" s="481"/>
      <c r="QSO24" s="1053"/>
      <c r="QSP24" s="1053"/>
      <c r="QSQ24" s="1053"/>
      <c r="QSR24" s="1053"/>
      <c r="QSS24" s="1053"/>
      <c r="QST24" s="480"/>
      <c r="QSU24" s="480"/>
      <c r="QSV24" s="481"/>
      <c r="QSW24" s="480"/>
      <c r="QSX24" s="480"/>
      <c r="QSY24" s="480"/>
      <c r="QSZ24" s="481"/>
      <c r="QTA24" s="481"/>
      <c r="QTB24" s="482"/>
      <c r="QTC24" s="481"/>
      <c r="QTD24" s="1053"/>
      <c r="QTE24" s="1053"/>
      <c r="QTF24" s="1053"/>
      <c r="QTG24" s="1053"/>
      <c r="QTH24" s="1053"/>
      <c r="QTI24" s="480"/>
      <c r="QTJ24" s="480"/>
      <c r="QTK24" s="481"/>
      <c r="QTL24" s="480"/>
      <c r="QTM24" s="480"/>
      <c r="QTN24" s="480"/>
      <c r="QTO24" s="481"/>
      <c r="QTP24" s="481"/>
      <c r="QTQ24" s="482"/>
      <c r="QTR24" s="481"/>
      <c r="QTS24" s="1053"/>
      <c r="QTT24" s="1053"/>
      <c r="QTU24" s="1053"/>
      <c r="QTV24" s="1053"/>
      <c r="QTW24" s="1053"/>
      <c r="QTX24" s="480"/>
      <c r="QTY24" s="480"/>
      <c r="QTZ24" s="481"/>
      <c r="QUA24" s="480"/>
      <c r="QUB24" s="480"/>
      <c r="QUC24" s="480"/>
      <c r="QUD24" s="481"/>
      <c r="QUE24" s="481"/>
      <c r="QUF24" s="482"/>
      <c r="QUG24" s="481"/>
      <c r="QUH24" s="1053"/>
      <c r="QUI24" s="1053"/>
      <c r="QUJ24" s="1053"/>
      <c r="QUK24" s="1053"/>
      <c r="QUL24" s="1053"/>
      <c r="QUM24" s="480"/>
      <c r="QUN24" s="480"/>
      <c r="QUO24" s="481"/>
      <c r="QUP24" s="480"/>
      <c r="QUQ24" s="480"/>
      <c r="QUR24" s="480"/>
      <c r="QUS24" s="481"/>
      <c r="QUT24" s="481"/>
      <c r="QUU24" s="482"/>
      <c r="QUV24" s="481"/>
      <c r="QUW24" s="1053"/>
      <c r="QUX24" s="1053"/>
      <c r="QUY24" s="1053"/>
      <c r="QUZ24" s="1053"/>
      <c r="QVA24" s="1053"/>
      <c r="QVB24" s="480"/>
      <c r="QVC24" s="480"/>
      <c r="QVD24" s="481"/>
      <c r="QVE24" s="480"/>
      <c r="QVF24" s="480"/>
      <c r="QVG24" s="480"/>
      <c r="QVH24" s="481"/>
      <c r="QVI24" s="481"/>
      <c r="QVJ24" s="482"/>
      <c r="QVK24" s="481"/>
      <c r="QVL24" s="1053"/>
      <c r="QVM24" s="1053"/>
      <c r="QVN24" s="1053"/>
      <c r="QVO24" s="1053"/>
      <c r="QVP24" s="1053"/>
      <c r="QVQ24" s="480"/>
      <c r="QVR24" s="480"/>
      <c r="QVS24" s="481"/>
      <c r="QVT24" s="480"/>
      <c r="QVU24" s="480"/>
      <c r="QVV24" s="480"/>
      <c r="QVW24" s="481"/>
      <c r="QVX24" s="481"/>
      <c r="QVY24" s="482"/>
      <c r="QVZ24" s="481"/>
      <c r="QWA24" s="1053"/>
      <c r="QWB24" s="1053"/>
      <c r="QWC24" s="1053"/>
      <c r="QWD24" s="1053"/>
      <c r="QWE24" s="1053"/>
      <c r="QWF24" s="480"/>
      <c r="QWG24" s="480"/>
      <c r="QWH24" s="481"/>
      <c r="QWI24" s="480"/>
      <c r="QWJ24" s="480"/>
      <c r="QWK24" s="480"/>
      <c r="QWL24" s="481"/>
      <c r="QWM24" s="481"/>
      <c r="QWN24" s="482"/>
      <c r="QWO24" s="481"/>
      <c r="QWP24" s="1053"/>
      <c r="QWQ24" s="1053"/>
      <c r="QWR24" s="1053"/>
      <c r="QWS24" s="1053"/>
      <c r="QWT24" s="1053"/>
      <c r="QWU24" s="480"/>
      <c r="QWV24" s="480"/>
      <c r="QWW24" s="481"/>
      <c r="QWX24" s="480"/>
      <c r="QWY24" s="480"/>
      <c r="QWZ24" s="480"/>
      <c r="QXA24" s="481"/>
      <c r="QXB24" s="481"/>
      <c r="QXC24" s="482"/>
      <c r="QXD24" s="481"/>
      <c r="QXE24" s="1053"/>
      <c r="QXF24" s="1053"/>
      <c r="QXG24" s="1053"/>
      <c r="QXH24" s="1053"/>
      <c r="QXI24" s="1053"/>
      <c r="QXJ24" s="480"/>
      <c r="QXK24" s="480"/>
      <c r="QXL24" s="481"/>
      <c r="QXM24" s="480"/>
      <c r="QXN24" s="480"/>
      <c r="QXO24" s="480"/>
      <c r="QXP24" s="481"/>
      <c r="QXQ24" s="481"/>
      <c r="QXR24" s="482"/>
      <c r="QXS24" s="481"/>
      <c r="QXT24" s="1053"/>
      <c r="QXU24" s="1053"/>
      <c r="QXV24" s="1053"/>
      <c r="QXW24" s="1053"/>
      <c r="QXX24" s="1053"/>
      <c r="QXY24" s="480"/>
      <c r="QXZ24" s="480"/>
      <c r="QYA24" s="481"/>
      <c r="QYB24" s="480"/>
      <c r="QYC24" s="480"/>
      <c r="QYD24" s="480"/>
      <c r="QYE24" s="481"/>
      <c r="QYF24" s="481"/>
      <c r="QYG24" s="482"/>
      <c r="QYH24" s="481"/>
      <c r="QYI24" s="1053"/>
      <c r="QYJ24" s="1053"/>
      <c r="QYK24" s="1053"/>
      <c r="QYL24" s="1053"/>
      <c r="QYM24" s="1053"/>
      <c r="QYN24" s="480"/>
      <c r="QYO24" s="480"/>
      <c r="QYP24" s="481"/>
      <c r="QYQ24" s="480"/>
      <c r="QYR24" s="480"/>
      <c r="QYS24" s="480"/>
      <c r="QYT24" s="481"/>
      <c r="QYU24" s="481"/>
      <c r="QYV24" s="482"/>
      <c r="QYW24" s="481"/>
      <c r="QYX24" s="1053"/>
      <c r="QYY24" s="1053"/>
      <c r="QYZ24" s="1053"/>
      <c r="QZA24" s="1053"/>
      <c r="QZB24" s="1053"/>
      <c r="QZC24" s="480"/>
      <c r="QZD24" s="480"/>
      <c r="QZE24" s="481"/>
      <c r="QZF24" s="480"/>
      <c r="QZG24" s="480"/>
      <c r="QZH24" s="480"/>
      <c r="QZI24" s="481"/>
      <c r="QZJ24" s="481"/>
      <c r="QZK24" s="482"/>
      <c r="QZL24" s="481"/>
      <c r="QZM24" s="1053"/>
      <c r="QZN24" s="1053"/>
      <c r="QZO24" s="1053"/>
      <c r="QZP24" s="1053"/>
      <c r="QZQ24" s="1053"/>
      <c r="QZR24" s="480"/>
      <c r="QZS24" s="480"/>
      <c r="QZT24" s="481"/>
      <c r="QZU24" s="480"/>
      <c r="QZV24" s="480"/>
      <c r="QZW24" s="480"/>
      <c r="QZX24" s="481"/>
      <c r="QZY24" s="481"/>
      <c r="QZZ24" s="482"/>
      <c r="RAA24" s="481"/>
      <c r="RAB24" s="1053"/>
      <c r="RAC24" s="1053"/>
      <c r="RAD24" s="1053"/>
      <c r="RAE24" s="1053"/>
      <c r="RAF24" s="1053"/>
      <c r="RAG24" s="480"/>
      <c r="RAH24" s="480"/>
      <c r="RAI24" s="481"/>
      <c r="RAJ24" s="480"/>
      <c r="RAK24" s="480"/>
      <c r="RAL24" s="480"/>
      <c r="RAM24" s="481"/>
      <c r="RAN24" s="481"/>
      <c r="RAO24" s="482"/>
      <c r="RAP24" s="481"/>
      <c r="RAQ24" s="1053"/>
      <c r="RAR24" s="1053"/>
      <c r="RAS24" s="1053"/>
      <c r="RAT24" s="1053"/>
      <c r="RAU24" s="1053"/>
      <c r="RAV24" s="480"/>
      <c r="RAW24" s="480"/>
      <c r="RAX24" s="481"/>
      <c r="RAY24" s="480"/>
      <c r="RAZ24" s="480"/>
      <c r="RBA24" s="480"/>
      <c r="RBB24" s="481"/>
      <c r="RBC24" s="481"/>
      <c r="RBD24" s="482"/>
      <c r="RBE24" s="481"/>
      <c r="RBF24" s="1053"/>
      <c r="RBG24" s="1053"/>
      <c r="RBH24" s="1053"/>
      <c r="RBI24" s="1053"/>
      <c r="RBJ24" s="1053"/>
      <c r="RBK24" s="480"/>
      <c r="RBL24" s="480"/>
      <c r="RBM24" s="481"/>
      <c r="RBN24" s="480"/>
      <c r="RBO24" s="480"/>
      <c r="RBP24" s="480"/>
      <c r="RBQ24" s="481"/>
      <c r="RBR24" s="481"/>
      <c r="RBS24" s="482"/>
      <c r="RBT24" s="481"/>
      <c r="RBU24" s="1053"/>
      <c r="RBV24" s="1053"/>
      <c r="RBW24" s="1053"/>
      <c r="RBX24" s="1053"/>
      <c r="RBY24" s="1053"/>
      <c r="RBZ24" s="480"/>
      <c r="RCA24" s="480"/>
      <c r="RCB24" s="481"/>
      <c r="RCC24" s="480"/>
      <c r="RCD24" s="480"/>
      <c r="RCE24" s="480"/>
      <c r="RCF24" s="481"/>
      <c r="RCG24" s="481"/>
      <c r="RCH24" s="482"/>
      <c r="RCI24" s="481"/>
      <c r="RCJ24" s="1053"/>
      <c r="RCK24" s="1053"/>
      <c r="RCL24" s="1053"/>
      <c r="RCM24" s="1053"/>
      <c r="RCN24" s="1053"/>
      <c r="RCO24" s="480"/>
      <c r="RCP24" s="480"/>
      <c r="RCQ24" s="481"/>
      <c r="RCR24" s="480"/>
      <c r="RCS24" s="480"/>
      <c r="RCT24" s="480"/>
      <c r="RCU24" s="481"/>
      <c r="RCV24" s="481"/>
      <c r="RCW24" s="482"/>
      <c r="RCX24" s="481"/>
      <c r="RCY24" s="1053"/>
      <c r="RCZ24" s="1053"/>
      <c r="RDA24" s="1053"/>
      <c r="RDB24" s="1053"/>
      <c r="RDC24" s="1053"/>
      <c r="RDD24" s="480"/>
      <c r="RDE24" s="480"/>
      <c r="RDF24" s="481"/>
      <c r="RDG24" s="480"/>
      <c r="RDH24" s="480"/>
      <c r="RDI24" s="480"/>
      <c r="RDJ24" s="481"/>
      <c r="RDK24" s="481"/>
      <c r="RDL24" s="482"/>
      <c r="RDM24" s="481"/>
      <c r="RDN24" s="1053"/>
      <c r="RDO24" s="1053"/>
      <c r="RDP24" s="1053"/>
      <c r="RDQ24" s="1053"/>
      <c r="RDR24" s="1053"/>
      <c r="RDS24" s="480"/>
      <c r="RDT24" s="480"/>
      <c r="RDU24" s="481"/>
      <c r="RDV24" s="480"/>
      <c r="RDW24" s="480"/>
      <c r="RDX24" s="480"/>
      <c r="RDY24" s="481"/>
      <c r="RDZ24" s="481"/>
      <c r="REA24" s="482"/>
      <c r="REB24" s="481"/>
      <c r="REC24" s="1053"/>
      <c r="RED24" s="1053"/>
      <c r="REE24" s="1053"/>
      <c r="REF24" s="1053"/>
      <c r="REG24" s="1053"/>
      <c r="REH24" s="480"/>
      <c r="REI24" s="480"/>
      <c r="REJ24" s="481"/>
      <c r="REK24" s="480"/>
      <c r="REL24" s="480"/>
      <c r="REM24" s="480"/>
      <c r="REN24" s="481"/>
      <c r="REO24" s="481"/>
      <c r="REP24" s="482"/>
      <c r="REQ24" s="481"/>
      <c r="RER24" s="1053"/>
      <c r="RES24" s="1053"/>
      <c r="RET24" s="1053"/>
      <c r="REU24" s="1053"/>
      <c r="REV24" s="1053"/>
      <c r="REW24" s="480"/>
      <c r="REX24" s="480"/>
      <c r="REY24" s="481"/>
      <c r="REZ24" s="480"/>
      <c r="RFA24" s="480"/>
      <c r="RFB24" s="480"/>
      <c r="RFC24" s="481"/>
      <c r="RFD24" s="481"/>
      <c r="RFE24" s="482"/>
      <c r="RFF24" s="481"/>
      <c r="RFG24" s="1053"/>
      <c r="RFH24" s="1053"/>
      <c r="RFI24" s="1053"/>
      <c r="RFJ24" s="1053"/>
      <c r="RFK24" s="1053"/>
      <c r="RFL24" s="480"/>
      <c r="RFM24" s="480"/>
      <c r="RFN24" s="481"/>
      <c r="RFO24" s="480"/>
      <c r="RFP24" s="480"/>
      <c r="RFQ24" s="480"/>
      <c r="RFR24" s="481"/>
      <c r="RFS24" s="481"/>
      <c r="RFT24" s="482"/>
      <c r="RFU24" s="481"/>
      <c r="RFV24" s="1053"/>
      <c r="RFW24" s="1053"/>
      <c r="RFX24" s="1053"/>
      <c r="RFY24" s="1053"/>
      <c r="RFZ24" s="1053"/>
      <c r="RGA24" s="480"/>
      <c r="RGB24" s="480"/>
      <c r="RGC24" s="481"/>
      <c r="RGD24" s="480"/>
      <c r="RGE24" s="480"/>
      <c r="RGF24" s="480"/>
      <c r="RGG24" s="481"/>
      <c r="RGH24" s="481"/>
      <c r="RGI24" s="482"/>
      <c r="RGJ24" s="481"/>
      <c r="RGK24" s="1053"/>
      <c r="RGL24" s="1053"/>
      <c r="RGM24" s="1053"/>
      <c r="RGN24" s="1053"/>
      <c r="RGO24" s="1053"/>
      <c r="RGP24" s="480"/>
      <c r="RGQ24" s="480"/>
      <c r="RGR24" s="481"/>
      <c r="RGS24" s="480"/>
      <c r="RGT24" s="480"/>
      <c r="RGU24" s="480"/>
      <c r="RGV24" s="481"/>
      <c r="RGW24" s="481"/>
      <c r="RGX24" s="482"/>
      <c r="RGY24" s="481"/>
      <c r="RGZ24" s="1053"/>
      <c r="RHA24" s="1053"/>
      <c r="RHB24" s="1053"/>
      <c r="RHC24" s="1053"/>
      <c r="RHD24" s="1053"/>
      <c r="RHE24" s="480"/>
      <c r="RHF24" s="480"/>
      <c r="RHG24" s="481"/>
      <c r="RHH24" s="480"/>
      <c r="RHI24" s="480"/>
      <c r="RHJ24" s="480"/>
      <c r="RHK24" s="481"/>
      <c r="RHL24" s="481"/>
      <c r="RHM24" s="482"/>
      <c r="RHN24" s="481"/>
      <c r="RHO24" s="1053"/>
      <c r="RHP24" s="1053"/>
      <c r="RHQ24" s="1053"/>
      <c r="RHR24" s="1053"/>
      <c r="RHS24" s="1053"/>
      <c r="RHT24" s="480"/>
      <c r="RHU24" s="480"/>
      <c r="RHV24" s="481"/>
      <c r="RHW24" s="480"/>
      <c r="RHX24" s="480"/>
      <c r="RHY24" s="480"/>
      <c r="RHZ24" s="481"/>
      <c r="RIA24" s="481"/>
      <c r="RIB24" s="482"/>
      <c r="RIC24" s="481"/>
      <c r="RID24" s="1053"/>
      <c r="RIE24" s="1053"/>
      <c r="RIF24" s="1053"/>
      <c r="RIG24" s="1053"/>
      <c r="RIH24" s="1053"/>
      <c r="RII24" s="480"/>
      <c r="RIJ24" s="480"/>
      <c r="RIK24" s="481"/>
      <c r="RIL24" s="480"/>
      <c r="RIM24" s="480"/>
      <c r="RIN24" s="480"/>
      <c r="RIO24" s="481"/>
      <c r="RIP24" s="481"/>
      <c r="RIQ24" s="482"/>
      <c r="RIR24" s="481"/>
      <c r="RIS24" s="1053"/>
      <c r="RIT24" s="1053"/>
      <c r="RIU24" s="1053"/>
      <c r="RIV24" s="1053"/>
      <c r="RIW24" s="1053"/>
      <c r="RIX24" s="480"/>
      <c r="RIY24" s="480"/>
      <c r="RIZ24" s="481"/>
      <c r="RJA24" s="480"/>
      <c r="RJB24" s="480"/>
      <c r="RJC24" s="480"/>
      <c r="RJD24" s="481"/>
      <c r="RJE24" s="481"/>
      <c r="RJF24" s="482"/>
      <c r="RJG24" s="481"/>
      <c r="RJH24" s="1053"/>
      <c r="RJI24" s="1053"/>
      <c r="RJJ24" s="1053"/>
      <c r="RJK24" s="1053"/>
      <c r="RJL24" s="1053"/>
      <c r="RJM24" s="480"/>
      <c r="RJN24" s="480"/>
      <c r="RJO24" s="481"/>
      <c r="RJP24" s="480"/>
      <c r="RJQ24" s="480"/>
      <c r="RJR24" s="480"/>
      <c r="RJS24" s="481"/>
      <c r="RJT24" s="481"/>
      <c r="RJU24" s="482"/>
      <c r="RJV24" s="481"/>
      <c r="RJW24" s="1053"/>
      <c r="RJX24" s="1053"/>
      <c r="RJY24" s="1053"/>
      <c r="RJZ24" s="1053"/>
      <c r="RKA24" s="1053"/>
      <c r="RKB24" s="480"/>
      <c r="RKC24" s="480"/>
      <c r="RKD24" s="481"/>
      <c r="RKE24" s="480"/>
      <c r="RKF24" s="480"/>
      <c r="RKG24" s="480"/>
      <c r="RKH24" s="481"/>
      <c r="RKI24" s="481"/>
      <c r="RKJ24" s="482"/>
      <c r="RKK24" s="481"/>
      <c r="RKL24" s="1053"/>
      <c r="RKM24" s="1053"/>
      <c r="RKN24" s="1053"/>
      <c r="RKO24" s="1053"/>
      <c r="RKP24" s="1053"/>
      <c r="RKQ24" s="480"/>
      <c r="RKR24" s="480"/>
      <c r="RKS24" s="481"/>
      <c r="RKT24" s="480"/>
      <c r="RKU24" s="480"/>
      <c r="RKV24" s="480"/>
      <c r="RKW24" s="481"/>
      <c r="RKX24" s="481"/>
      <c r="RKY24" s="482"/>
      <c r="RKZ24" s="481"/>
      <c r="RLA24" s="1053"/>
      <c r="RLB24" s="1053"/>
      <c r="RLC24" s="1053"/>
      <c r="RLD24" s="1053"/>
      <c r="RLE24" s="1053"/>
      <c r="RLF24" s="480"/>
      <c r="RLG24" s="480"/>
      <c r="RLH24" s="481"/>
      <c r="RLI24" s="480"/>
      <c r="RLJ24" s="480"/>
      <c r="RLK24" s="480"/>
      <c r="RLL24" s="481"/>
      <c r="RLM24" s="481"/>
      <c r="RLN24" s="482"/>
      <c r="RLO24" s="481"/>
      <c r="RLP24" s="1053"/>
      <c r="RLQ24" s="1053"/>
      <c r="RLR24" s="1053"/>
      <c r="RLS24" s="1053"/>
      <c r="RLT24" s="1053"/>
      <c r="RLU24" s="480"/>
      <c r="RLV24" s="480"/>
      <c r="RLW24" s="481"/>
      <c r="RLX24" s="480"/>
      <c r="RLY24" s="480"/>
      <c r="RLZ24" s="480"/>
      <c r="RMA24" s="481"/>
      <c r="RMB24" s="481"/>
      <c r="RMC24" s="482"/>
      <c r="RMD24" s="481"/>
      <c r="RME24" s="1053"/>
      <c r="RMF24" s="1053"/>
      <c r="RMG24" s="1053"/>
      <c r="RMH24" s="1053"/>
      <c r="RMI24" s="1053"/>
      <c r="RMJ24" s="480"/>
      <c r="RMK24" s="480"/>
      <c r="RML24" s="481"/>
      <c r="RMM24" s="480"/>
      <c r="RMN24" s="480"/>
      <c r="RMO24" s="480"/>
      <c r="RMP24" s="481"/>
      <c r="RMQ24" s="481"/>
      <c r="RMR24" s="482"/>
      <c r="RMS24" s="481"/>
      <c r="RMT24" s="1053"/>
      <c r="RMU24" s="1053"/>
      <c r="RMV24" s="1053"/>
      <c r="RMW24" s="1053"/>
      <c r="RMX24" s="1053"/>
      <c r="RMY24" s="480"/>
      <c r="RMZ24" s="480"/>
      <c r="RNA24" s="481"/>
      <c r="RNB24" s="480"/>
      <c r="RNC24" s="480"/>
      <c r="RND24" s="480"/>
      <c r="RNE24" s="481"/>
      <c r="RNF24" s="481"/>
      <c r="RNG24" s="482"/>
      <c r="RNH24" s="481"/>
      <c r="RNI24" s="1053"/>
      <c r="RNJ24" s="1053"/>
      <c r="RNK24" s="1053"/>
      <c r="RNL24" s="1053"/>
      <c r="RNM24" s="1053"/>
      <c r="RNN24" s="480"/>
      <c r="RNO24" s="480"/>
      <c r="RNP24" s="481"/>
      <c r="RNQ24" s="480"/>
      <c r="RNR24" s="480"/>
      <c r="RNS24" s="480"/>
      <c r="RNT24" s="481"/>
      <c r="RNU24" s="481"/>
      <c r="RNV24" s="482"/>
      <c r="RNW24" s="481"/>
      <c r="RNX24" s="1053"/>
      <c r="RNY24" s="1053"/>
      <c r="RNZ24" s="1053"/>
      <c r="ROA24" s="1053"/>
      <c r="ROB24" s="1053"/>
      <c r="ROC24" s="480"/>
      <c r="ROD24" s="480"/>
      <c r="ROE24" s="481"/>
      <c r="ROF24" s="480"/>
      <c r="ROG24" s="480"/>
      <c r="ROH24" s="480"/>
      <c r="ROI24" s="481"/>
      <c r="ROJ24" s="481"/>
      <c r="ROK24" s="482"/>
      <c r="ROL24" s="481"/>
      <c r="ROM24" s="1053"/>
      <c r="RON24" s="1053"/>
      <c r="ROO24" s="1053"/>
      <c r="ROP24" s="1053"/>
      <c r="ROQ24" s="1053"/>
      <c r="ROR24" s="480"/>
      <c r="ROS24" s="480"/>
      <c r="ROT24" s="481"/>
      <c r="ROU24" s="480"/>
      <c r="ROV24" s="480"/>
      <c r="ROW24" s="480"/>
      <c r="ROX24" s="481"/>
      <c r="ROY24" s="481"/>
      <c r="ROZ24" s="482"/>
      <c r="RPA24" s="481"/>
      <c r="RPB24" s="1053"/>
      <c r="RPC24" s="1053"/>
      <c r="RPD24" s="1053"/>
      <c r="RPE24" s="1053"/>
      <c r="RPF24" s="1053"/>
      <c r="RPG24" s="480"/>
      <c r="RPH24" s="480"/>
      <c r="RPI24" s="481"/>
      <c r="RPJ24" s="480"/>
      <c r="RPK24" s="480"/>
      <c r="RPL24" s="480"/>
      <c r="RPM24" s="481"/>
      <c r="RPN24" s="481"/>
      <c r="RPO24" s="482"/>
      <c r="RPP24" s="481"/>
      <c r="RPQ24" s="1053"/>
      <c r="RPR24" s="1053"/>
      <c r="RPS24" s="1053"/>
      <c r="RPT24" s="1053"/>
      <c r="RPU24" s="1053"/>
      <c r="RPV24" s="480"/>
      <c r="RPW24" s="480"/>
      <c r="RPX24" s="481"/>
      <c r="RPY24" s="480"/>
      <c r="RPZ24" s="480"/>
      <c r="RQA24" s="480"/>
      <c r="RQB24" s="481"/>
      <c r="RQC24" s="481"/>
      <c r="RQD24" s="482"/>
      <c r="RQE24" s="481"/>
      <c r="RQF24" s="1053"/>
      <c r="RQG24" s="1053"/>
      <c r="RQH24" s="1053"/>
      <c r="RQI24" s="1053"/>
      <c r="RQJ24" s="1053"/>
      <c r="RQK24" s="480"/>
      <c r="RQL24" s="480"/>
      <c r="RQM24" s="481"/>
      <c r="RQN24" s="480"/>
      <c r="RQO24" s="480"/>
      <c r="RQP24" s="480"/>
      <c r="RQQ24" s="481"/>
      <c r="RQR24" s="481"/>
      <c r="RQS24" s="482"/>
      <c r="RQT24" s="481"/>
      <c r="RQU24" s="1053"/>
      <c r="RQV24" s="1053"/>
      <c r="RQW24" s="1053"/>
      <c r="RQX24" s="1053"/>
      <c r="RQY24" s="1053"/>
      <c r="RQZ24" s="480"/>
      <c r="RRA24" s="480"/>
      <c r="RRB24" s="481"/>
      <c r="RRC24" s="480"/>
      <c r="RRD24" s="480"/>
      <c r="RRE24" s="480"/>
      <c r="RRF24" s="481"/>
      <c r="RRG24" s="481"/>
      <c r="RRH24" s="482"/>
      <c r="RRI24" s="481"/>
      <c r="RRJ24" s="1053"/>
      <c r="RRK24" s="1053"/>
      <c r="RRL24" s="1053"/>
      <c r="RRM24" s="1053"/>
      <c r="RRN24" s="1053"/>
      <c r="RRO24" s="480"/>
      <c r="RRP24" s="480"/>
      <c r="RRQ24" s="481"/>
      <c r="RRR24" s="480"/>
      <c r="RRS24" s="480"/>
      <c r="RRT24" s="480"/>
      <c r="RRU24" s="481"/>
      <c r="RRV24" s="481"/>
      <c r="RRW24" s="482"/>
      <c r="RRX24" s="481"/>
      <c r="RRY24" s="1053"/>
      <c r="RRZ24" s="1053"/>
      <c r="RSA24" s="1053"/>
      <c r="RSB24" s="1053"/>
      <c r="RSC24" s="1053"/>
      <c r="RSD24" s="480"/>
      <c r="RSE24" s="480"/>
      <c r="RSF24" s="481"/>
      <c r="RSG24" s="480"/>
      <c r="RSH24" s="480"/>
      <c r="RSI24" s="480"/>
      <c r="RSJ24" s="481"/>
      <c r="RSK24" s="481"/>
      <c r="RSL24" s="482"/>
      <c r="RSM24" s="481"/>
      <c r="RSN24" s="1053"/>
      <c r="RSO24" s="1053"/>
      <c r="RSP24" s="1053"/>
      <c r="RSQ24" s="1053"/>
      <c r="RSR24" s="1053"/>
      <c r="RSS24" s="480"/>
      <c r="RST24" s="480"/>
      <c r="RSU24" s="481"/>
      <c r="RSV24" s="480"/>
      <c r="RSW24" s="480"/>
      <c r="RSX24" s="480"/>
      <c r="RSY24" s="481"/>
      <c r="RSZ24" s="481"/>
      <c r="RTA24" s="482"/>
      <c r="RTB24" s="481"/>
      <c r="RTC24" s="1053"/>
      <c r="RTD24" s="1053"/>
      <c r="RTE24" s="1053"/>
      <c r="RTF24" s="1053"/>
      <c r="RTG24" s="1053"/>
      <c r="RTH24" s="480"/>
      <c r="RTI24" s="480"/>
      <c r="RTJ24" s="481"/>
      <c r="RTK24" s="480"/>
      <c r="RTL24" s="480"/>
      <c r="RTM24" s="480"/>
      <c r="RTN24" s="481"/>
      <c r="RTO24" s="481"/>
      <c r="RTP24" s="482"/>
      <c r="RTQ24" s="481"/>
      <c r="RTR24" s="1053"/>
      <c r="RTS24" s="1053"/>
      <c r="RTT24" s="1053"/>
      <c r="RTU24" s="1053"/>
      <c r="RTV24" s="1053"/>
      <c r="RTW24" s="480"/>
      <c r="RTX24" s="480"/>
      <c r="RTY24" s="481"/>
      <c r="RTZ24" s="480"/>
      <c r="RUA24" s="480"/>
      <c r="RUB24" s="480"/>
      <c r="RUC24" s="481"/>
      <c r="RUD24" s="481"/>
      <c r="RUE24" s="482"/>
      <c r="RUF24" s="481"/>
      <c r="RUG24" s="1053"/>
      <c r="RUH24" s="1053"/>
      <c r="RUI24" s="1053"/>
      <c r="RUJ24" s="1053"/>
      <c r="RUK24" s="1053"/>
      <c r="RUL24" s="480"/>
      <c r="RUM24" s="480"/>
      <c r="RUN24" s="481"/>
      <c r="RUO24" s="480"/>
      <c r="RUP24" s="480"/>
      <c r="RUQ24" s="480"/>
      <c r="RUR24" s="481"/>
      <c r="RUS24" s="481"/>
      <c r="RUT24" s="482"/>
      <c r="RUU24" s="481"/>
      <c r="RUV24" s="1053"/>
      <c r="RUW24" s="1053"/>
      <c r="RUX24" s="1053"/>
      <c r="RUY24" s="1053"/>
      <c r="RUZ24" s="1053"/>
      <c r="RVA24" s="480"/>
      <c r="RVB24" s="480"/>
      <c r="RVC24" s="481"/>
      <c r="RVD24" s="480"/>
      <c r="RVE24" s="480"/>
      <c r="RVF24" s="480"/>
      <c r="RVG24" s="481"/>
      <c r="RVH24" s="481"/>
      <c r="RVI24" s="482"/>
      <c r="RVJ24" s="481"/>
      <c r="RVK24" s="1053"/>
      <c r="RVL24" s="1053"/>
      <c r="RVM24" s="1053"/>
      <c r="RVN24" s="1053"/>
      <c r="RVO24" s="1053"/>
      <c r="RVP24" s="480"/>
      <c r="RVQ24" s="480"/>
      <c r="RVR24" s="481"/>
      <c r="RVS24" s="480"/>
      <c r="RVT24" s="480"/>
      <c r="RVU24" s="480"/>
      <c r="RVV24" s="481"/>
      <c r="RVW24" s="481"/>
      <c r="RVX24" s="482"/>
      <c r="RVY24" s="481"/>
      <c r="RVZ24" s="1053"/>
      <c r="RWA24" s="1053"/>
      <c r="RWB24" s="1053"/>
      <c r="RWC24" s="1053"/>
      <c r="RWD24" s="1053"/>
      <c r="RWE24" s="480"/>
      <c r="RWF24" s="480"/>
      <c r="RWG24" s="481"/>
      <c r="RWH24" s="480"/>
      <c r="RWI24" s="480"/>
      <c r="RWJ24" s="480"/>
      <c r="RWK24" s="481"/>
      <c r="RWL24" s="481"/>
      <c r="RWM24" s="482"/>
      <c r="RWN24" s="481"/>
      <c r="RWO24" s="1053"/>
      <c r="RWP24" s="1053"/>
      <c r="RWQ24" s="1053"/>
      <c r="RWR24" s="1053"/>
      <c r="RWS24" s="1053"/>
      <c r="RWT24" s="480"/>
      <c r="RWU24" s="480"/>
      <c r="RWV24" s="481"/>
      <c r="RWW24" s="480"/>
      <c r="RWX24" s="480"/>
      <c r="RWY24" s="480"/>
      <c r="RWZ24" s="481"/>
      <c r="RXA24" s="481"/>
      <c r="RXB24" s="482"/>
      <c r="RXC24" s="481"/>
      <c r="RXD24" s="1053"/>
      <c r="RXE24" s="1053"/>
      <c r="RXF24" s="1053"/>
      <c r="RXG24" s="1053"/>
      <c r="RXH24" s="1053"/>
      <c r="RXI24" s="480"/>
      <c r="RXJ24" s="480"/>
      <c r="RXK24" s="481"/>
      <c r="RXL24" s="480"/>
      <c r="RXM24" s="480"/>
      <c r="RXN24" s="480"/>
      <c r="RXO24" s="481"/>
      <c r="RXP24" s="481"/>
      <c r="RXQ24" s="482"/>
      <c r="RXR24" s="481"/>
      <c r="RXS24" s="1053"/>
      <c r="RXT24" s="1053"/>
      <c r="RXU24" s="1053"/>
      <c r="RXV24" s="1053"/>
      <c r="RXW24" s="1053"/>
      <c r="RXX24" s="480"/>
      <c r="RXY24" s="480"/>
      <c r="RXZ24" s="481"/>
      <c r="RYA24" s="480"/>
      <c r="RYB24" s="480"/>
      <c r="RYC24" s="480"/>
      <c r="RYD24" s="481"/>
      <c r="RYE24" s="481"/>
      <c r="RYF24" s="482"/>
      <c r="RYG24" s="481"/>
      <c r="RYH24" s="1053"/>
      <c r="RYI24" s="1053"/>
      <c r="RYJ24" s="1053"/>
      <c r="RYK24" s="1053"/>
      <c r="RYL24" s="1053"/>
      <c r="RYM24" s="480"/>
      <c r="RYN24" s="480"/>
      <c r="RYO24" s="481"/>
      <c r="RYP24" s="480"/>
      <c r="RYQ24" s="480"/>
      <c r="RYR24" s="480"/>
      <c r="RYS24" s="481"/>
      <c r="RYT24" s="481"/>
      <c r="RYU24" s="482"/>
      <c r="RYV24" s="481"/>
      <c r="RYW24" s="1053"/>
      <c r="RYX24" s="1053"/>
      <c r="RYY24" s="1053"/>
      <c r="RYZ24" s="1053"/>
      <c r="RZA24" s="1053"/>
      <c r="RZB24" s="480"/>
      <c r="RZC24" s="480"/>
      <c r="RZD24" s="481"/>
      <c r="RZE24" s="480"/>
      <c r="RZF24" s="480"/>
      <c r="RZG24" s="480"/>
      <c r="RZH24" s="481"/>
      <c r="RZI24" s="481"/>
      <c r="RZJ24" s="482"/>
      <c r="RZK24" s="481"/>
      <c r="RZL24" s="1053"/>
      <c r="RZM24" s="1053"/>
      <c r="RZN24" s="1053"/>
      <c r="RZO24" s="1053"/>
      <c r="RZP24" s="1053"/>
      <c r="RZQ24" s="480"/>
      <c r="RZR24" s="480"/>
      <c r="RZS24" s="481"/>
      <c r="RZT24" s="480"/>
      <c r="RZU24" s="480"/>
      <c r="RZV24" s="480"/>
      <c r="RZW24" s="481"/>
      <c r="RZX24" s="481"/>
      <c r="RZY24" s="482"/>
      <c r="RZZ24" s="481"/>
      <c r="SAA24" s="1053"/>
      <c r="SAB24" s="1053"/>
      <c r="SAC24" s="1053"/>
      <c r="SAD24" s="1053"/>
      <c r="SAE24" s="1053"/>
      <c r="SAF24" s="480"/>
      <c r="SAG24" s="480"/>
      <c r="SAH24" s="481"/>
      <c r="SAI24" s="480"/>
      <c r="SAJ24" s="480"/>
      <c r="SAK24" s="480"/>
      <c r="SAL24" s="481"/>
      <c r="SAM24" s="481"/>
      <c r="SAN24" s="482"/>
      <c r="SAO24" s="481"/>
      <c r="SAP24" s="1053"/>
      <c r="SAQ24" s="1053"/>
      <c r="SAR24" s="1053"/>
      <c r="SAS24" s="1053"/>
      <c r="SAT24" s="1053"/>
      <c r="SAU24" s="480"/>
      <c r="SAV24" s="480"/>
      <c r="SAW24" s="481"/>
      <c r="SAX24" s="480"/>
      <c r="SAY24" s="480"/>
      <c r="SAZ24" s="480"/>
      <c r="SBA24" s="481"/>
      <c r="SBB24" s="481"/>
      <c r="SBC24" s="482"/>
      <c r="SBD24" s="481"/>
      <c r="SBE24" s="1053"/>
      <c r="SBF24" s="1053"/>
      <c r="SBG24" s="1053"/>
      <c r="SBH24" s="1053"/>
      <c r="SBI24" s="1053"/>
      <c r="SBJ24" s="480"/>
      <c r="SBK24" s="480"/>
      <c r="SBL24" s="481"/>
      <c r="SBM24" s="480"/>
      <c r="SBN24" s="480"/>
      <c r="SBO24" s="480"/>
      <c r="SBP24" s="481"/>
      <c r="SBQ24" s="481"/>
      <c r="SBR24" s="482"/>
      <c r="SBS24" s="481"/>
      <c r="SBT24" s="1053"/>
      <c r="SBU24" s="1053"/>
      <c r="SBV24" s="1053"/>
      <c r="SBW24" s="1053"/>
      <c r="SBX24" s="1053"/>
      <c r="SBY24" s="480"/>
      <c r="SBZ24" s="480"/>
      <c r="SCA24" s="481"/>
      <c r="SCB24" s="480"/>
      <c r="SCC24" s="480"/>
      <c r="SCD24" s="480"/>
      <c r="SCE24" s="481"/>
      <c r="SCF24" s="481"/>
      <c r="SCG24" s="482"/>
      <c r="SCH24" s="481"/>
      <c r="SCI24" s="1053"/>
      <c r="SCJ24" s="1053"/>
      <c r="SCK24" s="1053"/>
      <c r="SCL24" s="1053"/>
      <c r="SCM24" s="1053"/>
      <c r="SCN24" s="480"/>
      <c r="SCO24" s="480"/>
      <c r="SCP24" s="481"/>
      <c r="SCQ24" s="480"/>
      <c r="SCR24" s="480"/>
      <c r="SCS24" s="480"/>
      <c r="SCT24" s="481"/>
      <c r="SCU24" s="481"/>
      <c r="SCV24" s="482"/>
      <c r="SCW24" s="481"/>
      <c r="SCX24" s="1053"/>
      <c r="SCY24" s="1053"/>
      <c r="SCZ24" s="1053"/>
      <c r="SDA24" s="1053"/>
      <c r="SDB24" s="1053"/>
      <c r="SDC24" s="480"/>
      <c r="SDD24" s="480"/>
      <c r="SDE24" s="481"/>
      <c r="SDF24" s="480"/>
      <c r="SDG24" s="480"/>
      <c r="SDH24" s="480"/>
      <c r="SDI24" s="481"/>
      <c r="SDJ24" s="481"/>
      <c r="SDK24" s="482"/>
      <c r="SDL24" s="481"/>
      <c r="SDM24" s="1053"/>
      <c r="SDN24" s="1053"/>
      <c r="SDO24" s="1053"/>
      <c r="SDP24" s="1053"/>
      <c r="SDQ24" s="1053"/>
      <c r="SDR24" s="480"/>
      <c r="SDS24" s="480"/>
      <c r="SDT24" s="481"/>
      <c r="SDU24" s="480"/>
      <c r="SDV24" s="480"/>
      <c r="SDW24" s="480"/>
      <c r="SDX24" s="481"/>
      <c r="SDY24" s="481"/>
      <c r="SDZ24" s="482"/>
      <c r="SEA24" s="481"/>
      <c r="SEB24" s="1053"/>
      <c r="SEC24" s="1053"/>
      <c r="SED24" s="1053"/>
      <c r="SEE24" s="1053"/>
      <c r="SEF24" s="1053"/>
      <c r="SEG24" s="480"/>
      <c r="SEH24" s="480"/>
      <c r="SEI24" s="481"/>
      <c r="SEJ24" s="480"/>
      <c r="SEK24" s="480"/>
      <c r="SEL24" s="480"/>
      <c r="SEM24" s="481"/>
      <c r="SEN24" s="481"/>
      <c r="SEO24" s="482"/>
      <c r="SEP24" s="481"/>
      <c r="SEQ24" s="1053"/>
      <c r="SER24" s="1053"/>
      <c r="SES24" s="1053"/>
      <c r="SET24" s="1053"/>
      <c r="SEU24" s="1053"/>
      <c r="SEV24" s="480"/>
      <c r="SEW24" s="480"/>
      <c r="SEX24" s="481"/>
      <c r="SEY24" s="480"/>
      <c r="SEZ24" s="480"/>
      <c r="SFA24" s="480"/>
      <c r="SFB24" s="481"/>
      <c r="SFC24" s="481"/>
      <c r="SFD24" s="482"/>
      <c r="SFE24" s="481"/>
      <c r="SFF24" s="1053"/>
      <c r="SFG24" s="1053"/>
      <c r="SFH24" s="1053"/>
      <c r="SFI24" s="1053"/>
      <c r="SFJ24" s="1053"/>
      <c r="SFK24" s="480"/>
      <c r="SFL24" s="480"/>
      <c r="SFM24" s="481"/>
      <c r="SFN24" s="480"/>
      <c r="SFO24" s="480"/>
      <c r="SFP24" s="480"/>
      <c r="SFQ24" s="481"/>
      <c r="SFR24" s="481"/>
      <c r="SFS24" s="482"/>
      <c r="SFT24" s="481"/>
      <c r="SFU24" s="1053"/>
      <c r="SFV24" s="1053"/>
      <c r="SFW24" s="1053"/>
      <c r="SFX24" s="1053"/>
      <c r="SFY24" s="1053"/>
      <c r="SFZ24" s="480"/>
      <c r="SGA24" s="480"/>
      <c r="SGB24" s="481"/>
      <c r="SGC24" s="480"/>
      <c r="SGD24" s="480"/>
      <c r="SGE24" s="480"/>
      <c r="SGF24" s="481"/>
      <c r="SGG24" s="481"/>
      <c r="SGH24" s="482"/>
      <c r="SGI24" s="481"/>
      <c r="SGJ24" s="1053"/>
      <c r="SGK24" s="1053"/>
      <c r="SGL24" s="1053"/>
      <c r="SGM24" s="1053"/>
      <c r="SGN24" s="1053"/>
      <c r="SGO24" s="480"/>
      <c r="SGP24" s="480"/>
      <c r="SGQ24" s="481"/>
      <c r="SGR24" s="480"/>
      <c r="SGS24" s="480"/>
      <c r="SGT24" s="480"/>
      <c r="SGU24" s="481"/>
      <c r="SGV24" s="481"/>
      <c r="SGW24" s="482"/>
      <c r="SGX24" s="481"/>
      <c r="SGY24" s="1053"/>
      <c r="SGZ24" s="1053"/>
      <c r="SHA24" s="1053"/>
      <c r="SHB24" s="1053"/>
      <c r="SHC24" s="1053"/>
      <c r="SHD24" s="480"/>
      <c r="SHE24" s="480"/>
      <c r="SHF24" s="481"/>
      <c r="SHG24" s="480"/>
      <c r="SHH24" s="480"/>
      <c r="SHI24" s="480"/>
      <c r="SHJ24" s="481"/>
      <c r="SHK24" s="481"/>
      <c r="SHL24" s="482"/>
      <c r="SHM24" s="481"/>
      <c r="SHN24" s="1053"/>
      <c r="SHO24" s="1053"/>
      <c r="SHP24" s="1053"/>
      <c r="SHQ24" s="1053"/>
      <c r="SHR24" s="1053"/>
      <c r="SHS24" s="480"/>
      <c r="SHT24" s="480"/>
      <c r="SHU24" s="481"/>
      <c r="SHV24" s="480"/>
      <c r="SHW24" s="480"/>
      <c r="SHX24" s="480"/>
      <c r="SHY24" s="481"/>
      <c r="SHZ24" s="481"/>
      <c r="SIA24" s="482"/>
      <c r="SIB24" s="481"/>
      <c r="SIC24" s="1053"/>
      <c r="SID24" s="1053"/>
      <c r="SIE24" s="1053"/>
      <c r="SIF24" s="1053"/>
      <c r="SIG24" s="1053"/>
      <c r="SIH24" s="480"/>
      <c r="SII24" s="480"/>
      <c r="SIJ24" s="481"/>
      <c r="SIK24" s="480"/>
      <c r="SIL24" s="480"/>
      <c r="SIM24" s="480"/>
      <c r="SIN24" s="481"/>
      <c r="SIO24" s="481"/>
      <c r="SIP24" s="482"/>
      <c r="SIQ24" s="481"/>
      <c r="SIR24" s="1053"/>
      <c r="SIS24" s="1053"/>
      <c r="SIT24" s="1053"/>
      <c r="SIU24" s="1053"/>
      <c r="SIV24" s="1053"/>
      <c r="SIW24" s="480"/>
      <c r="SIX24" s="480"/>
      <c r="SIY24" s="481"/>
      <c r="SIZ24" s="480"/>
      <c r="SJA24" s="480"/>
      <c r="SJB24" s="480"/>
      <c r="SJC24" s="481"/>
      <c r="SJD24" s="481"/>
      <c r="SJE24" s="482"/>
      <c r="SJF24" s="481"/>
      <c r="SJG24" s="1053"/>
      <c r="SJH24" s="1053"/>
      <c r="SJI24" s="1053"/>
      <c r="SJJ24" s="1053"/>
      <c r="SJK24" s="1053"/>
      <c r="SJL24" s="480"/>
      <c r="SJM24" s="480"/>
      <c r="SJN24" s="481"/>
      <c r="SJO24" s="480"/>
      <c r="SJP24" s="480"/>
      <c r="SJQ24" s="480"/>
      <c r="SJR24" s="481"/>
      <c r="SJS24" s="481"/>
      <c r="SJT24" s="482"/>
      <c r="SJU24" s="481"/>
      <c r="SJV24" s="1053"/>
      <c r="SJW24" s="1053"/>
      <c r="SJX24" s="1053"/>
      <c r="SJY24" s="1053"/>
      <c r="SJZ24" s="1053"/>
      <c r="SKA24" s="480"/>
      <c r="SKB24" s="480"/>
      <c r="SKC24" s="481"/>
      <c r="SKD24" s="480"/>
      <c r="SKE24" s="480"/>
      <c r="SKF24" s="480"/>
      <c r="SKG24" s="481"/>
      <c r="SKH24" s="481"/>
      <c r="SKI24" s="482"/>
      <c r="SKJ24" s="481"/>
      <c r="SKK24" s="1053"/>
      <c r="SKL24" s="1053"/>
      <c r="SKM24" s="1053"/>
      <c r="SKN24" s="1053"/>
      <c r="SKO24" s="1053"/>
      <c r="SKP24" s="480"/>
      <c r="SKQ24" s="480"/>
      <c r="SKR24" s="481"/>
      <c r="SKS24" s="480"/>
      <c r="SKT24" s="480"/>
      <c r="SKU24" s="480"/>
      <c r="SKV24" s="481"/>
      <c r="SKW24" s="481"/>
      <c r="SKX24" s="482"/>
      <c r="SKY24" s="481"/>
      <c r="SKZ24" s="1053"/>
      <c r="SLA24" s="1053"/>
      <c r="SLB24" s="1053"/>
      <c r="SLC24" s="1053"/>
      <c r="SLD24" s="1053"/>
      <c r="SLE24" s="480"/>
      <c r="SLF24" s="480"/>
      <c r="SLG24" s="481"/>
      <c r="SLH24" s="480"/>
      <c r="SLI24" s="480"/>
      <c r="SLJ24" s="480"/>
      <c r="SLK24" s="481"/>
      <c r="SLL24" s="481"/>
      <c r="SLM24" s="482"/>
      <c r="SLN24" s="481"/>
      <c r="SLO24" s="1053"/>
      <c r="SLP24" s="1053"/>
      <c r="SLQ24" s="1053"/>
      <c r="SLR24" s="1053"/>
      <c r="SLS24" s="1053"/>
      <c r="SLT24" s="480"/>
      <c r="SLU24" s="480"/>
      <c r="SLV24" s="481"/>
      <c r="SLW24" s="480"/>
      <c r="SLX24" s="480"/>
      <c r="SLY24" s="480"/>
      <c r="SLZ24" s="481"/>
      <c r="SMA24" s="481"/>
      <c r="SMB24" s="482"/>
      <c r="SMC24" s="481"/>
      <c r="SMD24" s="1053"/>
      <c r="SME24" s="1053"/>
      <c r="SMF24" s="1053"/>
      <c r="SMG24" s="1053"/>
      <c r="SMH24" s="1053"/>
      <c r="SMI24" s="480"/>
      <c r="SMJ24" s="480"/>
      <c r="SMK24" s="481"/>
      <c r="SML24" s="480"/>
      <c r="SMM24" s="480"/>
      <c r="SMN24" s="480"/>
      <c r="SMO24" s="481"/>
      <c r="SMP24" s="481"/>
      <c r="SMQ24" s="482"/>
      <c r="SMR24" s="481"/>
      <c r="SMS24" s="1053"/>
      <c r="SMT24" s="1053"/>
      <c r="SMU24" s="1053"/>
      <c r="SMV24" s="1053"/>
      <c r="SMW24" s="1053"/>
      <c r="SMX24" s="480"/>
      <c r="SMY24" s="480"/>
      <c r="SMZ24" s="481"/>
      <c r="SNA24" s="480"/>
      <c r="SNB24" s="480"/>
      <c r="SNC24" s="480"/>
      <c r="SND24" s="481"/>
      <c r="SNE24" s="481"/>
      <c r="SNF24" s="482"/>
      <c r="SNG24" s="481"/>
      <c r="SNH24" s="1053"/>
      <c r="SNI24" s="1053"/>
      <c r="SNJ24" s="1053"/>
      <c r="SNK24" s="1053"/>
      <c r="SNL24" s="1053"/>
      <c r="SNM24" s="480"/>
      <c r="SNN24" s="480"/>
      <c r="SNO24" s="481"/>
      <c r="SNP24" s="480"/>
      <c r="SNQ24" s="480"/>
      <c r="SNR24" s="480"/>
      <c r="SNS24" s="481"/>
      <c r="SNT24" s="481"/>
      <c r="SNU24" s="482"/>
      <c r="SNV24" s="481"/>
      <c r="SNW24" s="1053"/>
      <c r="SNX24" s="1053"/>
      <c r="SNY24" s="1053"/>
      <c r="SNZ24" s="1053"/>
      <c r="SOA24" s="1053"/>
      <c r="SOB24" s="480"/>
      <c r="SOC24" s="480"/>
      <c r="SOD24" s="481"/>
      <c r="SOE24" s="480"/>
      <c r="SOF24" s="480"/>
      <c r="SOG24" s="480"/>
      <c r="SOH24" s="481"/>
      <c r="SOI24" s="481"/>
      <c r="SOJ24" s="482"/>
      <c r="SOK24" s="481"/>
      <c r="SOL24" s="1053"/>
      <c r="SOM24" s="1053"/>
      <c r="SON24" s="1053"/>
      <c r="SOO24" s="1053"/>
      <c r="SOP24" s="1053"/>
      <c r="SOQ24" s="480"/>
      <c r="SOR24" s="480"/>
      <c r="SOS24" s="481"/>
      <c r="SOT24" s="480"/>
      <c r="SOU24" s="480"/>
      <c r="SOV24" s="480"/>
      <c r="SOW24" s="481"/>
      <c r="SOX24" s="481"/>
      <c r="SOY24" s="482"/>
      <c r="SOZ24" s="481"/>
      <c r="SPA24" s="1053"/>
      <c r="SPB24" s="1053"/>
      <c r="SPC24" s="1053"/>
      <c r="SPD24" s="1053"/>
      <c r="SPE24" s="1053"/>
      <c r="SPF24" s="480"/>
      <c r="SPG24" s="480"/>
      <c r="SPH24" s="481"/>
      <c r="SPI24" s="480"/>
      <c r="SPJ24" s="480"/>
      <c r="SPK24" s="480"/>
      <c r="SPL24" s="481"/>
      <c r="SPM24" s="481"/>
      <c r="SPN24" s="482"/>
      <c r="SPO24" s="481"/>
      <c r="SPP24" s="1053"/>
      <c r="SPQ24" s="1053"/>
      <c r="SPR24" s="1053"/>
      <c r="SPS24" s="1053"/>
      <c r="SPT24" s="1053"/>
      <c r="SPU24" s="480"/>
      <c r="SPV24" s="480"/>
      <c r="SPW24" s="481"/>
      <c r="SPX24" s="480"/>
      <c r="SPY24" s="480"/>
      <c r="SPZ24" s="480"/>
      <c r="SQA24" s="481"/>
      <c r="SQB24" s="481"/>
      <c r="SQC24" s="482"/>
      <c r="SQD24" s="481"/>
      <c r="SQE24" s="1053"/>
      <c r="SQF24" s="1053"/>
      <c r="SQG24" s="1053"/>
      <c r="SQH24" s="1053"/>
      <c r="SQI24" s="1053"/>
      <c r="SQJ24" s="480"/>
      <c r="SQK24" s="480"/>
      <c r="SQL24" s="481"/>
      <c r="SQM24" s="480"/>
      <c r="SQN24" s="480"/>
      <c r="SQO24" s="480"/>
      <c r="SQP24" s="481"/>
      <c r="SQQ24" s="481"/>
      <c r="SQR24" s="482"/>
      <c r="SQS24" s="481"/>
      <c r="SQT24" s="1053"/>
      <c r="SQU24" s="1053"/>
      <c r="SQV24" s="1053"/>
      <c r="SQW24" s="1053"/>
      <c r="SQX24" s="1053"/>
      <c r="SQY24" s="480"/>
      <c r="SQZ24" s="480"/>
      <c r="SRA24" s="481"/>
      <c r="SRB24" s="480"/>
      <c r="SRC24" s="480"/>
      <c r="SRD24" s="480"/>
      <c r="SRE24" s="481"/>
      <c r="SRF24" s="481"/>
      <c r="SRG24" s="482"/>
      <c r="SRH24" s="481"/>
      <c r="SRI24" s="1053"/>
      <c r="SRJ24" s="1053"/>
      <c r="SRK24" s="1053"/>
      <c r="SRL24" s="1053"/>
      <c r="SRM24" s="1053"/>
      <c r="SRN24" s="480"/>
      <c r="SRO24" s="480"/>
      <c r="SRP24" s="481"/>
      <c r="SRQ24" s="480"/>
      <c r="SRR24" s="480"/>
      <c r="SRS24" s="480"/>
      <c r="SRT24" s="481"/>
      <c r="SRU24" s="481"/>
      <c r="SRV24" s="482"/>
      <c r="SRW24" s="481"/>
      <c r="SRX24" s="1053"/>
      <c r="SRY24" s="1053"/>
      <c r="SRZ24" s="1053"/>
      <c r="SSA24" s="1053"/>
      <c r="SSB24" s="1053"/>
      <c r="SSC24" s="480"/>
      <c r="SSD24" s="480"/>
      <c r="SSE24" s="481"/>
      <c r="SSF24" s="480"/>
      <c r="SSG24" s="480"/>
      <c r="SSH24" s="480"/>
      <c r="SSI24" s="481"/>
      <c r="SSJ24" s="481"/>
      <c r="SSK24" s="482"/>
      <c r="SSL24" s="481"/>
      <c r="SSM24" s="1053"/>
      <c r="SSN24" s="1053"/>
      <c r="SSO24" s="1053"/>
      <c r="SSP24" s="1053"/>
      <c r="SSQ24" s="1053"/>
      <c r="SSR24" s="480"/>
      <c r="SSS24" s="480"/>
      <c r="SST24" s="481"/>
      <c r="SSU24" s="480"/>
      <c r="SSV24" s="480"/>
      <c r="SSW24" s="480"/>
      <c r="SSX24" s="481"/>
      <c r="SSY24" s="481"/>
      <c r="SSZ24" s="482"/>
      <c r="STA24" s="481"/>
      <c r="STB24" s="1053"/>
      <c r="STC24" s="1053"/>
      <c r="STD24" s="1053"/>
      <c r="STE24" s="1053"/>
      <c r="STF24" s="1053"/>
      <c r="STG24" s="480"/>
      <c r="STH24" s="480"/>
      <c r="STI24" s="481"/>
      <c r="STJ24" s="480"/>
      <c r="STK24" s="480"/>
      <c r="STL24" s="480"/>
      <c r="STM24" s="481"/>
      <c r="STN24" s="481"/>
      <c r="STO24" s="482"/>
      <c r="STP24" s="481"/>
      <c r="STQ24" s="1053"/>
      <c r="STR24" s="1053"/>
      <c r="STS24" s="1053"/>
      <c r="STT24" s="1053"/>
      <c r="STU24" s="1053"/>
      <c r="STV24" s="480"/>
      <c r="STW24" s="480"/>
      <c r="STX24" s="481"/>
      <c r="STY24" s="480"/>
      <c r="STZ24" s="480"/>
      <c r="SUA24" s="480"/>
      <c r="SUB24" s="481"/>
      <c r="SUC24" s="481"/>
      <c r="SUD24" s="482"/>
      <c r="SUE24" s="481"/>
      <c r="SUF24" s="1053"/>
      <c r="SUG24" s="1053"/>
      <c r="SUH24" s="1053"/>
      <c r="SUI24" s="1053"/>
      <c r="SUJ24" s="1053"/>
      <c r="SUK24" s="480"/>
      <c r="SUL24" s="480"/>
      <c r="SUM24" s="481"/>
      <c r="SUN24" s="480"/>
      <c r="SUO24" s="480"/>
      <c r="SUP24" s="480"/>
      <c r="SUQ24" s="481"/>
      <c r="SUR24" s="481"/>
      <c r="SUS24" s="482"/>
      <c r="SUT24" s="481"/>
      <c r="SUU24" s="1053"/>
      <c r="SUV24" s="1053"/>
      <c r="SUW24" s="1053"/>
      <c r="SUX24" s="1053"/>
      <c r="SUY24" s="1053"/>
      <c r="SUZ24" s="480"/>
      <c r="SVA24" s="480"/>
      <c r="SVB24" s="481"/>
      <c r="SVC24" s="480"/>
      <c r="SVD24" s="480"/>
      <c r="SVE24" s="480"/>
      <c r="SVF24" s="481"/>
      <c r="SVG24" s="481"/>
      <c r="SVH24" s="482"/>
      <c r="SVI24" s="481"/>
      <c r="SVJ24" s="1053"/>
      <c r="SVK24" s="1053"/>
      <c r="SVL24" s="1053"/>
      <c r="SVM24" s="1053"/>
      <c r="SVN24" s="1053"/>
      <c r="SVO24" s="480"/>
      <c r="SVP24" s="480"/>
      <c r="SVQ24" s="481"/>
      <c r="SVR24" s="480"/>
      <c r="SVS24" s="480"/>
      <c r="SVT24" s="480"/>
      <c r="SVU24" s="481"/>
      <c r="SVV24" s="481"/>
      <c r="SVW24" s="482"/>
      <c r="SVX24" s="481"/>
      <c r="SVY24" s="1053"/>
      <c r="SVZ24" s="1053"/>
      <c r="SWA24" s="1053"/>
      <c r="SWB24" s="1053"/>
      <c r="SWC24" s="1053"/>
      <c r="SWD24" s="480"/>
      <c r="SWE24" s="480"/>
      <c r="SWF24" s="481"/>
      <c r="SWG24" s="480"/>
      <c r="SWH24" s="480"/>
      <c r="SWI24" s="480"/>
      <c r="SWJ24" s="481"/>
      <c r="SWK24" s="481"/>
      <c r="SWL24" s="482"/>
      <c r="SWM24" s="481"/>
      <c r="SWN24" s="1053"/>
      <c r="SWO24" s="1053"/>
      <c r="SWP24" s="1053"/>
      <c r="SWQ24" s="1053"/>
      <c r="SWR24" s="1053"/>
      <c r="SWS24" s="480"/>
      <c r="SWT24" s="480"/>
      <c r="SWU24" s="481"/>
      <c r="SWV24" s="480"/>
      <c r="SWW24" s="480"/>
      <c r="SWX24" s="480"/>
      <c r="SWY24" s="481"/>
      <c r="SWZ24" s="481"/>
      <c r="SXA24" s="482"/>
      <c r="SXB24" s="481"/>
      <c r="SXC24" s="1053"/>
      <c r="SXD24" s="1053"/>
      <c r="SXE24" s="1053"/>
      <c r="SXF24" s="1053"/>
      <c r="SXG24" s="1053"/>
      <c r="SXH24" s="480"/>
      <c r="SXI24" s="480"/>
      <c r="SXJ24" s="481"/>
      <c r="SXK24" s="480"/>
      <c r="SXL24" s="480"/>
      <c r="SXM24" s="480"/>
      <c r="SXN24" s="481"/>
      <c r="SXO24" s="481"/>
      <c r="SXP24" s="482"/>
      <c r="SXQ24" s="481"/>
      <c r="SXR24" s="1053"/>
      <c r="SXS24" s="1053"/>
      <c r="SXT24" s="1053"/>
      <c r="SXU24" s="1053"/>
      <c r="SXV24" s="1053"/>
      <c r="SXW24" s="480"/>
      <c r="SXX24" s="480"/>
      <c r="SXY24" s="481"/>
      <c r="SXZ24" s="480"/>
      <c r="SYA24" s="480"/>
      <c r="SYB24" s="480"/>
      <c r="SYC24" s="481"/>
      <c r="SYD24" s="481"/>
      <c r="SYE24" s="482"/>
      <c r="SYF24" s="481"/>
      <c r="SYG24" s="1053"/>
      <c r="SYH24" s="1053"/>
      <c r="SYI24" s="1053"/>
      <c r="SYJ24" s="1053"/>
      <c r="SYK24" s="1053"/>
      <c r="SYL24" s="480"/>
      <c r="SYM24" s="480"/>
      <c r="SYN24" s="481"/>
      <c r="SYO24" s="480"/>
      <c r="SYP24" s="480"/>
      <c r="SYQ24" s="480"/>
      <c r="SYR24" s="481"/>
      <c r="SYS24" s="481"/>
      <c r="SYT24" s="482"/>
      <c r="SYU24" s="481"/>
      <c r="SYV24" s="1053"/>
      <c r="SYW24" s="1053"/>
      <c r="SYX24" s="1053"/>
      <c r="SYY24" s="1053"/>
      <c r="SYZ24" s="1053"/>
      <c r="SZA24" s="480"/>
      <c r="SZB24" s="480"/>
      <c r="SZC24" s="481"/>
      <c r="SZD24" s="480"/>
      <c r="SZE24" s="480"/>
      <c r="SZF24" s="480"/>
      <c r="SZG24" s="481"/>
      <c r="SZH24" s="481"/>
      <c r="SZI24" s="482"/>
      <c r="SZJ24" s="481"/>
      <c r="SZK24" s="1053"/>
      <c r="SZL24" s="1053"/>
      <c r="SZM24" s="1053"/>
      <c r="SZN24" s="1053"/>
      <c r="SZO24" s="1053"/>
      <c r="SZP24" s="480"/>
      <c r="SZQ24" s="480"/>
      <c r="SZR24" s="481"/>
      <c r="SZS24" s="480"/>
      <c r="SZT24" s="480"/>
      <c r="SZU24" s="480"/>
      <c r="SZV24" s="481"/>
      <c r="SZW24" s="481"/>
      <c r="SZX24" s="482"/>
      <c r="SZY24" s="481"/>
      <c r="SZZ24" s="1053"/>
      <c r="TAA24" s="1053"/>
      <c r="TAB24" s="1053"/>
      <c r="TAC24" s="1053"/>
      <c r="TAD24" s="1053"/>
      <c r="TAE24" s="480"/>
      <c r="TAF24" s="480"/>
      <c r="TAG24" s="481"/>
      <c r="TAH24" s="480"/>
      <c r="TAI24" s="480"/>
      <c r="TAJ24" s="480"/>
      <c r="TAK24" s="481"/>
      <c r="TAL24" s="481"/>
      <c r="TAM24" s="482"/>
      <c r="TAN24" s="481"/>
      <c r="TAO24" s="1053"/>
      <c r="TAP24" s="1053"/>
      <c r="TAQ24" s="1053"/>
      <c r="TAR24" s="1053"/>
      <c r="TAS24" s="1053"/>
      <c r="TAT24" s="480"/>
      <c r="TAU24" s="480"/>
      <c r="TAV24" s="481"/>
      <c r="TAW24" s="480"/>
      <c r="TAX24" s="480"/>
      <c r="TAY24" s="480"/>
      <c r="TAZ24" s="481"/>
      <c r="TBA24" s="481"/>
      <c r="TBB24" s="482"/>
      <c r="TBC24" s="481"/>
      <c r="TBD24" s="1053"/>
      <c r="TBE24" s="1053"/>
      <c r="TBF24" s="1053"/>
      <c r="TBG24" s="1053"/>
      <c r="TBH24" s="1053"/>
      <c r="TBI24" s="480"/>
      <c r="TBJ24" s="480"/>
      <c r="TBK24" s="481"/>
      <c r="TBL24" s="480"/>
      <c r="TBM24" s="480"/>
      <c r="TBN24" s="480"/>
      <c r="TBO24" s="481"/>
      <c r="TBP24" s="481"/>
      <c r="TBQ24" s="482"/>
      <c r="TBR24" s="481"/>
      <c r="TBS24" s="1053"/>
      <c r="TBT24" s="1053"/>
      <c r="TBU24" s="1053"/>
      <c r="TBV24" s="1053"/>
      <c r="TBW24" s="1053"/>
      <c r="TBX24" s="480"/>
      <c r="TBY24" s="480"/>
      <c r="TBZ24" s="481"/>
      <c r="TCA24" s="480"/>
      <c r="TCB24" s="480"/>
      <c r="TCC24" s="480"/>
      <c r="TCD24" s="481"/>
      <c r="TCE24" s="481"/>
      <c r="TCF24" s="482"/>
      <c r="TCG24" s="481"/>
      <c r="TCH24" s="1053"/>
      <c r="TCI24" s="1053"/>
      <c r="TCJ24" s="1053"/>
      <c r="TCK24" s="1053"/>
      <c r="TCL24" s="1053"/>
      <c r="TCM24" s="480"/>
      <c r="TCN24" s="480"/>
      <c r="TCO24" s="481"/>
      <c r="TCP24" s="480"/>
      <c r="TCQ24" s="480"/>
      <c r="TCR24" s="480"/>
      <c r="TCS24" s="481"/>
      <c r="TCT24" s="481"/>
      <c r="TCU24" s="482"/>
      <c r="TCV24" s="481"/>
      <c r="TCW24" s="1053"/>
      <c r="TCX24" s="1053"/>
      <c r="TCY24" s="1053"/>
      <c r="TCZ24" s="1053"/>
      <c r="TDA24" s="1053"/>
      <c r="TDB24" s="480"/>
      <c r="TDC24" s="480"/>
      <c r="TDD24" s="481"/>
      <c r="TDE24" s="480"/>
      <c r="TDF24" s="480"/>
      <c r="TDG24" s="480"/>
      <c r="TDH24" s="481"/>
      <c r="TDI24" s="481"/>
      <c r="TDJ24" s="482"/>
      <c r="TDK24" s="481"/>
      <c r="TDL24" s="1053"/>
      <c r="TDM24" s="1053"/>
      <c r="TDN24" s="1053"/>
      <c r="TDO24" s="1053"/>
      <c r="TDP24" s="1053"/>
      <c r="TDQ24" s="480"/>
      <c r="TDR24" s="480"/>
      <c r="TDS24" s="481"/>
      <c r="TDT24" s="480"/>
      <c r="TDU24" s="480"/>
      <c r="TDV24" s="480"/>
      <c r="TDW24" s="481"/>
      <c r="TDX24" s="481"/>
      <c r="TDY24" s="482"/>
      <c r="TDZ24" s="481"/>
      <c r="TEA24" s="1053"/>
      <c r="TEB24" s="1053"/>
      <c r="TEC24" s="1053"/>
      <c r="TED24" s="1053"/>
      <c r="TEE24" s="1053"/>
      <c r="TEF24" s="480"/>
      <c r="TEG24" s="480"/>
      <c r="TEH24" s="481"/>
      <c r="TEI24" s="480"/>
      <c r="TEJ24" s="480"/>
      <c r="TEK24" s="480"/>
      <c r="TEL24" s="481"/>
      <c r="TEM24" s="481"/>
      <c r="TEN24" s="482"/>
      <c r="TEO24" s="481"/>
      <c r="TEP24" s="1053"/>
      <c r="TEQ24" s="1053"/>
      <c r="TER24" s="1053"/>
      <c r="TES24" s="1053"/>
      <c r="TET24" s="1053"/>
      <c r="TEU24" s="480"/>
      <c r="TEV24" s="480"/>
      <c r="TEW24" s="481"/>
      <c r="TEX24" s="480"/>
      <c r="TEY24" s="480"/>
      <c r="TEZ24" s="480"/>
      <c r="TFA24" s="481"/>
      <c r="TFB24" s="481"/>
      <c r="TFC24" s="482"/>
      <c r="TFD24" s="481"/>
      <c r="TFE24" s="1053"/>
      <c r="TFF24" s="1053"/>
      <c r="TFG24" s="1053"/>
      <c r="TFH24" s="1053"/>
      <c r="TFI24" s="1053"/>
      <c r="TFJ24" s="480"/>
      <c r="TFK24" s="480"/>
      <c r="TFL24" s="481"/>
      <c r="TFM24" s="480"/>
      <c r="TFN24" s="480"/>
      <c r="TFO24" s="480"/>
      <c r="TFP24" s="481"/>
      <c r="TFQ24" s="481"/>
      <c r="TFR24" s="482"/>
      <c r="TFS24" s="481"/>
      <c r="TFT24" s="1053"/>
      <c r="TFU24" s="1053"/>
      <c r="TFV24" s="1053"/>
      <c r="TFW24" s="1053"/>
      <c r="TFX24" s="1053"/>
      <c r="TFY24" s="480"/>
      <c r="TFZ24" s="480"/>
      <c r="TGA24" s="481"/>
      <c r="TGB24" s="480"/>
      <c r="TGC24" s="480"/>
      <c r="TGD24" s="480"/>
      <c r="TGE24" s="481"/>
      <c r="TGF24" s="481"/>
      <c r="TGG24" s="482"/>
      <c r="TGH24" s="481"/>
      <c r="TGI24" s="1053"/>
      <c r="TGJ24" s="1053"/>
      <c r="TGK24" s="1053"/>
      <c r="TGL24" s="1053"/>
      <c r="TGM24" s="1053"/>
      <c r="TGN24" s="480"/>
      <c r="TGO24" s="480"/>
      <c r="TGP24" s="481"/>
      <c r="TGQ24" s="480"/>
      <c r="TGR24" s="480"/>
      <c r="TGS24" s="480"/>
      <c r="TGT24" s="481"/>
      <c r="TGU24" s="481"/>
      <c r="TGV24" s="482"/>
      <c r="TGW24" s="481"/>
      <c r="TGX24" s="1053"/>
      <c r="TGY24" s="1053"/>
      <c r="TGZ24" s="1053"/>
      <c r="THA24" s="1053"/>
      <c r="THB24" s="1053"/>
      <c r="THC24" s="480"/>
      <c r="THD24" s="480"/>
      <c r="THE24" s="481"/>
      <c r="THF24" s="480"/>
      <c r="THG24" s="480"/>
      <c r="THH24" s="480"/>
      <c r="THI24" s="481"/>
      <c r="THJ24" s="481"/>
      <c r="THK24" s="482"/>
      <c r="THL24" s="481"/>
      <c r="THM24" s="1053"/>
      <c r="THN24" s="1053"/>
      <c r="THO24" s="1053"/>
      <c r="THP24" s="1053"/>
      <c r="THQ24" s="1053"/>
      <c r="THR24" s="480"/>
      <c r="THS24" s="480"/>
      <c r="THT24" s="481"/>
      <c r="THU24" s="480"/>
      <c r="THV24" s="480"/>
      <c r="THW24" s="480"/>
      <c r="THX24" s="481"/>
      <c r="THY24" s="481"/>
      <c r="THZ24" s="482"/>
      <c r="TIA24" s="481"/>
      <c r="TIB24" s="1053"/>
      <c r="TIC24" s="1053"/>
      <c r="TID24" s="1053"/>
      <c r="TIE24" s="1053"/>
      <c r="TIF24" s="1053"/>
      <c r="TIG24" s="480"/>
      <c r="TIH24" s="480"/>
      <c r="TII24" s="481"/>
      <c r="TIJ24" s="480"/>
      <c r="TIK24" s="480"/>
      <c r="TIL24" s="480"/>
      <c r="TIM24" s="481"/>
      <c r="TIN24" s="481"/>
      <c r="TIO24" s="482"/>
      <c r="TIP24" s="481"/>
      <c r="TIQ24" s="1053"/>
      <c r="TIR24" s="1053"/>
      <c r="TIS24" s="1053"/>
      <c r="TIT24" s="1053"/>
      <c r="TIU24" s="1053"/>
      <c r="TIV24" s="480"/>
      <c r="TIW24" s="480"/>
      <c r="TIX24" s="481"/>
      <c r="TIY24" s="480"/>
      <c r="TIZ24" s="480"/>
      <c r="TJA24" s="480"/>
      <c r="TJB24" s="481"/>
      <c r="TJC24" s="481"/>
      <c r="TJD24" s="482"/>
      <c r="TJE24" s="481"/>
      <c r="TJF24" s="1053"/>
      <c r="TJG24" s="1053"/>
      <c r="TJH24" s="1053"/>
      <c r="TJI24" s="1053"/>
      <c r="TJJ24" s="1053"/>
      <c r="TJK24" s="480"/>
      <c r="TJL24" s="480"/>
      <c r="TJM24" s="481"/>
      <c r="TJN24" s="480"/>
      <c r="TJO24" s="480"/>
      <c r="TJP24" s="480"/>
      <c r="TJQ24" s="481"/>
      <c r="TJR24" s="481"/>
      <c r="TJS24" s="482"/>
      <c r="TJT24" s="481"/>
      <c r="TJU24" s="1053"/>
      <c r="TJV24" s="1053"/>
      <c r="TJW24" s="1053"/>
      <c r="TJX24" s="1053"/>
      <c r="TJY24" s="1053"/>
      <c r="TJZ24" s="480"/>
      <c r="TKA24" s="480"/>
      <c r="TKB24" s="481"/>
      <c r="TKC24" s="480"/>
      <c r="TKD24" s="480"/>
      <c r="TKE24" s="480"/>
      <c r="TKF24" s="481"/>
      <c r="TKG24" s="481"/>
      <c r="TKH24" s="482"/>
      <c r="TKI24" s="481"/>
      <c r="TKJ24" s="1053"/>
      <c r="TKK24" s="1053"/>
      <c r="TKL24" s="1053"/>
      <c r="TKM24" s="1053"/>
      <c r="TKN24" s="1053"/>
      <c r="TKO24" s="480"/>
      <c r="TKP24" s="480"/>
      <c r="TKQ24" s="481"/>
      <c r="TKR24" s="480"/>
      <c r="TKS24" s="480"/>
      <c r="TKT24" s="480"/>
      <c r="TKU24" s="481"/>
      <c r="TKV24" s="481"/>
      <c r="TKW24" s="482"/>
      <c r="TKX24" s="481"/>
      <c r="TKY24" s="1053"/>
      <c r="TKZ24" s="1053"/>
      <c r="TLA24" s="1053"/>
      <c r="TLB24" s="1053"/>
      <c r="TLC24" s="1053"/>
      <c r="TLD24" s="480"/>
      <c r="TLE24" s="480"/>
      <c r="TLF24" s="481"/>
      <c r="TLG24" s="480"/>
      <c r="TLH24" s="480"/>
      <c r="TLI24" s="480"/>
      <c r="TLJ24" s="481"/>
      <c r="TLK24" s="481"/>
      <c r="TLL24" s="482"/>
      <c r="TLM24" s="481"/>
      <c r="TLN24" s="1053"/>
      <c r="TLO24" s="1053"/>
      <c r="TLP24" s="1053"/>
      <c r="TLQ24" s="1053"/>
      <c r="TLR24" s="1053"/>
      <c r="TLS24" s="480"/>
      <c r="TLT24" s="480"/>
      <c r="TLU24" s="481"/>
      <c r="TLV24" s="480"/>
      <c r="TLW24" s="480"/>
      <c r="TLX24" s="480"/>
      <c r="TLY24" s="481"/>
      <c r="TLZ24" s="481"/>
      <c r="TMA24" s="482"/>
      <c r="TMB24" s="481"/>
      <c r="TMC24" s="1053"/>
      <c r="TMD24" s="1053"/>
      <c r="TME24" s="1053"/>
      <c r="TMF24" s="1053"/>
      <c r="TMG24" s="1053"/>
      <c r="TMH24" s="480"/>
      <c r="TMI24" s="480"/>
      <c r="TMJ24" s="481"/>
      <c r="TMK24" s="480"/>
      <c r="TML24" s="480"/>
      <c r="TMM24" s="480"/>
      <c r="TMN24" s="481"/>
      <c r="TMO24" s="481"/>
      <c r="TMP24" s="482"/>
      <c r="TMQ24" s="481"/>
      <c r="TMR24" s="1053"/>
      <c r="TMS24" s="1053"/>
      <c r="TMT24" s="1053"/>
      <c r="TMU24" s="1053"/>
      <c r="TMV24" s="1053"/>
      <c r="TMW24" s="480"/>
      <c r="TMX24" s="480"/>
      <c r="TMY24" s="481"/>
      <c r="TMZ24" s="480"/>
      <c r="TNA24" s="480"/>
      <c r="TNB24" s="480"/>
      <c r="TNC24" s="481"/>
      <c r="TND24" s="481"/>
      <c r="TNE24" s="482"/>
      <c r="TNF24" s="481"/>
      <c r="TNG24" s="1053"/>
      <c r="TNH24" s="1053"/>
      <c r="TNI24" s="1053"/>
      <c r="TNJ24" s="1053"/>
      <c r="TNK24" s="1053"/>
      <c r="TNL24" s="480"/>
      <c r="TNM24" s="480"/>
      <c r="TNN24" s="481"/>
      <c r="TNO24" s="480"/>
      <c r="TNP24" s="480"/>
      <c r="TNQ24" s="480"/>
      <c r="TNR24" s="481"/>
      <c r="TNS24" s="481"/>
      <c r="TNT24" s="482"/>
      <c r="TNU24" s="481"/>
      <c r="TNV24" s="1053"/>
      <c r="TNW24" s="1053"/>
      <c r="TNX24" s="1053"/>
      <c r="TNY24" s="1053"/>
      <c r="TNZ24" s="1053"/>
      <c r="TOA24" s="480"/>
      <c r="TOB24" s="480"/>
      <c r="TOC24" s="481"/>
      <c r="TOD24" s="480"/>
      <c r="TOE24" s="480"/>
      <c r="TOF24" s="480"/>
      <c r="TOG24" s="481"/>
      <c r="TOH24" s="481"/>
      <c r="TOI24" s="482"/>
      <c r="TOJ24" s="481"/>
      <c r="TOK24" s="1053"/>
      <c r="TOL24" s="1053"/>
      <c r="TOM24" s="1053"/>
      <c r="TON24" s="1053"/>
      <c r="TOO24" s="1053"/>
      <c r="TOP24" s="480"/>
      <c r="TOQ24" s="480"/>
      <c r="TOR24" s="481"/>
      <c r="TOS24" s="480"/>
      <c r="TOT24" s="480"/>
      <c r="TOU24" s="480"/>
      <c r="TOV24" s="481"/>
      <c r="TOW24" s="481"/>
      <c r="TOX24" s="482"/>
      <c r="TOY24" s="481"/>
      <c r="TOZ24" s="1053"/>
      <c r="TPA24" s="1053"/>
      <c r="TPB24" s="1053"/>
      <c r="TPC24" s="1053"/>
      <c r="TPD24" s="1053"/>
      <c r="TPE24" s="480"/>
      <c r="TPF24" s="480"/>
      <c r="TPG24" s="481"/>
      <c r="TPH24" s="480"/>
      <c r="TPI24" s="480"/>
      <c r="TPJ24" s="480"/>
      <c r="TPK24" s="481"/>
      <c r="TPL24" s="481"/>
      <c r="TPM24" s="482"/>
      <c r="TPN24" s="481"/>
      <c r="TPO24" s="1053"/>
      <c r="TPP24" s="1053"/>
      <c r="TPQ24" s="1053"/>
      <c r="TPR24" s="1053"/>
      <c r="TPS24" s="1053"/>
      <c r="TPT24" s="480"/>
      <c r="TPU24" s="480"/>
      <c r="TPV24" s="481"/>
      <c r="TPW24" s="480"/>
      <c r="TPX24" s="480"/>
      <c r="TPY24" s="480"/>
      <c r="TPZ24" s="481"/>
      <c r="TQA24" s="481"/>
      <c r="TQB24" s="482"/>
      <c r="TQC24" s="481"/>
      <c r="TQD24" s="1053"/>
      <c r="TQE24" s="1053"/>
      <c r="TQF24" s="1053"/>
      <c r="TQG24" s="1053"/>
      <c r="TQH24" s="1053"/>
      <c r="TQI24" s="480"/>
      <c r="TQJ24" s="480"/>
      <c r="TQK24" s="481"/>
      <c r="TQL24" s="480"/>
      <c r="TQM24" s="480"/>
      <c r="TQN24" s="480"/>
      <c r="TQO24" s="481"/>
      <c r="TQP24" s="481"/>
      <c r="TQQ24" s="482"/>
      <c r="TQR24" s="481"/>
      <c r="TQS24" s="1053"/>
      <c r="TQT24" s="1053"/>
      <c r="TQU24" s="1053"/>
      <c r="TQV24" s="1053"/>
      <c r="TQW24" s="1053"/>
      <c r="TQX24" s="480"/>
      <c r="TQY24" s="480"/>
      <c r="TQZ24" s="481"/>
      <c r="TRA24" s="480"/>
      <c r="TRB24" s="480"/>
      <c r="TRC24" s="480"/>
      <c r="TRD24" s="481"/>
      <c r="TRE24" s="481"/>
      <c r="TRF24" s="482"/>
      <c r="TRG24" s="481"/>
      <c r="TRH24" s="1053"/>
      <c r="TRI24" s="1053"/>
      <c r="TRJ24" s="1053"/>
      <c r="TRK24" s="1053"/>
      <c r="TRL24" s="1053"/>
      <c r="TRM24" s="480"/>
      <c r="TRN24" s="480"/>
      <c r="TRO24" s="481"/>
      <c r="TRP24" s="480"/>
      <c r="TRQ24" s="480"/>
      <c r="TRR24" s="480"/>
      <c r="TRS24" s="481"/>
      <c r="TRT24" s="481"/>
      <c r="TRU24" s="482"/>
      <c r="TRV24" s="481"/>
      <c r="TRW24" s="1053"/>
      <c r="TRX24" s="1053"/>
      <c r="TRY24" s="1053"/>
      <c r="TRZ24" s="1053"/>
      <c r="TSA24" s="1053"/>
      <c r="TSB24" s="480"/>
      <c r="TSC24" s="480"/>
      <c r="TSD24" s="481"/>
      <c r="TSE24" s="480"/>
      <c r="TSF24" s="480"/>
      <c r="TSG24" s="480"/>
      <c r="TSH24" s="481"/>
      <c r="TSI24" s="481"/>
      <c r="TSJ24" s="482"/>
      <c r="TSK24" s="481"/>
      <c r="TSL24" s="1053"/>
      <c r="TSM24" s="1053"/>
      <c r="TSN24" s="1053"/>
      <c r="TSO24" s="1053"/>
      <c r="TSP24" s="1053"/>
      <c r="TSQ24" s="480"/>
      <c r="TSR24" s="480"/>
      <c r="TSS24" s="481"/>
      <c r="TST24" s="480"/>
      <c r="TSU24" s="480"/>
      <c r="TSV24" s="480"/>
      <c r="TSW24" s="481"/>
      <c r="TSX24" s="481"/>
      <c r="TSY24" s="482"/>
      <c r="TSZ24" s="481"/>
      <c r="TTA24" s="1053"/>
      <c r="TTB24" s="1053"/>
      <c r="TTC24" s="1053"/>
      <c r="TTD24" s="1053"/>
      <c r="TTE24" s="1053"/>
      <c r="TTF24" s="480"/>
      <c r="TTG24" s="480"/>
      <c r="TTH24" s="481"/>
      <c r="TTI24" s="480"/>
      <c r="TTJ24" s="480"/>
      <c r="TTK24" s="480"/>
      <c r="TTL24" s="481"/>
      <c r="TTM24" s="481"/>
      <c r="TTN24" s="482"/>
      <c r="TTO24" s="481"/>
      <c r="TTP24" s="1053"/>
      <c r="TTQ24" s="1053"/>
      <c r="TTR24" s="1053"/>
      <c r="TTS24" s="1053"/>
      <c r="TTT24" s="1053"/>
      <c r="TTU24" s="480"/>
      <c r="TTV24" s="480"/>
      <c r="TTW24" s="481"/>
      <c r="TTX24" s="480"/>
      <c r="TTY24" s="480"/>
      <c r="TTZ24" s="480"/>
      <c r="TUA24" s="481"/>
      <c r="TUB24" s="481"/>
      <c r="TUC24" s="482"/>
      <c r="TUD24" s="481"/>
      <c r="TUE24" s="1053"/>
      <c r="TUF24" s="1053"/>
      <c r="TUG24" s="1053"/>
      <c r="TUH24" s="1053"/>
      <c r="TUI24" s="1053"/>
      <c r="TUJ24" s="480"/>
      <c r="TUK24" s="480"/>
      <c r="TUL24" s="481"/>
      <c r="TUM24" s="480"/>
      <c r="TUN24" s="480"/>
      <c r="TUO24" s="480"/>
      <c r="TUP24" s="481"/>
      <c r="TUQ24" s="481"/>
      <c r="TUR24" s="482"/>
      <c r="TUS24" s="481"/>
      <c r="TUT24" s="1053"/>
      <c r="TUU24" s="1053"/>
      <c r="TUV24" s="1053"/>
      <c r="TUW24" s="1053"/>
      <c r="TUX24" s="1053"/>
      <c r="TUY24" s="480"/>
      <c r="TUZ24" s="480"/>
      <c r="TVA24" s="481"/>
      <c r="TVB24" s="480"/>
      <c r="TVC24" s="480"/>
      <c r="TVD24" s="480"/>
      <c r="TVE24" s="481"/>
      <c r="TVF24" s="481"/>
      <c r="TVG24" s="482"/>
      <c r="TVH24" s="481"/>
      <c r="TVI24" s="1053"/>
      <c r="TVJ24" s="1053"/>
      <c r="TVK24" s="1053"/>
      <c r="TVL24" s="1053"/>
      <c r="TVM24" s="1053"/>
      <c r="TVN24" s="480"/>
      <c r="TVO24" s="480"/>
      <c r="TVP24" s="481"/>
      <c r="TVQ24" s="480"/>
      <c r="TVR24" s="480"/>
      <c r="TVS24" s="480"/>
      <c r="TVT24" s="481"/>
      <c r="TVU24" s="481"/>
      <c r="TVV24" s="482"/>
      <c r="TVW24" s="481"/>
      <c r="TVX24" s="1053"/>
      <c r="TVY24" s="1053"/>
      <c r="TVZ24" s="1053"/>
      <c r="TWA24" s="1053"/>
      <c r="TWB24" s="1053"/>
      <c r="TWC24" s="480"/>
      <c r="TWD24" s="480"/>
      <c r="TWE24" s="481"/>
      <c r="TWF24" s="480"/>
      <c r="TWG24" s="480"/>
      <c r="TWH24" s="480"/>
      <c r="TWI24" s="481"/>
      <c r="TWJ24" s="481"/>
      <c r="TWK24" s="482"/>
      <c r="TWL24" s="481"/>
      <c r="TWM24" s="1053"/>
      <c r="TWN24" s="1053"/>
      <c r="TWO24" s="1053"/>
      <c r="TWP24" s="1053"/>
      <c r="TWQ24" s="1053"/>
      <c r="TWR24" s="480"/>
      <c r="TWS24" s="480"/>
      <c r="TWT24" s="481"/>
      <c r="TWU24" s="480"/>
      <c r="TWV24" s="480"/>
      <c r="TWW24" s="480"/>
      <c r="TWX24" s="481"/>
      <c r="TWY24" s="481"/>
      <c r="TWZ24" s="482"/>
      <c r="TXA24" s="481"/>
      <c r="TXB24" s="1053"/>
      <c r="TXC24" s="1053"/>
      <c r="TXD24" s="1053"/>
      <c r="TXE24" s="1053"/>
      <c r="TXF24" s="1053"/>
      <c r="TXG24" s="480"/>
      <c r="TXH24" s="480"/>
      <c r="TXI24" s="481"/>
      <c r="TXJ24" s="480"/>
      <c r="TXK24" s="480"/>
      <c r="TXL24" s="480"/>
      <c r="TXM24" s="481"/>
      <c r="TXN24" s="481"/>
      <c r="TXO24" s="482"/>
      <c r="TXP24" s="481"/>
      <c r="TXQ24" s="1053"/>
      <c r="TXR24" s="1053"/>
      <c r="TXS24" s="1053"/>
      <c r="TXT24" s="1053"/>
      <c r="TXU24" s="1053"/>
      <c r="TXV24" s="480"/>
      <c r="TXW24" s="480"/>
      <c r="TXX24" s="481"/>
      <c r="TXY24" s="480"/>
      <c r="TXZ24" s="480"/>
      <c r="TYA24" s="480"/>
      <c r="TYB24" s="481"/>
      <c r="TYC24" s="481"/>
      <c r="TYD24" s="482"/>
      <c r="TYE24" s="481"/>
      <c r="TYF24" s="1053"/>
      <c r="TYG24" s="1053"/>
      <c r="TYH24" s="1053"/>
      <c r="TYI24" s="1053"/>
      <c r="TYJ24" s="1053"/>
      <c r="TYK24" s="480"/>
      <c r="TYL24" s="480"/>
      <c r="TYM24" s="481"/>
      <c r="TYN24" s="480"/>
      <c r="TYO24" s="480"/>
      <c r="TYP24" s="480"/>
      <c r="TYQ24" s="481"/>
      <c r="TYR24" s="481"/>
      <c r="TYS24" s="482"/>
      <c r="TYT24" s="481"/>
      <c r="TYU24" s="1053"/>
      <c r="TYV24" s="1053"/>
      <c r="TYW24" s="1053"/>
      <c r="TYX24" s="1053"/>
      <c r="TYY24" s="1053"/>
      <c r="TYZ24" s="480"/>
      <c r="TZA24" s="480"/>
      <c r="TZB24" s="481"/>
      <c r="TZC24" s="480"/>
      <c r="TZD24" s="480"/>
      <c r="TZE24" s="480"/>
      <c r="TZF24" s="481"/>
      <c r="TZG24" s="481"/>
      <c r="TZH24" s="482"/>
      <c r="TZI24" s="481"/>
      <c r="TZJ24" s="1053"/>
      <c r="TZK24" s="1053"/>
      <c r="TZL24" s="1053"/>
      <c r="TZM24" s="1053"/>
      <c r="TZN24" s="1053"/>
      <c r="TZO24" s="480"/>
      <c r="TZP24" s="480"/>
      <c r="TZQ24" s="481"/>
      <c r="TZR24" s="480"/>
      <c r="TZS24" s="480"/>
      <c r="TZT24" s="480"/>
      <c r="TZU24" s="481"/>
      <c r="TZV24" s="481"/>
      <c r="TZW24" s="482"/>
      <c r="TZX24" s="481"/>
      <c r="TZY24" s="1053"/>
      <c r="TZZ24" s="1053"/>
      <c r="UAA24" s="1053"/>
      <c r="UAB24" s="1053"/>
      <c r="UAC24" s="1053"/>
      <c r="UAD24" s="480"/>
      <c r="UAE24" s="480"/>
      <c r="UAF24" s="481"/>
      <c r="UAG24" s="480"/>
      <c r="UAH24" s="480"/>
      <c r="UAI24" s="480"/>
      <c r="UAJ24" s="481"/>
      <c r="UAK24" s="481"/>
      <c r="UAL24" s="482"/>
      <c r="UAM24" s="481"/>
      <c r="UAN24" s="1053"/>
      <c r="UAO24" s="1053"/>
      <c r="UAP24" s="1053"/>
      <c r="UAQ24" s="1053"/>
      <c r="UAR24" s="1053"/>
      <c r="UAS24" s="480"/>
      <c r="UAT24" s="480"/>
      <c r="UAU24" s="481"/>
      <c r="UAV24" s="480"/>
      <c r="UAW24" s="480"/>
      <c r="UAX24" s="480"/>
      <c r="UAY24" s="481"/>
      <c r="UAZ24" s="481"/>
      <c r="UBA24" s="482"/>
      <c r="UBB24" s="481"/>
      <c r="UBC24" s="1053"/>
      <c r="UBD24" s="1053"/>
      <c r="UBE24" s="1053"/>
      <c r="UBF24" s="1053"/>
      <c r="UBG24" s="1053"/>
      <c r="UBH24" s="480"/>
      <c r="UBI24" s="480"/>
      <c r="UBJ24" s="481"/>
      <c r="UBK24" s="480"/>
      <c r="UBL24" s="480"/>
      <c r="UBM24" s="480"/>
      <c r="UBN24" s="481"/>
      <c r="UBO24" s="481"/>
      <c r="UBP24" s="482"/>
      <c r="UBQ24" s="481"/>
      <c r="UBR24" s="1053"/>
      <c r="UBS24" s="1053"/>
      <c r="UBT24" s="1053"/>
      <c r="UBU24" s="1053"/>
      <c r="UBV24" s="1053"/>
      <c r="UBW24" s="480"/>
      <c r="UBX24" s="480"/>
      <c r="UBY24" s="481"/>
      <c r="UBZ24" s="480"/>
      <c r="UCA24" s="480"/>
      <c r="UCB24" s="480"/>
      <c r="UCC24" s="481"/>
      <c r="UCD24" s="481"/>
      <c r="UCE24" s="482"/>
      <c r="UCF24" s="481"/>
      <c r="UCG24" s="1053"/>
      <c r="UCH24" s="1053"/>
      <c r="UCI24" s="1053"/>
      <c r="UCJ24" s="1053"/>
      <c r="UCK24" s="1053"/>
      <c r="UCL24" s="480"/>
      <c r="UCM24" s="480"/>
      <c r="UCN24" s="481"/>
      <c r="UCO24" s="480"/>
      <c r="UCP24" s="480"/>
      <c r="UCQ24" s="480"/>
      <c r="UCR24" s="481"/>
      <c r="UCS24" s="481"/>
      <c r="UCT24" s="482"/>
      <c r="UCU24" s="481"/>
      <c r="UCV24" s="1053"/>
      <c r="UCW24" s="1053"/>
      <c r="UCX24" s="1053"/>
      <c r="UCY24" s="1053"/>
      <c r="UCZ24" s="1053"/>
      <c r="UDA24" s="480"/>
      <c r="UDB24" s="480"/>
      <c r="UDC24" s="481"/>
      <c r="UDD24" s="480"/>
      <c r="UDE24" s="480"/>
      <c r="UDF24" s="480"/>
      <c r="UDG24" s="481"/>
      <c r="UDH24" s="481"/>
      <c r="UDI24" s="482"/>
      <c r="UDJ24" s="481"/>
      <c r="UDK24" s="1053"/>
      <c r="UDL24" s="1053"/>
      <c r="UDM24" s="1053"/>
      <c r="UDN24" s="1053"/>
      <c r="UDO24" s="1053"/>
      <c r="UDP24" s="480"/>
      <c r="UDQ24" s="480"/>
      <c r="UDR24" s="481"/>
      <c r="UDS24" s="480"/>
      <c r="UDT24" s="480"/>
      <c r="UDU24" s="480"/>
      <c r="UDV24" s="481"/>
      <c r="UDW24" s="481"/>
      <c r="UDX24" s="482"/>
      <c r="UDY24" s="481"/>
      <c r="UDZ24" s="1053"/>
      <c r="UEA24" s="1053"/>
      <c r="UEB24" s="1053"/>
      <c r="UEC24" s="1053"/>
      <c r="UED24" s="1053"/>
      <c r="UEE24" s="480"/>
      <c r="UEF24" s="480"/>
      <c r="UEG24" s="481"/>
      <c r="UEH24" s="480"/>
      <c r="UEI24" s="480"/>
      <c r="UEJ24" s="480"/>
      <c r="UEK24" s="481"/>
      <c r="UEL24" s="481"/>
      <c r="UEM24" s="482"/>
      <c r="UEN24" s="481"/>
      <c r="UEO24" s="1053"/>
      <c r="UEP24" s="1053"/>
      <c r="UEQ24" s="1053"/>
      <c r="UER24" s="1053"/>
      <c r="UES24" s="1053"/>
      <c r="UET24" s="480"/>
      <c r="UEU24" s="480"/>
      <c r="UEV24" s="481"/>
      <c r="UEW24" s="480"/>
      <c r="UEX24" s="480"/>
      <c r="UEY24" s="480"/>
      <c r="UEZ24" s="481"/>
      <c r="UFA24" s="481"/>
      <c r="UFB24" s="482"/>
      <c r="UFC24" s="481"/>
      <c r="UFD24" s="1053"/>
      <c r="UFE24" s="1053"/>
      <c r="UFF24" s="1053"/>
      <c r="UFG24" s="1053"/>
      <c r="UFH24" s="1053"/>
      <c r="UFI24" s="480"/>
      <c r="UFJ24" s="480"/>
      <c r="UFK24" s="481"/>
      <c r="UFL24" s="480"/>
      <c r="UFM24" s="480"/>
      <c r="UFN24" s="480"/>
      <c r="UFO24" s="481"/>
      <c r="UFP24" s="481"/>
      <c r="UFQ24" s="482"/>
      <c r="UFR24" s="481"/>
      <c r="UFS24" s="1053"/>
      <c r="UFT24" s="1053"/>
      <c r="UFU24" s="1053"/>
      <c r="UFV24" s="1053"/>
      <c r="UFW24" s="1053"/>
      <c r="UFX24" s="480"/>
      <c r="UFY24" s="480"/>
      <c r="UFZ24" s="481"/>
      <c r="UGA24" s="480"/>
      <c r="UGB24" s="480"/>
      <c r="UGC24" s="480"/>
      <c r="UGD24" s="481"/>
      <c r="UGE24" s="481"/>
      <c r="UGF24" s="482"/>
      <c r="UGG24" s="481"/>
      <c r="UGH24" s="1053"/>
      <c r="UGI24" s="1053"/>
      <c r="UGJ24" s="1053"/>
      <c r="UGK24" s="1053"/>
      <c r="UGL24" s="1053"/>
      <c r="UGM24" s="480"/>
      <c r="UGN24" s="480"/>
      <c r="UGO24" s="481"/>
      <c r="UGP24" s="480"/>
      <c r="UGQ24" s="480"/>
      <c r="UGR24" s="480"/>
      <c r="UGS24" s="481"/>
      <c r="UGT24" s="481"/>
      <c r="UGU24" s="482"/>
      <c r="UGV24" s="481"/>
      <c r="UGW24" s="1053"/>
      <c r="UGX24" s="1053"/>
      <c r="UGY24" s="1053"/>
      <c r="UGZ24" s="1053"/>
      <c r="UHA24" s="1053"/>
      <c r="UHB24" s="480"/>
      <c r="UHC24" s="480"/>
      <c r="UHD24" s="481"/>
      <c r="UHE24" s="480"/>
      <c r="UHF24" s="480"/>
      <c r="UHG24" s="480"/>
      <c r="UHH24" s="481"/>
      <c r="UHI24" s="481"/>
      <c r="UHJ24" s="482"/>
      <c r="UHK24" s="481"/>
      <c r="UHL24" s="1053"/>
      <c r="UHM24" s="1053"/>
      <c r="UHN24" s="1053"/>
      <c r="UHO24" s="1053"/>
      <c r="UHP24" s="1053"/>
      <c r="UHQ24" s="480"/>
      <c r="UHR24" s="480"/>
      <c r="UHS24" s="481"/>
      <c r="UHT24" s="480"/>
      <c r="UHU24" s="480"/>
      <c r="UHV24" s="480"/>
      <c r="UHW24" s="481"/>
      <c r="UHX24" s="481"/>
      <c r="UHY24" s="482"/>
      <c r="UHZ24" s="481"/>
      <c r="UIA24" s="1053"/>
      <c r="UIB24" s="1053"/>
      <c r="UIC24" s="1053"/>
      <c r="UID24" s="1053"/>
      <c r="UIE24" s="1053"/>
      <c r="UIF24" s="480"/>
      <c r="UIG24" s="480"/>
      <c r="UIH24" s="481"/>
      <c r="UII24" s="480"/>
      <c r="UIJ24" s="480"/>
      <c r="UIK24" s="480"/>
      <c r="UIL24" s="481"/>
      <c r="UIM24" s="481"/>
      <c r="UIN24" s="482"/>
      <c r="UIO24" s="481"/>
      <c r="UIP24" s="1053"/>
      <c r="UIQ24" s="1053"/>
      <c r="UIR24" s="1053"/>
      <c r="UIS24" s="1053"/>
      <c r="UIT24" s="1053"/>
      <c r="UIU24" s="480"/>
      <c r="UIV24" s="480"/>
      <c r="UIW24" s="481"/>
      <c r="UIX24" s="480"/>
      <c r="UIY24" s="480"/>
      <c r="UIZ24" s="480"/>
      <c r="UJA24" s="481"/>
      <c r="UJB24" s="481"/>
      <c r="UJC24" s="482"/>
      <c r="UJD24" s="481"/>
      <c r="UJE24" s="1053"/>
      <c r="UJF24" s="1053"/>
      <c r="UJG24" s="1053"/>
      <c r="UJH24" s="1053"/>
      <c r="UJI24" s="1053"/>
      <c r="UJJ24" s="480"/>
      <c r="UJK24" s="480"/>
      <c r="UJL24" s="481"/>
      <c r="UJM24" s="480"/>
      <c r="UJN24" s="480"/>
      <c r="UJO24" s="480"/>
      <c r="UJP24" s="481"/>
      <c r="UJQ24" s="481"/>
      <c r="UJR24" s="482"/>
      <c r="UJS24" s="481"/>
      <c r="UJT24" s="1053"/>
      <c r="UJU24" s="1053"/>
      <c r="UJV24" s="1053"/>
      <c r="UJW24" s="1053"/>
      <c r="UJX24" s="1053"/>
      <c r="UJY24" s="480"/>
      <c r="UJZ24" s="480"/>
      <c r="UKA24" s="481"/>
      <c r="UKB24" s="480"/>
      <c r="UKC24" s="480"/>
      <c r="UKD24" s="480"/>
      <c r="UKE24" s="481"/>
      <c r="UKF24" s="481"/>
      <c r="UKG24" s="482"/>
      <c r="UKH24" s="481"/>
      <c r="UKI24" s="1053"/>
      <c r="UKJ24" s="1053"/>
      <c r="UKK24" s="1053"/>
      <c r="UKL24" s="1053"/>
      <c r="UKM24" s="1053"/>
      <c r="UKN24" s="480"/>
      <c r="UKO24" s="480"/>
      <c r="UKP24" s="481"/>
      <c r="UKQ24" s="480"/>
      <c r="UKR24" s="480"/>
      <c r="UKS24" s="480"/>
      <c r="UKT24" s="481"/>
      <c r="UKU24" s="481"/>
      <c r="UKV24" s="482"/>
      <c r="UKW24" s="481"/>
      <c r="UKX24" s="1053"/>
      <c r="UKY24" s="1053"/>
      <c r="UKZ24" s="1053"/>
      <c r="ULA24" s="1053"/>
      <c r="ULB24" s="1053"/>
      <c r="ULC24" s="480"/>
      <c r="ULD24" s="480"/>
      <c r="ULE24" s="481"/>
      <c r="ULF24" s="480"/>
      <c r="ULG24" s="480"/>
      <c r="ULH24" s="480"/>
      <c r="ULI24" s="481"/>
      <c r="ULJ24" s="481"/>
      <c r="ULK24" s="482"/>
      <c r="ULL24" s="481"/>
      <c r="ULM24" s="1053"/>
      <c r="ULN24" s="1053"/>
      <c r="ULO24" s="1053"/>
      <c r="ULP24" s="1053"/>
      <c r="ULQ24" s="1053"/>
      <c r="ULR24" s="480"/>
      <c r="ULS24" s="480"/>
      <c r="ULT24" s="481"/>
      <c r="ULU24" s="480"/>
      <c r="ULV24" s="480"/>
      <c r="ULW24" s="480"/>
      <c r="ULX24" s="481"/>
      <c r="ULY24" s="481"/>
      <c r="ULZ24" s="482"/>
      <c r="UMA24" s="481"/>
      <c r="UMB24" s="1053"/>
      <c r="UMC24" s="1053"/>
      <c r="UMD24" s="1053"/>
      <c r="UME24" s="1053"/>
      <c r="UMF24" s="1053"/>
      <c r="UMG24" s="480"/>
      <c r="UMH24" s="480"/>
      <c r="UMI24" s="481"/>
      <c r="UMJ24" s="480"/>
      <c r="UMK24" s="480"/>
      <c r="UML24" s="480"/>
      <c r="UMM24" s="481"/>
      <c r="UMN24" s="481"/>
      <c r="UMO24" s="482"/>
      <c r="UMP24" s="481"/>
      <c r="UMQ24" s="1053"/>
      <c r="UMR24" s="1053"/>
      <c r="UMS24" s="1053"/>
      <c r="UMT24" s="1053"/>
      <c r="UMU24" s="1053"/>
      <c r="UMV24" s="480"/>
      <c r="UMW24" s="480"/>
      <c r="UMX24" s="481"/>
      <c r="UMY24" s="480"/>
      <c r="UMZ24" s="480"/>
      <c r="UNA24" s="480"/>
      <c r="UNB24" s="481"/>
      <c r="UNC24" s="481"/>
      <c r="UND24" s="482"/>
      <c r="UNE24" s="481"/>
      <c r="UNF24" s="1053"/>
      <c r="UNG24" s="1053"/>
      <c r="UNH24" s="1053"/>
      <c r="UNI24" s="1053"/>
      <c r="UNJ24" s="1053"/>
      <c r="UNK24" s="480"/>
      <c r="UNL24" s="480"/>
      <c r="UNM24" s="481"/>
      <c r="UNN24" s="480"/>
      <c r="UNO24" s="480"/>
      <c r="UNP24" s="480"/>
      <c r="UNQ24" s="481"/>
      <c r="UNR24" s="481"/>
      <c r="UNS24" s="482"/>
      <c r="UNT24" s="481"/>
      <c r="UNU24" s="1053"/>
      <c r="UNV24" s="1053"/>
      <c r="UNW24" s="1053"/>
      <c r="UNX24" s="1053"/>
      <c r="UNY24" s="1053"/>
      <c r="UNZ24" s="480"/>
      <c r="UOA24" s="480"/>
      <c r="UOB24" s="481"/>
      <c r="UOC24" s="480"/>
      <c r="UOD24" s="480"/>
      <c r="UOE24" s="480"/>
      <c r="UOF24" s="481"/>
      <c r="UOG24" s="481"/>
      <c r="UOH24" s="482"/>
      <c r="UOI24" s="481"/>
      <c r="UOJ24" s="1053"/>
      <c r="UOK24" s="1053"/>
      <c r="UOL24" s="1053"/>
      <c r="UOM24" s="1053"/>
      <c r="UON24" s="1053"/>
      <c r="UOO24" s="480"/>
      <c r="UOP24" s="480"/>
      <c r="UOQ24" s="481"/>
      <c r="UOR24" s="480"/>
      <c r="UOS24" s="480"/>
      <c r="UOT24" s="480"/>
      <c r="UOU24" s="481"/>
      <c r="UOV24" s="481"/>
      <c r="UOW24" s="482"/>
      <c r="UOX24" s="481"/>
      <c r="UOY24" s="1053"/>
      <c r="UOZ24" s="1053"/>
      <c r="UPA24" s="1053"/>
      <c r="UPB24" s="1053"/>
      <c r="UPC24" s="1053"/>
      <c r="UPD24" s="480"/>
      <c r="UPE24" s="480"/>
      <c r="UPF24" s="481"/>
      <c r="UPG24" s="480"/>
      <c r="UPH24" s="480"/>
      <c r="UPI24" s="480"/>
      <c r="UPJ24" s="481"/>
      <c r="UPK24" s="481"/>
      <c r="UPL24" s="482"/>
      <c r="UPM24" s="481"/>
      <c r="UPN24" s="1053"/>
      <c r="UPO24" s="1053"/>
      <c r="UPP24" s="1053"/>
      <c r="UPQ24" s="1053"/>
      <c r="UPR24" s="1053"/>
      <c r="UPS24" s="480"/>
      <c r="UPT24" s="480"/>
      <c r="UPU24" s="481"/>
      <c r="UPV24" s="480"/>
      <c r="UPW24" s="480"/>
      <c r="UPX24" s="480"/>
      <c r="UPY24" s="481"/>
      <c r="UPZ24" s="481"/>
      <c r="UQA24" s="482"/>
      <c r="UQB24" s="481"/>
      <c r="UQC24" s="1053"/>
      <c r="UQD24" s="1053"/>
      <c r="UQE24" s="1053"/>
      <c r="UQF24" s="1053"/>
      <c r="UQG24" s="1053"/>
      <c r="UQH24" s="480"/>
      <c r="UQI24" s="480"/>
      <c r="UQJ24" s="481"/>
      <c r="UQK24" s="480"/>
      <c r="UQL24" s="480"/>
      <c r="UQM24" s="480"/>
      <c r="UQN24" s="481"/>
      <c r="UQO24" s="481"/>
      <c r="UQP24" s="482"/>
      <c r="UQQ24" s="481"/>
      <c r="UQR24" s="1053"/>
      <c r="UQS24" s="1053"/>
      <c r="UQT24" s="1053"/>
      <c r="UQU24" s="1053"/>
      <c r="UQV24" s="1053"/>
      <c r="UQW24" s="480"/>
      <c r="UQX24" s="480"/>
      <c r="UQY24" s="481"/>
      <c r="UQZ24" s="480"/>
      <c r="URA24" s="480"/>
      <c r="URB24" s="480"/>
      <c r="URC24" s="481"/>
      <c r="URD24" s="481"/>
      <c r="URE24" s="482"/>
      <c r="URF24" s="481"/>
      <c r="URG24" s="1053"/>
      <c r="URH24" s="1053"/>
      <c r="URI24" s="1053"/>
      <c r="URJ24" s="1053"/>
      <c r="URK24" s="1053"/>
      <c r="URL24" s="480"/>
      <c r="URM24" s="480"/>
      <c r="URN24" s="481"/>
      <c r="URO24" s="480"/>
      <c r="URP24" s="480"/>
      <c r="URQ24" s="480"/>
      <c r="URR24" s="481"/>
      <c r="URS24" s="481"/>
      <c r="URT24" s="482"/>
      <c r="URU24" s="481"/>
      <c r="URV24" s="1053"/>
      <c r="URW24" s="1053"/>
      <c r="URX24" s="1053"/>
      <c r="URY24" s="1053"/>
      <c r="URZ24" s="1053"/>
      <c r="USA24" s="480"/>
      <c r="USB24" s="480"/>
      <c r="USC24" s="481"/>
      <c r="USD24" s="480"/>
      <c r="USE24" s="480"/>
      <c r="USF24" s="480"/>
      <c r="USG24" s="481"/>
      <c r="USH24" s="481"/>
      <c r="USI24" s="482"/>
      <c r="USJ24" s="481"/>
      <c r="USK24" s="1053"/>
      <c r="USL24" s="1053"/>
      <c r="USM24" s="1053"/>
      <c r="USN24" s="1053"/>
      <c r="USO24" s="1053"/>
      <c r="USP24" s="480"/>
      <c r="USQ24" s="480"/>
      <c r="USR24" s="481"/>
      <c r="USS24" s="480"/>
      <c r="UST24" s="480"/>
      <c r="USU24" s="480"/>
      <c r="USV24" s="481"/>
      <c r="USW24" s="481"/>
      <c r="USX24" s="482"/>
      <c r="USY24" s="481"/>
      <c r="USZ24" s="1053"/>
      <c r="UTA24" s="1053"/>
      <c r="UTB24" s="1053"/>
      <c r="UTC24" s="1053"/>
      <c r="UTD24" s="1053"/>
      <c r="UTE24" s="480"/>
      <c r="UTF24" s="480"/>
      <c r="UTG24" s="481"/>
      <c r="UTH24" s="480"/>
      <c r="UTI24" s="480"/>
      <c r="UTJ24" s="480"/>
      <c r="UTK24" s="481"/>
      <c r="UTL24" s="481"/>
      <c r="UTM24" s="482"/>
      <c r="UTN24" s="481"/>
      <c r="UTO24" s="1053"/>
      <c r="UTP24" s="1053"/>
      <c r="UTQ24" s="1053"/>
      <c r="UTR24" s="1053"/>
      <c r="UTS24" s="1053"/>
      <c r="UTT24" s="480"/>
      <c r="UTU24" s="480"/>
      <c r="UTV24" s="481"/>
      <c r="UTW24" s="480"/>
      <c r="UTX24" s="480"/>
      <c r="UTY24" s="480"/>
      <c r="UTZ24" s="481"/>
      <c r="UUA24" s="481"/>
      <c r="UUB24" s="482"/>
      <c r="UUC24" s="481"/>
      <c r="UUD24" s="1053"/>
      <c r="UUE24" s="1053"/>
      <c r="UUF24" s="1053"/>
      <c r="UUG24" s="1053"/>
      <c r="UUH24" s="1053"/>
      <c r="UUI24" s="480"/>
      <c r="UUJ24" s="480"/>
      <c r="UUK24" s="481"/>
      <c r="UUL24" s="480"/>
      <c r="UUM24" s="480"/>
      <c r="UUN24" s="480"/>
      <c r="UUO24" s="481"/>
      <c r="UUP24" s="481"/>
      <c r="UUQ24" s="482"/>
      <c r="UUR24" s="481"/>
      <c r="UUS24" s="1053"/>
      <c r="UUT24" s="1053"/>
      <c r="UUU24" s="1053"/>
      <c r="UUV24" s="1053"/>
      <c r="UUW24" s="1053"/>
      <c r="UUX24" s="480"/>
      <c r="UUY24" s="480"/>
      <c r="UUZ24" s="481"/>
      <c r="UVA24" s="480"/>
      <c r="UVB24" s="480"/>
      <c r="UVC24" s="480"/>
      <c r="UVD24" s="481"/>
      <c r="UVE24" s="481"/>
      <c r="UVF24" s="482"/>
      <c r="UVG24" s="481"/>
      <c r="UVH24" s="1053"/>
      <c r="UVI24" s="1053"/>
      <c r="UVJ24" s="1053"/>
      <c r="UVK24" s="1053"/>
      <c r="UVL24" s="1053"/>
      <c r="UVM24" s="480"/>
      <c r="UVN24" s="480"/>
      <c r="UVO24" s="481"/>
      <c r="UVP24" s="480"/>
      <c r="UVQ24" s="480"/>
      <c r="UVR24" s="480"/>
      <c r="UVS24" s="481"/>
      <c r="UVT24" s="481"/>
      <c r="UVU24" s="482"/>
      <c r="UVV24" s="481"/>
      <c r="UVW24" s="1053"/>
      <c r="UVX24" s="1053"/>
      <c r="UVY24" s="1053"/>
      <c r="UVZ24" s="1053"/>
      <c r="UWA24" s="1053"/>
      <c r="UWB24" s="480"/>
      <c r="UWC24" s="480"/>
      <c r="UWD24" s="481"/>
      <c r="UWE24" s="480"/>
      <c r="UWF24" s="480"/>
      <c r="UWG24" s="480"/>
      <c r="UWH24" s="481"/>
      <c r="UWI24" s="481"/>
      <c r="UWJ24" s="482"/>
      <c r="UWK24" s="481"/>
      <c r="UWL24" s="1053"/>
      <c r="UWM24" s="1053"/>
      <c r="UWN24" s="1053"/>
      <c r="UWO24" s="1053"/>
      <c r="UWP24" s="1053"/>
      <c r="UWQ24" s="480"/>
      <c r="UWR24" s="480"/>
      <c r="UWS24" s="481"/>
      <c r="UWT24" s="480"/>
      <c r="UWU24" s="480"/>
      <c r="UWV24" s="480"/>
      <c r="UWW24" s="481"/>
      <c r="UWX24" s="481"/>
      <c r="UWY24" s="482"/>
      <c r="UWZ24" s="481"/>
      <c r="UXA24" s="1053"/>
      <c r="UXB24" s="1053"/>
      <c r="UXC24" s="1053"/>
      <c r="UXD24" s="1053"/>
      <c r="UXE24" s="1053"/>
      <c r="UXF24" s="480"/>
      <c r="UXG24" s="480"/>
      <c r="UXH24" s="481"/>
      <c r="UXI24" s="480"/>
      <c r="UXJ24" s="480"/>
      <c r="UXK24" s="480"/>
      <c r="UXL24" s="481"/>
      <c r="UXM24" s="481"/>
      <c r="UXN24" s="482"/>
      <c r="UXO24" s="481"/>
      <c r="UXP24" s="1053"/>
      <c r="UXQ24" s="1053"/>
      <c r="UXR24" s="1053"/>
      <c r="UXS24" s="1053"/>
      <c r="UXT24" s="1053"/>
      <c r="UXU24" s="480"/>
      <c r="UXV24" s="480"/>
      <c r="UXW24" s="481"/>
      <c r="UXX24" s="480"/>
      <c r="UXY24" s="480"/>
      <c r="UXZ24" s="480"/>
      <c r="UYA24" s="481"/>
      <c r="UYB24" s="481"/>
      <c r="UYC24" s="482"/>
      <c r="UYD24" s="481"/>
      <c r="UYE24" s="1053"/>
      <c r="UYF24" s="1053"/>
      <c r="UYG24" s="1053"/>
      <c r="UYH24" s="1053"/>
      <c r="UYI24" s="1053"/>
      <c r="UYJ24" s="480"/>
      <c r="UYK24" s="480"/>
      <c r="UYL24" s="481"/>
      <c r="UYM24" s="480"/>
      <c r="UYN24" s="480"/>
      <c r="UYO24" s="480"/>
      <c r="UYP24" s="481"/>
      <c r="UYQ24" s="481"/>
      <c r="UYR24" s="482"/>
      <c r="UYS24" s="481"/>
      <c r="UYT24" s="1053"/>
      <c r="UYU24" s="1053"/>
      <c r="UYV24" s="1053"/>
      <c r="UYW24" s="1053"/>
      <c r="UYX24" s="1053"/>
      <c r="UYY24" s="480"/>
      <c r="UYZ24" s="480"/>
      <c r="UZA24" s="481"/>
      <c r="UZB24" s="480"/>
      <c r="UZC24" s="480"/>
      <c r="UZD24" s="480"/>
      <c r="UZE24" s="481"/>
      <c r="UZF24" s="481"/>
      <c r="UZG24" s="482"/>
      <c r="UZH24" s="481"/>
      <c r="UZI24" s="1053"/>
      <c r="UZJ24" s="1053"/>
      <c r="UZK24" s="1053"/>
      <c r="UZL24" s="1053"/>
      <c r="UZM24" s="1053"/>
      <c r="UZN24" s="480"/>
      <c r="UZO24" s="480"/>
      <c r="UZP24" s="481"/>
      <c r="UZQ24" s="480"/>
      <c r="UZR24" s="480"/>
      <c r="UZS24" s="480"/>
      <c r="UZT24" s="481"/>
      <c r="UZU24" s="481"/>
      <c r="UZV24" s="482"/>
      <c r="UZW24" s="481"/>
      <c r="UZX24" s="1053"/>
      <c r="UZY24" s="1053"/>
      <c r="UZZ24" s="1053"/>
      <c r="VAA24" s="1053"/>
      <c r="VAB24" s="1053"/>
      <c r="VAC24" s="480"/>
      <c r="VAD24" s="480"/>
      <c r="VAE24" s="481"/>
      <c r="VAF24" s="480"/>
      <c r="VAG24" s="480"/>
      <c r="VAH24" s="480"/>
      <c r="VAI24" s="481"/>
      <c r="VAJ24" s="481"/>
      <c r="VAK24" s="482"/>
      <c r="VAL24" s="481"/>
      <c r="VAM24" s="1053"/>
      <c r="VAN24" s="1053"/>
      <c r="VAO24" s="1053"/>
      <c r="VAP24" s="1053"/>
      <c r="VAQ24" s="1053"/>
      <c r="VAR24" s="480"/>
      <c r="VAS24" s="480"/>
      <c r="VAT24" s="481"/>
      <c r="VAU24" s="480"/>
      <c r="VAV24" s="480"/>
      <c r="VAW24" s="480"/>
      <c r="VAX24" s="481"/>
      <c r="VAY24" s="481"/>
      <c r="VAZ24" s="482"/>
      <c r="VBA24" s="481"/>
      <c r="VBB24" s="1053"/>
      <c r="VBC24" s="1053"/>
      <c r="VBD24" s="1053"/>
      <c r="VBE24" s="1053"/>
      <c r="VBF24" s="1053"/>
      <c r="VBG24" s="480"/>
      <c r="VBH24" s="480"/>
      <c r="VBI24" s="481"/>
      <c r="VBJ24" s="480"/>
      <c r="VBK24" s="480"/>
      <c r="VBL24" s="480"/>
      <c r="VBM24" s="481"/>
      <c r="VBN24" s="481"/>
      <c r="VBO24" s="482"/>
      <c r="VBP24" s="481"/>
      <c r="VBQ24" s="1053"/>
      <c r="VBR24" s="1053"/>
      <c r="VBS24" s="1053"/>
      <c r="VBT24" s="1053"/>
      <c r="VBU24" s="1053"/>
      <c r="VBV24" s="480"/>
      <c r="VBW24" s="480"/>
      <c r="VBX24" s="481"/>
      <c r="VBY24" s="480"/>
      <c r="VBZ24" s="480"/>
      <c r="VCA24" s="480"/>
      <c r="VCB24" s="481"/>
      <c r="VCC24" s="481"/>
      <c r="VCD24" s="482"/>
      <c r="VCE24" s="481"/>
      <c r="VCF24" s="1053"/>
      <c r="VCG24" s="1053"/>
      <c r="VCH24" s="1053"/>
      <c r="VCI24" s="1053"/>
      <c r="VCJ24" s="1053"/>
      <c r="VCK24" s="480"/>
      <c r="VCL24" s="480"/>
      <c r="VCM24" s="481"/>
      <c r="VCN24" s="480"/>
      <c r="VCO24" s="480"/>
      <c r="VCP24" s="480"/>
      <c r="VCQ24" s="481"/>
      <c r="VCR24" s="481"/>
      <c r="VCS24" s="482"/>
      <c r="VCT24" s="481"/>
      <c r="VCU24" s="1053"/>
      <c r="VCV24" s="1053"/>
      <c r="VCW24" s="1053"/>
      <c r="VCX24" s="1053"/>
      <c r="VCY24" s="1053"/>
      <c r="VCZ24" s="480"/>
      <c r="VDA24" s="480"/>
      <c r="VDB24" s="481"/>
      <c r="VDC24" s="480"/>
      <c r="VDD24" s="480"/>
      <c r="VDE24" s="480"/>
      <c r="VDF24" s="481"/>
      <c r="VDG24" s="481"/>
      <c r="VDH24" s="482"/>
      <c r="VDI24" s="481"/>
      <c r="VDJ24" s="1053"/>
      <c r="VDK24" s="1053"/>
      <c r="VDL24" s="1053"/>
      <c r="VDM24" s="1053"/>
      <c r="VDN24" s="1053"/>
      <c r="VDO24" s="480"/>
      <c r="VDP24" s="480"/>
      <c r="VDQ24" s="481"/>
      <c r="VDR24" s="480"/>
      <c r="VDS24" s="480"/>
      <c r="VDT24" s="480"/>
      <c r="VDU24" s="481"/>
      <c r="VDV24" s="481"/>
      <c r="VDW24" s="482"/>
      <c r="VDX24" s="481"/>
      <c r="VDY24" s="1053"/>
      <c r="VDZ24" s="1053"/>
      <c r="VEA24" s="1053"/>
      <c r="VEB24" s="1053"/>
      <c r="VEC24" s="1053"/>
      <c r="VED24" s="480"/>
      <c r="VEE24" s="480"/>
      <c r="VEF24" s="481"/>
      <c r="VEG24" s="480"/>
      <c r="VEH24" s="480"/>
      <c r="VEI24" s="480"/>
      <c r="VEJ24" s="481"/>
      <c r="VEK24" s="481"/>
      <c r="VEL24" s="482"/>
      <c r="VEM24" s="481"/>
      <c r="VEN24" s="1053"/>
      <c r="VEO24" s="1053"/>
      <c r="VEP24" s="1053"/>
      <c r="VEQ24" s="1053"/>
      <c r="VER24" s="1053"/>
      <c r="VES24" s="480"/>
      <c r="VET24" s="480"/>
      <c r="VEU24" s="481"/>
      <c r="VEV24" s="480"/>
      <c r="VEW24" s="480"/>
      <c r="VEX24" s="480"/>
      <c r="VEY24" s="481"/>
      <c r="VEZ24" s="481"/>
      <c r="VFA24" s="482"/>
      <c r="VFB24" s="481"/>
      <c r="VFC24" s="1053"/>
      <c r="VFD24" s="1053"/>
      <c r="VFE24" s="1053"/>
      <c r="VFF24" s="1053"/>
      <c r="VFG24" s="1053"/>
      <c r="VFH24" s="480"/>
      <c r="VFI24" s="480"/>
      <c r="VFJ24" s="481"/>
      <c r="VFK24" s="480"/>
      <c r="VFL24" s="480"/>
      <c r="VFM24" s="480"/>
      <c r="VFN24" s="481"/>
      <c r="VFO24" s="481"/>
      <c r="VFP24" s="482"/>
      <c r="VFQ24" s="481"/>
      <c r="VFR24" s="1053"/>
      <c r="VFS24" s="1053"/>
      <c r="VFT24" s="1053"/>
      <c r="VFU24" s="1053"/>
      <c r="VFV24" s="1053"/>
      <c r="VFW24" s="480"/>
      <c r="VFX24" s="480"/>
      <c r="VFY24" s="481"/>
      <c r="VFZ24" s="480"/>
      <c r="VGA24" s="480"/>
      <c r="VGB24" s="480"/>
      <c r="VGC24" s="481"/>
      <c r="VGD24" s="481"/>
      <c r="VGE24" s="482"/>
      <c r="VGF24" s="481"/>
      <c r="VGG24" s="1053"/>
      <c r="VGH24" s="1053"/>
      <c r="VGI24" s="1053"/>
      <c r="VGJ24" s="1053"/>
      <c r="VGK24" s="1053"/>
      <c r="VGL24" s="480"/>
      <c r="VGM24" s="480"/>
      <c r="VGN24" s="481"/>
      <c r="VGO24" s="480"/>
      <c r="VGP24" s="480"/>
      <c r="VGQ24" s="480"/>
      <c r="VGR24" s="481"/>
      <c r="VGS24" s="481"/>
      <c r="VGT24" s="482"/>
      <c r="VGU24" s="481"/>
      <c r="VGV24" s="1053"/>
      <c r="VGW24" s="1053"/>
      <c r="VGX24" s="1053"/>
      <c r="VGY24" s="1053"/>
      <c r="VGZ24" s="1053"/>
      <c r="VHA24" s="480"/>
      <c r="VHB24" s="480"/>
      <c r="VHC24" s="481"/>
      <c r="VHD24" s="480"/>
      <c r="VHE24" s="480"/>
      <c r="VHF24" s="480"/>
      <c r="VHG24" s="481"/>
      <c r="VHH24" s="481"/>
      <c r="VHI24" s="482"/>
      <c r="VHJ24" s="481"/>
      <c r="VHK24" s="1053"/>
      <c r="VHL24" s="1053"/>
      <c r="VHM24" s="1053"/>
      <c r="VHN24" s="1053"/>
      <c r="VHO24" s="1053"/>
      <c r="VHP24" s="480"/>
      <c r="VHQ24" s="480"/>
      <c r="VHR24" s="481"/>
      <c r="VHS24" s="480"/>
      <c r="VHT24" s="480"/>
      <c r="VHU24" s="480"/>
      <c r="VHV24" s="481"/>
      <c r="VHW24" s="481"/>
      <c r="VHX24" s="482"/>
      <c r="VHY24" s="481"/>
      <c r="VHZ24" s="1053"/>
      <c r="VIA24" s="1053"/>
      <c r="VIB24" s="1053"/>
      <c r="VIC24" s="1053"/>
      <c r="VID24" s="1053"/>
      <c r="VIE24" s="480"/>
      <c r="VIF24" s="480"/>
      <c r="VIG24" s="481"/>
      <c r="VIH24" s="480"/>
      <c r="VII24" s="480"/>
      <c r="VIJ24" s="480"/>
      <c r="VIK24" s="481"/>
      <c r="VIL24" s="481"/>
      <c r="VIM24" s="482"/>
      <c r="VIN24" s="481"/>
      <c r="VIO24" s="1053"/>
      <c r="VIP24" s="1053"/>
      <c r="VIQ24" s="1053"/>
      <c r="VIR24" s="1053"/>
      <c r="VIS24" s="1053"/>
      <c r="VIT24" s="480"/>
      <c r="VIU24" s="480"/>
      <c r="VIV24" s="481"/>
      <c r="VIW24" s="480"/>
      <c r="VIX24" s="480"/>
      <c r="VIY24" s="480"/>
      <c r="VIZ24" s="481"/>
      <c r="VJA24" s="481"/>
      <c r="VJB24" s="482"/>
      <c r="VJC24" s="481"/>
      <c r="VJD24" s="1053"/>
      <c r="VJE24" s="1053"/>
      <c r="VJF24" s="1053"/>
      <c r="VJG24" s="1053"/>
      <c r="VJH24" s="1053"/>
      <c r="VJI24" s="480"/>
      <c r="VJJ24" s="480"/>
      <c r="VJK24" s="481"/>
      <c r="VJL24" s="480"/>
      <c r="VJM24" s="480"/>
      <c r="VJN24" s="480"/>
      <c r="VJO24" s="481"/>
      <c r="VJP24" s="481"/>
      <c r="VJQ24" s="482"/>
      <c r="VJR24" s="481"/>
      <c r="VJS24" s="1053"/>
      <c r="VJT24" s="1053"/>
      <c r="VJU24" s="1053"/>
      <c r="VJV24" s="1053"/>
      <c r="VJW24" s="1053"/>
      <c r="VJX24" s="480"/>
      <c r="VJY24" s="480"/>
      <c r="VJZ24" s="481"/>
      <c r="VKA24" s="480"/>
      <c r="VKB24" s="480"/>
      <c r="VKC24" s="480"/>
      <c r="VKD24" s="481"/>
      <c r="VKE24" s="481"/>
      <c r="VKF24" s="482"/>
      <c r="VKG24" s="481"/>
      <c r="VKH24" s="1053"/>
      <c r="VKI24" s="1053"/>
      <c r="VKJ24" s="1053"/>
      <c r="VKK24" s="1053"/>
      <c r="VKL24" s="1053"/>
      <c r="VKM24" s="480"/>
      <c r="VKN24" s="480"/>
      <c r="VKO24" s="481"/>
      <c r="VKP24" s="480"/>
      <c r="VKQ24" s="480"/>
      <c r="VKR24" s="480"/>
      <c r="VKS24" s="481"/>
      <c r="VKT24" s="481"/>
      <c r="VKU24" s="482"/>
      <c r="VKV24" s="481"/>
      <c r="VKW24" s="1053"/>
      <c r="VKX24" s="1053"/>
      <c r="VKY24" s="1053"/>
      <c r="VKZ24" s="1053"/>
      <c r="VLA24" s="1053"/>
      <c r="VLB24" s="480"/>
      <c r="VLC24" s="480"/>
      <c r="VLD24" s="481"/>
      <c r="VLE24" s="480"/>
      <c r="VLF24" s="480"/>
      <c r="VLG24" s="480"/>
      <c r="VLH24" s="481"/>
      <c r="VLI24" s="481"/>
      <c r="VLJ24" s="482"/>
      <c r="VLK24" s="481"/>
      <c r="VLL24" s="1053"/>
      <c r="VLM24" s="1053"/>
      <c r="VLN24" s="1053"/>
      <c r="VLO24" s="1053"/>
      <c r="VLP24" s="1053"/>
      <c r="VLQ24" s="480"/>
      <c r="VLR24" s="480"/>
      <c r="VLS24" s="481"/>
      <c r="VLT24" s="480"/>
      <c r="VLU24" s="480"/>
      <c r="VLV24" s="480"/>
      <c r="VLW24" s="481"/>
      <c r="VLX24" s="481"/>
      <c r="VLY24" s="482"/>
      <c r="VLZ24" s="481"/>
      <c r="VMA24" s="1053"/>
      <c r="VMB24" s="1053"/>
      <c r="VMC24" s="1053"/>
      <c r="VMD24" s="1053"/>
      <c r="VME24" s="1053"/>
      <c r="VMF24" s="480"/>
      <c r="VMG24" s="480"/>
      <c r="VMH24" s="481"/>
      <c r="VMI24" s="480"/>
      <c r="VMJ24" s="480"/>
      <c r="VMK24" s="480"/>
      <c r="VML24" s="481"/>
      <c r="VMM24" s="481"/>
      <c r="VMN24" s="482"/>
      <c r="VMO24" s="481"/>
      <c r="VMP24" s="1053"/>
      <c r="VMQ24" s="1053"/>
      <c r="VMR24" s="1053"/>
      <c r="VMS24" s="1053"/>
      <c r="VMT24" s="1053"/>
      <c r="VMU24" s="480"/>
      <c r="VMV24" s="480"/>
      <c r="VMW24" s="481"/>
      <c r="VMX24" s="480"/>
      <c r="VMY24" s="480"/>
      <c r="VMZ24" s="480"/>
      <c r="VNA24" s="481"/>
      <c r="VNB24" s="481"/>
      <c r="VNC24" s="482"/>
      <c r="VND24" s="481"/>
      <c r="VNE24" s="1053"/>
      <c r="VNF24" s="1053"/>
      <c r="VNG24" s="1053"/>
      <c r="VNH24" s="1053"/>
      <c r="VNI24" s="1053"/>
      <c r="VNJ24" s="480"/>
      <c r="VNK24" s="480"/>
      <c r="VNL24" s="481"/>
      <c r="VNM24" s="480"/>
      <c r="VNN24" s="480"/>
      <c r="VNO24" s="480"/>
      <c r="VNP24" s="481"/>
      <c r="VNQ24" s="481"/>
      <c r="VNR24" s="482"/>
      <c r="VNS24" s="481"/>
      <c r="VNT24" s="1053"/>
      <c r="VNU24" s="1053"/>
      <c r="VNV24" s="1053"/>
      <c r="VNW24" s="1053"/>
      <c r="VNX24" s="1053"/>
      <c r="VNY24" s="480"/>
      <c r="VNZ24" s="480"/>
      <c r="VOA24" s="481"/>
      <c r="VOB24" s="480"/>
      <c r="VOC24" s="480"/>
      <c r="VOD24" s="480"/>
      <c r="VOE24" s="481"/>
      <c r="VOF24" s="481"/>
      <c r="VOG24" s="482"/>
      <c r="VOH24" s="481"/>
      <c r="VOI24" s="1053"/>
      <c r="VOJ24" s="1053"/>
      <c r="VOK24" s="1053"/>
      <c r="VOL24" s="1053"/>
      <c r="VOM24" s="1053"/>
      <c r="VON24" s="480"/>
      <c r="VOO24" s="480"/>
      <c r="VOP24" s="481"/>
      <c r="VOQ24" s="480"/>
      <c r="VOR24" s="480"/>
      <c r="VOS24" s="480"/>
      <c r="VOT24" s="481"/>
      <c r="VOU24" s="481"/>
      <c r="VOV24" s="482"/>
      <c r="VOW24" s="481"/>
      <c r="VOX24" s="1053"/>
      <c r="VOY24" s="1053"/>
      <c r="VOZ24" s="1053"/>
      <c r="VPA24" s="1053"/>
      <c r="VPB24" s="1053"/>
      <c r="VPC24" s="480"/>
      <c r="VPD24" s="480"/>
      <c r="VPE24" s="481"/>
      <c r="VPF24" s="480"/>
      <c r="VPG24" s="480"/>
      <c r="VPH24" s="480"/>
      <c r="VPI24" s="481"/>
      <c r="VPJ24" s="481"/>
      <c r="VPK24" s="482"/>
      <c r="VPL24" s="481"/>
      <c r="VPM24" s="1053"/>
      <c r="VPN24" s="1053"/>
      <c r="VPO24" s="1053"/>
      <c r="VPP24" s="1053"/>
      <c r="VPQ24" s="1053"/>
      <c r="VPR24" s="480"/>
      <c r="VPS24" s="480"/>
      <c r="VPT24" s="481"/>
      <c r="VPU24" s="480"/>
      <c r="VPV24" s="480"/>
      <c r="VPW24" s="480"/>
      <c r="VPX24" s="481"/>
      <c r="VPY24" s="481"/>
      <c r="VPZ24" s="482"/>
      <c r="VQA24" s="481"/>
      <c r="VQB24" s="1053"/>
      <c r="VQC24" s="1053"/>
      <c r="VQD24" s="1053"/>
      <c r="VQE24" s="1053"/>
      <c r="VQF24" s="1053"/>
      <c r="VQG24" s="480"/>
      <c r="VQH24" s="480"/>
      <c r="VQI24" s="481"/>
      <c r="VQJ24" s="480"/>
      <c r="VQK24" s="480"/>
      <c r="VQL24" s="480"/>
      <c r="VQM24" s="481"/>
      <c r="VQN24" s="481"/>
      <c r="VQO24" s="482"/>
      <c r="VQP24" s="481"/>
      <c r="VQQ24" s="1053"/>
      <c r="VQR24" s="1053"/>
      <c r="VQS24" s="1053"/>
      <c r="VQT24" s="1053"/>
      <c r="VQU24" s="1053"/>
      <c r="VQV24" s="480"/>
      <c r="VQW24" s="480"/>
      <c r="VQX24" s="481"/>
      <c r="VQY24" s="480"/>
      <c r="VQZ24" s="480"/>
      <c r="VRA24" s="480"/>
      <c r="VRB24" s="481"/>
      <c r="VRC24" s="481"/>
      <c r="VRD24" s="482"/>
      <c r="VRE24" s="481"/>
      <c r="VRF24" s="1053"/>
      <c r="VRG24" s="1053"/>
      <c r="VRH24" s="1053"/>
      <c r="VRI24" s="1053"/>
      <c r="VRJ24" s="1053"/>
      <c r="VRK24" s="480"/>
      <c r="VRL24" s="480"/>
      <c r="VRM24" s="481"/>
      <c r="VRN24" s="480"/>
      <c r="VRO24" s="480"/>
      <c r="VRP24" s="480"/>
      <c r="VRQ24" s="481"/>
      <c r="VRR24" s="481"/>
      <c r="VRS24" s="482"/>
      <c r="VRT24" s="481"/>
      <c r="VRU24" s="1053"/>
      <c r="VRV24" s="1053"/>
      <c r="VRW24" s="1053"/>
      <c r="VRX24" s="1053"/>
      <c r="VRY24" s="1053"/>
      <c r="VRZ24" s="480"/>
      <c r="VSA24" s="480"/>
      <c r="VSB24" s="481"/>
      <c r="VSC24" s="480"/>
      <c r="VSD24" s="480"/>
      <c r="VSE24" s="480"/>
      <c r="VSF24" s="481"/>
      <c r="VSG24" s="481"/>
      <c r="VSH24" s="482"/>
      <c r="VSI24" s="481"/>
      <c r="VSJ24" s="1053"/>
      <c r="VSK24" s="1053"/>
      <c r="VSL24" s="1053"/>
      <c r="VSM24" s="1053"/>
      <c r="VSN24" s="1053"/>
      <c r="VSO24" s="480"/>
      <c r="VSP24" s="480"/>
      <c r="VSQ24" s="481"/>
      <c r="VSR24" s="480"/>
      <c r="VSS24" s="480"/>
      <c r="VST24" s="480"/>
      <c r="VSU24" s="481"/>
      <c r="VSV24" s="481"/>
      <c r="VSW24" s="482"/>
      <c r="VSX24" s="481"/>
      <c r="VSY24" s="1053"/>
      <c r="VSZ24" s="1053"/>
      <c r="VTA24" s="1053"/>
      <c r="VTB24" s="1053"/>
      <c r="VTC24" s="1053"/>
      <c r="VTD24" s="480"/>
      <c r="VTE24" s="480"/>
      <c r="VTF24" s="481"/>
      <c r="VTG24" s="480"/>
      <c r="VTH24" s="480"/>
      <c r="VTI24" s="480"/>
      <c r="VTJ24" s="481"/>
      <c r="VTK24" s="481"/>
      <c r="VTL24" s="482"/>
      <c r="VTM24" s="481"/>
      <c r="VTN24" s="1053"/>
      <c r="VTO24" s="1053"/>
      <c r="VTP24" s="1053"/>
      <c r="VTQ24" s="1053"/>
      <c r="VTR24" s="1053"/>
      <c r="VTS24" s="480"/>
      <c r="VTT24" s="480"/>
      <c r="VTU24" s="481"/>
      <c r="VTV24" s="480"/>
      <c r="VTW24" s="480"/>
      <c r="VTX24" s="480"/>
      <c r="VTY24" s="481"/>
      <c r="VTZ24" s="481"/>
      <c r="VUA24" s="482"/>
      <c r="VUB24" s="481"/>
      <c r="VUC24" s="1053"/>
      <c r="VUD24" s="1053"/>
      <c r="VUE24" s="1053"/>
      <c r="VUF24" s="1053"/>
      <c r="VUG24" s="1053"/>
      <c r="VUH24" s="480"/>
      <c r="VUI24" s="480"/>
      <c r="VUJ24" s="481"/>
      <c r="VUK24" s="480"/>
      <c r="VUL24" s="480"/>
      <c r="VUM24" s="480"/>
      <c r="VUN24" s="481"/>
      <c r="VUO24" s="481"/>
      <c r="VUP24" s="482"/>
      <c r="VUQ24" s="481"/>
      <c r="VUR24" s="1053"/>
      <c r="VUS24" s="1053"/>
      <c r="VUT24" s="1053"/>
      <c r="VUU24" s="1053"/>
      <c r="VUV24" s="1053"/>
      <c r="VUW24" s="480"/>
      <c r="VUX24" s="480"/>
      <c r="VUY24" s="481"/>
      <c r="VUZ24" s="480"/>
      <c r="VVA24" s="480"/>
      <c r="VVB24" s="480"/>
      <c r="VVC24" s="481"/>
      <c r="VVD24" s="481"/>
      <c r="VVE24" s="482"/>
      <c r="VVF24" s="481"/>
      <c r="VVG24" s="1053"/>
      <c r="VVH24" s="1053"/>
      <c r="VVI24" s="1053"/>
      <c r="VVJ24" s="1053"/>
      <c r="VVK24" s="1053"/>
      <c r="VVL24" s="480"/>
      <c r="VVM24" s="480"/>
      <c r="VVN24" s="481"/>
      <c r="VVO24" s="480"/>
      <c r="VVP24" s="480"/>
      <c r="VVQ24" s="480"/>
      <c r="VVR24" s="481"/>
      <c r="VVS24" s="481"/>
      <c r="VVT24" s="482"/>
      <c r="VVU24" s="481"/>
      <c r="VVV24" s="1053"/>
      <c r="VVW24" s="1053"/>
      <c r="VVX24" s="1053"/>
      <c r="VVY24" s="1053"/>
      <c r="VVZ24" s="1053"/>
      <c r="VWA24" s="480"/>
      <c r="VWB24" s="480"/>
      <c r="VWC24" s="481"/>
      <c r="VWD24" s="480"/>
      <c r="VWE24" s="480"/>
      <c r="VWF24" s="480"/>
      <c r="VWG24" s="481"/>
      <c r="VWH24" s="481"/>
      <c r="VWI24" s="482"/>
      <c r="VWJ24" s="481"/>
      <c r="VWK24" s="1053"/>
      <c r="VWL24" s="1053"/>
      <c r="VWM24" s="1053"/>
      <c r="VWN24" s="1053"/>
      <c r="VWO24" s="1053"/>
      <c r="VWP24" s="480"/>
      <c r="VWQ24" s="480"/>
      <c r="VWR24" s="481"/>
      <c r="VWS24" s="480"/>
      <c r="VWT24" s="480"/>
      <c r="VWU24" s="480"/>
      <c r="VWV24" s="481"/>
      <c r="VWW24" s="481"/>
      <c r="VWX24" s="482"/>
      <c r="VWY24" s="481"/>
      <c r="VWZ24" s="1053"/>
      <c r="VXA24" s="1053"/>
      <c r="VXB24" s="1053"/>
      <c r="VXC24" s="1053"/>
      <c r="VXD24" s="1053"/>
      <c r="VXE24" s="480"/>
      <c r="VXF24" s="480"/>
      <c r="VXG24" s="481"/>
      <c r="VXH24" s="480"/>
      <c r="VXI24" s="480"/>
      <c r="VXJ24" s="480"/>
      <c r="VXK24" s="481"/>
      <c r="VXL24" s="481"/>
      <c r="VXM24" s="482"/>
      <c r="VXN24" s="481"/>
      <c r="VXO24" s="1053"/>
      <c r="VXP24" s="1053"/>
      <c r="VXQ24" s="1053"/>
      <c r="VXR24" s="1053"/>
      <c r="VXS24" s="1053"/>
      <c r="VXT24" s="480"/>
      <c r="VXU24" s="480"/>
      <c r="VXV24" s="481"/>
      <c r="VXW24" s="480"/>
      <c r="VXX24" s="480"/>
      <c r="VXY24" s="480"/>
      <c r="VXZ24" s="481"/>
      <c r="VYA24" s="481"/>
      <c r="VYB24" s="482"/>
      <c r="VYC24" s="481"/>
      <c r="VYD24" s="1053"/>
      <c r="VYE24" s="1053"/>
      <c r="VYF24" s="1053"/>
      <c r="VYG24" s="1053"/>
      <c r="VYH24" s="1053"/>
      <c r="VYI24" s="480"/>
      <c r="VYJ24" s="480"/>
      <c r="VYK24" s="481"/>
      <c r="VYL24" s="480"/>
      <c r="VYM24" s="480"/>
      <c r="VYN24" s="480"/>
      <c r="VYO24" s="481"/>
      <c r="VYP24" s="481"/>
      <c r="VYQ24" s="482"/>
      <c r="VYR24" s="481"/>
      <c r="VYS24" s="1053"/>
      <c r="VYT24" s="1053"/>
      <c r="VYU24" s="1053"/>
      <c r="VYV24" s="1053"/>
      <c r="VYW24" s="1053"/>
      <c r="VYX24" s="480"/>
      <c r="VYY24" s="480"/>
      <c r="VYZ24" s="481"/>
      <c r="VZA24" s="480"/>
      <c r="VZB24" s="480"/>
      <c r="VZC24" s="480"/>
      <c r="VZD24" s="481"/>
      <c r="VZE24" s="481"/>
      <c r="VZF24" s="482"/>
      <c r="VZG24" s="481"/>
      <c r="VZH24" s="1053"/>
      <c r="VZI24" s="1053"/>
      <c r="VZJ24" s="1053"/>
      <c r="VZK24" s="1053"/>
      <c r="VZL24" s="1053"/>
      <c r="VZM24" s="480"/>
      <c r="VZN24" s="480"/>
      <c r="VZO24" s="481"/>
      <c r="VZP24" s="480"/>
      <c r="VZQ24" s="480"/>
      <c r="VZR24" s="480"/>
      <c r="VZS24" s="481"/>
      <c r="VZT24" s="481"/>
      <c r="VZU24" s="482"/>
      <c r="VZV24" s="481"/>
      <c r="VZW24" s="1053"/>
      <c r="VZX24" s="1053"/>
      <c r="VZY24" s="1053"/>
      <c r="VZZ24" s="1053"/>
      <c r="WAA24" s="1053"/>
      <c r="WAB24" s="480"/>
      <c r="WAC24" s="480"/>
      <c r="WAD24" s="481"/>
      <c r="WAE24" s="480"/>
      <c r="WAF24" s="480"/>
      <c r="WAG24" s="480"/>
      <c r="WAH24" s="481"/>
      <c r="WAI24" s="481"/>
      <c r="WAJ24" s="482"/>
      <c r="WAK24" s="481"/>
      <c r="WAL24" s="1053"/>
      <c r="WAM24" s="1053"/>
      <c r="WAN24" s="1053"/>
      <c r="WAO24" s="1053"/>
      <c r="WAP24" s="1053"/>
      <c r="WAQ24" s="480"/>
      <c r="WAR24" s="480"/>
      <c r="WAS24" s="481"/>
      <c r="WAT24" s="480"/>
      <c r="WAU24" s="480"/>
      <c r="WAV24" s="480"/>
      <c r="WAW24" s="481"/>
      <c r="WAX24" s="481"/>
      <c r="WAY24" s="482"/>
      <c r="WAZ24" s="481"/>
      <c r="WBA24" s="1053"/>
      <c r="WBB24" s="1053"/>
      <c r="WBC24" s="1053"/>
      <c r="WBD24" s="1053"/>
      <c r="WBE24" s="1053"/>
      <c r="WBF24" s="480"/>
      <c r="WBG24" s="480"/>
      <c r="WBH24" s="481"/>
      <c r="WBI24" s="480"/>
      <c r="WBJ24" s="480"/>
      <c r="WBK24" s="480"/>
      <c r="WBL24" s="481"/>
      <c r="WBM24" s="481"/>
      <c r="WBN24" s="482"/>
      <c r="WBO24" s="481"/>
      <c r="WBP24" s="1053"/>
      <c r="WBQ24" s="1053"/>
      <c r="WBR24" s="1053"/>
      <c r="WBS24" s="1053"/>
      <c r="WBT24" s="1053"/>
      <c r="WBU24" s="480"/>
      <c r="WBV24" s="480"/>
      <c r="WBW24" s="481"/>
      <c r="WBX24" s="480"/>
      <c r="WBY24" s="480"/>
      <c r="WBZ24" s="480"/>
      <c r="WCA24" s="481"/>
      <c r="WCB24" s="481"/>
      <c r="WCC24" s="482"/>
      <c r="WCD24" s="481"/>
      <c r="WCE24" s="1053"/>
      <c r="WCF24" s="1053"/>
      <c r="WCG24" s="1053"/>
      <c r="WCH24" s="1053"/>
      <c r="WCI24" s="1053"/>
      <c r="WCJ24" s="480"/>
      <c r="WCK24" s="480"/>
      <c r="WCL24" s="481"/>
      <c r="WCM24" s="480"/>
      <c r="WCN24" s="480"/>
      <c r="WCO24" s="480"/>
      <c r="WCP24" s="481"/>
      <c r="WCQ24" s="481"/>
      <c r="WCR24" s="482"/>
      <c r="WCS24" s="481"/>
      <c r="WCT24" s="1053"/>
      <c r="WCU24" s="1053"/>
      <c r="WCV24" s="1053"/>
      <c r="WCW24" s="1053"/>
      <c r="WCX24" s="1053"/>
      <c r="WCY24" s="480"/>
      <c r="WCZ24" s="480"/>
      <c r="WDA24" s="481"/>
      <c r="WDB24" s="480"/>
      <c r="WDC24" s="480"/>
      <c r="WDD24" s="480"/>
      <c r="WDE24" s="481"/>
      <c r="WDF24" s="481"/>
      <c r="WDG24" s="482"/>
      <c r="WDH24" s="481"/>
      <c r="WDI24" s="1053"/>
      <c r="WDJ24" s="1053"/>
      <c r="WDK24" s="1053"/>
      <c r="WDL24" s="1053"/>
      <c r="WDM24" s="1053"/>
      <c r="WDN24" s="480"/>
      <c r="WDO24" s="480"/>
      <c r="WDP24" s="481"/>
      <c r="WDQ24" s="480"/>
      <c r="WDR24" s="480"/>
      <c r="WDS24" s="480"/>
      <c r="WDT24" s="481"/>
      <c r="WDU24" s="481"/>
      <c r="WDV24" s="482"/>
      <c r="WDW24" s="481"/>
      <c r="WDX24" s="1053"/>
      <c r="WDY24" s="1053"/>
      <c r="WDZ24" s="1053"/>
      <c r="WEA24" s="1053"/>
      <c r="WEB24" s="1053"/>
      <c r="WEC24" s="480"/>
      <c r="WED24" s="480"/>
      <c r="WEE24" s="481"/>
      <c r="WEF24" s="480"/>
      <c r="WEG24" s="480"/>
      <c r="WEH24" s="480"/>
      <c r="WEI24" s="481"/>
      <c r="WEJ24" s="481"/>
      <c r="WEK24" s="482"/>
      <c r="WEL24" s="481"/>
      <c r="WEM24" s="1053"/>
      <c r="WEN24" s="1053"/>
      <c r="WEO24" s="1053"/>
      <c r="WEP24" s="1053"/>
      <c r="WEQ24" s="1053"/>
      <c r="WER24" s="480"/>
      <c r="WES24" s="480"/>
      <c r="WET24" s="481"/>
      <c r="WEU24" s="480"/>
      <c r="WEV24" s="480"/>
      <c r="WEW24" s="480"/>
      <c r="WEX24" s="481"/>
      <c r="WEY24" s="481"/>
      <c r="WEZ24" s="482"/>
      <c r="WFA24" s="481"/>
      <c r="WFB24" s="1053"/>
      <c r="WFC24" s="1053"/>
      <c r="WFD24" s="1053"/>
      <c r="WFE24" s="1053"/>
      <c r="WFF24" s="1053"/>
      <c r="WFG24" s="480"/>
      <c r="WFH24" s="480"/>
      <c r="WFI24" s="481"/>
      <c r="WFJ24" s="480"/>
      <c r="WFK24" s="480"/>
      <c r="WFL24" s="480"/>
      <c r="WFM24" s="481"/>
      <c r="WFN24" s="481"/>
      <c r="WFO24" s="482"/>
      <c r="WFP24" s="481"/>
      <c r="WFQ24" s="1053"/>
      <c r="WFR24" s="1053"/>
      <c r="WFS24" s="1053"/>
      <c r="WFT24" s="1053"/>
      <c r="WFU24" s="1053"/>
      <c r="WFV24" s="480"/>
      <c r="WFW24" s="480"/>
      <c r="WFX24" s="481"/>
      <c r="WFY24" s="480"/>
      <c r="WFZ24" s="480"/>
      <c r="WGA24" s="480"/>
      <c r="WGB24" s="481"/>
      <c r="WGC24" s="481"/>
      <c r="WGD24" s="482"/>
      <c r="WGE24" s="481"/>
      <c r="WGF24" s="1053"/>
      <c r="WGG24" s="1053"/>
      <c r="WGH24" s="1053"/>
      <c r="WGI24" s="1053"/>
      <c r="WGJ24" s="1053"/>
      <c r="WGK24" s="480"/>
      <c r="WGL24" s="480"/>
      <c r="WGM24" s="481"/>
      <c r="WGN24" s="480"/>
      <c r="WGO24" s="480"/>
      <c r="WGP24" s="480"/>
      <c r="WGQ24" s="481"/>
      <c r="WGR24" s="481"/>
      <c r="WGS24" s="482"/>
      <c r="WGT24" s="481"/>
      <c r="WGU24" s="1053"/>
      <c r="WGV24" s="1053"/>
      <c r="WGW24" s="1053"/>
      <c r="WGX24" s="1053"/>
      <c r="WGY24" s="1053"/>
      <c r="WGZ24" s="480"/>
      <c r="WHA24" s="480"/>
      <c r="WHB24" s="481"/>
      <c r="WHC24" s="480"/>
      <c r="WHD24" s="480"/>
      <c r="WHE24" s="480"/>
      <c r="WHF24" s="481"/>
      <c r="WHG24" s="481"/>
      <c r="WHH24" s="482"/>
      <c r="WHI24" s="481"/>
      <c r="WHJ24" s="1053"/>
      <c r="WHK24" s="1053"/>
      <c r="WHL24" s="1053"/>
      <c r="WHM24" s="1053"/>
      <c r="WHN24" s="1053"/>
      <c r="WHO24" s="480"/>
      <c r="WHP24" s="480"/>
      <c r="WHQ24" s="481"/>
      <c r="WHR24" s="480"/>
      <c r="WHS24" s="480"/>
      <c r="WHT24" s="480"/>
      <c r="WHU24" s="481"/>
      <c r="WHV24" s="481"/>
      <c r="WHW24" s="482"/>
      <c r="WHX24" s="481"/>
      <c r="WHY24" s="1053"/>
      <c r="WHZ24" s="1053"/>
      <c r="WIA24" s="1053"/>
      <c r="WIB24" s="1053"/>
      <c r="WIC24" s="1053"/>
      <c r="WID24" s="480"/>
      <c r="WIE24" s="480"/>
      <c r="WIF24" s="481"/>
      <c r="WIG24" s="480"/>
      <c r="WIH24" s="480"/>
      <c r="WII24" s="480"/>
      <c r="WIJ24" s="481"/>
      <c r="WIK24" s="481"/>
      <c r="WIL24" s="482"/>
      <c r="WIM24" s="481"/>
      <c r="WIN24" s="1053"/>
      <c r="WIO24" s="1053"/>
      <c r="WIP24" s="1053"/>
      <c r="WIQ24" s="1053"/>
      <c r="WIR24" s="1053"/>
      <c r="WIS24" s="480"/>
      <c r="WIT24" s="480"/>
      <c r="WIU24" s="481"/>
      <c r="WIV24" s="480"/>
      <c r="WIW24" s="480"/>
      <c r="WIX24" s="480"/>
      <c r="WIY24" s="481"/>
      <c r="WIZ24" s="481"/>
      <c r="WJA24" s="482"/>
      <c r="WJB24" s="481"/>
      <c r="WJC24" s="1053"/>
      <c r="WJD24" s="1053"/>
      <c r="WJE24" s="1053"/>
      <c r="WJF24" s="1053"/>
      <c r="WJG24" s="1053"/>
      <c r="WJH24" s="480"/>
      <c r="WJI24" s="480"/>
      <c r="WJJ24" s="481"/>
      <c r="WJK24" s="480"/>
      <c r="WJL24" s="480"/>
      <c r="WJM24" s="480"/>
      <c r="WJN24" s="481"/>
      <c r="WJO24" s="481"/>
      <c r="WJP24" s="482"/>
      <c r="WJQ24" s="481"/>
      <c r="WJR24" s="1053"/>
      <c r="WJS24" s="1053"/>
      <c r="WJT24" s="1053"/>
      <c r="WJU24" s="1053"/>
      <c r="WJV24" s="1053"/>
      <c r="WJW24" s="480"/>
      <c r="WJX24" s="480"/>
      <c r="WJY24" s="481"/>
      <c r="WJZ24" s="480"/>
      <c r="WKA24" s="480"/>
      <c r="WKB24" s="480"/>
      <c r="WKC24" s="481"/>
      <c r="WKD24" s="481"/>
      <c r="WKE24" s="482"/>
      <c r="WKF24" s="481"/>
      <c r="WKG24" s="1053"/>
      <c r="WKH24" s="1053"/>
      <c r="WKI24" s="1053"/>
      <c r="WKJ24" s="1053"/>
      <c r="WKK24" s="1053"/>
      <c r="WKL24" s="480"/>
      <c r="WKM24" s="480"/>
      <c r="WKN24" s="481"/>
      <c r="WKO24" s="480"/>
      <c r="WKP24" s="480"/>
      <c r="WKQ24" s="480"/>
      <c r="WKR24" s="481"/>
      <c r="WKS24" s="481"/>
      <c r="WKT24" s="482"/>
      <c r="WKU24" s="481"/>
      <c r="WKV24" s="1053"/>
      <c r="WKW24" s="1053"/>
      <c r="WKX24" s="1053"/>
      <c r="WKY24" s="1053"/>
      <c r="WKZ24" s="1053"/>
      <c r="WLA24" s="480"/>
      <c r="WLB24" s="480"/>
      <c r="WLC24" s="481"/>
      <c r="WLD24" s="480"/>
      <c r="WLE24" s="480"/>
      <c r="WLF24" s="480"/>
      <c r="WLG24" s="481"/>
      <c r="WLH24" s="481"/>
      <c r="WLI24" s="482"/>
      <c r="WLJ24" s="481"/>
      <c r="WLK24" s="1053"/>
      <c r="WLL24" s="1053"/>
      <c r="WLM24" s="1053"/>
      <c r="WLN24" s="1053"/>
      <c r="WLO24" s="1053"/>
      <c r="WLP24" s="480"/>
      <c r="WLQ24" s="480"/>
      <c r="WLR24" s="481"/>
      <c r="WLS24" s="480"/>
      <c r="WLT24" s="480"/>
      <c r="WLU24" s="480"/>
      <c r="WLV24" s="481"/>
      <c r="WLW24" s="481"/>
      <c r="WLX24" s="482"/>
      <c r="WLY24" s="481"/>
      <c r="WLZ24" s="1053"/>
      <c r="WMA24" s="1053"/>
      <c r="WMB24" s="1053"/>
      <c r="WMC24" s="1053"/>
      <c r="WMD24" s="1053"/>
      <c r="WME24" s="480"/>
      <c r="WMF24" s="480"/>
      <c r="WMG24" s="481"/>
      <c r="WMH24" s="480"/>
      <c r="WMI24" s="480"/>
      <c r="WMJ24" s="480"/>
      <c r="WMK24" s="481"/>
      <c r="WML24" s="481"/>
      <c r="WMM24" s="482"/>
      <c r="WMN24" s="481"/>
      <c r="WMO24" s="1053"/>
      <c r="WMP24" s="1053"/>
      <c r="WMQ24" s="1053"/>
      <c r="WMR24" s="1053"/>
      <c r="WMS24" s="1053"/>
      <c r="WMT24" s="480"/>
      <c r="WMU24" s="480"/>
      <c r="WMV24" s="481"/>
      <c r="WMW24" s="480"/>
      <c r="WMX24" s="480"/>
      <c r="WMY24" s="480"/>
      <c r="WMZ24" s="481"/>
      <c r="WNA24" s="481"/>
      <c r="WNB24" s="482"/>
      <c r="WNC24" s="481"/>
      <c r="WND24" s="1053"/>
      <c r="WNE24" s="1053"/>
      <c r="WNF24" s="1053"/>
      <c r="WNG24" s="1053"/>
      <c r="WNH24" s="1053"/>
      <c r="WNI24" s="480"/>
      <c r="WNJ24" s="480"/>
      <c r="WNK24" s="481"/>
      <c r="WNL24" s="480"/>
      <c r="WNM24" s="480"/>
      <c r="WNN24" s="480"/>
      <c r="WNO24" s="481"/>
      <c r="WNP24" s="481"/>
      <c r="WNQ24" s="482"/>
      <c r="WNR24" s="481"/>
      <c r="WNS24" s="1053"/>
      <c r="WNT24" s="1053"/>
      <c r="WNU24" s="1053"/>
      <c r="WNV24" s="1053"/>
      <c r="WNW24" s="1053"/>
      <c r="WNX24" s="480"/>
      <c r="WNY24" s="480"/>
      <c r="WNZ24" s="481"/>
      <c r="WOA24" s="480"/>
      <c r="WOB24" s="480"/>
      <c r="WOC24" s="480"/>
      <c r="WOD24" s="481"/>
      <c r="WOE24" s="481"/>
      <c r="WOF24" s="482"/>
      <c r="WOG24" s="481"/>
      <c r="WOH24" s="1053"/>
      <c r="WOI24" s="1053"/>
      <c r="WOJ24" s="1053"/>
      <c r="WOK24" s="1053"/>
      <c r="WOL24" s="1053"/>
      <c r="WOM24" s="480"/>
      <c r="WON24" s="480"/>
      <c r="WOO24" s="481"/>
      <c r="WOP24" s="480"/>
      <c r="WOQ24" s="480"/>
      <c r="WOR24" s="480"/>
      <c r="WOS24" s="481"/>
      <c r="WOT24" s="481"/>
      <c r="WOU24" s="482"/>
      <c r="WOV24" s="481"/>
      <c r="WOW24" s="1053"/>
      <c r="WOX24" s="1053"/>
      <c r="WOY24" s="1053"/>
      <c r="WOZ24" s="1053"/>
      <c r="WPA24" s="1053"/>
      <c r="WPB24" s="480"/>
      <c r="WPC24" s="480"/>
      <c r="WPD24" s="481"/>
      <c r="WPE24" s="480"/>
      <c r="WPF24" s="480"/>
      <c r="WPG24" s="480"/>
      <c r="WPH24" s="481"/>
      <c r="WPI24" s="481"/>
      <c r="WPJ24" s="482"/>
      <c r="WPK24" s="481"/>
      <c r="WPL24" s="1053"/>
      <c r="WPM24" s="1053"/>
      <c r="WPN24" s="1053"/>
      <c r="WPO24" s="1053"/>
      <c r="WPP24" s="1053"/>
      <c r="WPQ24" s="480"/>
      <c r="WPR24" s="480"/>
      <c r="WPS24" s="481"/>
      <c r="WPT24" s="480"/>
      <c r="WPU24" s="480"/>
      <c r="WPV24" s="480"/>
      <c r="WPW24" s="481"/>
      <c r="WPX24" s="481"/>
      <c r="WPY24" s="482"/>
      <c r="WPZ24" s="481"/>
      <c r="WQA24" s="1053"/>
      <c r="WQB24" s="1053"/>
      <c r="WQC24" s="1053"/>
      <c r="WQD24" s="1053"/>
      <c r="WQE24" s="1053"/>
      <c r="WQF24" s="480"/>
      <c r="WQG24" s="480"/>
      <c r="WQH24" s="481"/>
      <c r="WQI24" s="480"/>
      <c r="WQJ24" s="480"/>
      <c r="WQK24" s="480"/>
      <c r="WQL24" s="481"/>
      <c r="WQM24" s="481"/>
      <c r="WQN24" s="482"/>
      <c r="WQO24" s="481"/>
      <c r="WQP24" s="1053"/>
      <c r="WQQ24" s="1053"/>
      <c r="WQR24" s="1053"/>
      <c r="WQS24" s="1053"/>
      <c r="WQT24" s="1053"/>
      <c r="WQU24" s="480"/>
      <c r="WQV24" s="480"/>
      <c r="WQW24" s="481"/>
      <c r="WQX24" s="480"/>
      <c r="WQY24" s="480"/>
      <c r="WQZ24" s="480"/>
      <c r="WRA24" s="481"/>
      <c r="WRB24" s="481"/>
      <c r="WRC24" s="482"/>
      <c r="WRD24" s="481"/>
      <c r="WRE24" s="1053"/>
      <c r="WRF24" s="1053"/>
      <c r="WRG24" s="1053"/>
      <c r="WRH24" s="1053"/>
      <c r="WRI24" s="1053"/>
      <c r="WRJ24" s="480"/>
      <c r="WRK24" s="480"/>
      <c r="WRL24" s="481"/>
      <c r="WRM24" s="480"/>
      <c r="WRN24" s="480"/>
      <c r="WRO24" s="480"/>
      <c r="WRP24" s="481"/>
      <c r="WRQ24" s="481"/>
      <c r="WRR24" s="482"/>
      <c r="WRS24" s="481"/>
      <c r="WRT24" s="1053"/>
      <c r="WRU24" s="1053"/>
      <c r="WRV24" s="1053"/>
      <c r="WRW24" s="1053"/>
      <c r="WRX24" s="1053"/>
      <c r="WRY24" s="480"/>
      <c r="WRZ24" s="480"/>
      <c r="WSA24" s="481"/>
      <c r="WSB24" s="480"/>
      <c r="WSC24" s="480"/>
      <c r="WSD24" s="480"/>
      <c r="WSE24" s="481"/>
      <c r="WSF24" s="481"/>
      <c r="WSG24" s="482"/>
      <c r="WSH24" s="481"/>
      <c r="WSI24" s="1053"/>
      <c r="WSJ24" s="1053"/>
      <c r="WSK24" s="1053"/>
      <c r="WSL24" s="1053"/>
      <c r="WSM24" s="1053"/>
      <c r="WSN24" s="480"/>
      <c r="WSO24" s="480"/>
      <c r="WSP24" s="481"/>
      <c r="WSQ24" s="480"/>
      <c r="WSR24" s="480"/>
      <c r="WSS24" s="480"/>
      <c r="WST24" s="481"/>
      <c r="WSU24" s="481"/>
      <c r="WSV24" s="482"/>
      <c r="WSW24" s="481"/>
      <c r="WSX24" s="1053"/>
      <c r="WSY24" s="1053"/>
      <c r="WSZ24" s="1053"/>
      <c r="WTA24" s="1053"/>
      <c r="WTB24" s="1053"/>
      <c r="WTC24" s="480"/>
      <c r="WTD24" s="480"/>
      <c r="WTE24" s="481"/>
      <c r="WTF24" s="480"/>
      <c r="WTG24" s="480"/>
      <c r="WTH24" s="480"/>
      <c r="WTI24" s="481"/>
      <c r="WTJ24" s="481"/>
      <c r="WTK24" s="482"/>
      <c r="WTL24" s="481"/>
      <c r="WTM24" s="1053"/>
      <c r="WTN24" s="1053"/>
      <c r="WTO24" s="1053"/>
      <c r="WTP24" s="1053"/>
      <c r="WTQ24" s="1053"/>
      <c r="WTR24" s="480"/>
      <c r="WTS24" s="480"/>
      <c r="WTT24" s="481"/>
      <c r="WTU24" s="480"/>
      <c r="WTV24" s="480"/>
      <c r="WTW24" s="480"/>
      <c r="WTX24" s="481"/>
      <c r="WTY24" s="481"/>
      <c r="WTZ24" s="482"/>
      <c r="WUA24" s="481"/>
      <c r="WUB24" s="1053"/>
      <c r="WUC24" s="1053"/>
      <c r="WUD24" s="1053"/>
      <c r="WUE24" s="1053"/>
      <c r="WUF24" s="1053"/>
      <c r="WUG24" s="480"/>
      <c r="WUH24" s="480"/>
      <c r="WUI24" s="481"/>
      <c r="WUJ24" s="480"/>
      <c r="WUK24" s="480"/>
      <c r="WUL24" s="480"/>
      <c r="WUM24" s="481"/>
      <c r="WUN24" s="481"/>
      <c r="WUO24" s="482"/>
      <c r="WUP24" s="481"/>
      <c r="WUQ24" s="1053"/>
      <c r="WUR24" s="1053"/>
      <c r="WUS24" s="1053"/>
      <c r="WUT24" s="1053"/>
      <c r="WUU24" s="1053"/>
      <c r="WUV24" s="480"/>
      <c r="WUW24" s="480"/>
      <c r="WUX24" s="481"/>
      <c r="WUY24" s="480"/>
      <c r="WUZ24" s="480"/>
      <c r="WVA24" s="480"/>
      <c r="WVB24" s="481"/>
      <c r="WVC24" s="481"/>
      <c r="WVD24" s="482"/>
      <c r="WVE24" s="481"/>
      <c r="WVF24" s="1053"/>
      <c r="WVG24" s="1053"/>
      <c r="WVH24" s="1053"/>
      <c r="WVI24" s="1053"/>
      <c r="WVJ24" s="1053"/>
      <c r="WVK24" s="480"/>
      <c r="WVL24" s="480"/>
      <c r="WVM24" s="481"/>
      <c r="WVN24" s="480"/>
      <c r="WVO24" s="480"/>
      <c r="WVP24" s="480"/>
      <c r="WVQ24" s="481"/>
      <c r="WVR24" s="481"/>
      <c r="WVS24" s="482"/>
      <c r="WVT24" s="481"/>
      <c r="WVU24" s="1053"/>
      <c r="WVV24" s="1053"/>
      <c r="WVW24" s="1053"/>
      <c r="WVX24" s="1053"/>
      <c r="WVY24" s="1053"/>
      <c r="WVZ24" s="480"/>
      <c r="WWA24" s="480"/>
      <c r="WWB24" s="481"/>
      <c r="WWC24" s="480"/>
      <c r="WWD24" s="480"/>
      <c r="WWE24" s="480"/>
      <c r="WWF24" s="481"/>
      <c r="WWG24" s="481"/>
      <c r="WWH24" s="482"/>
      <c r="WWI24" s="481"/>
      <c r="WWJ24" s="1053"/>
      <c r="WWK24" s="1053"/>
      <c r="WWL24" s="1053"/>
      <c r="WWM24" s="1053"/>
      <c r="WWN24" s="1053"/>
      <c r="WWO24" s="480"/>
      <c r="WWP24" s="480"/>
      <c r="WWQ24" s="481"/>
      <c r="WWR24" s="480"/>
      <c r="WWS24" s="480"/>
      <c r="WWT24" s="480"/>
      <c r="WWU24" s="481"/>
      <c r="WWV24" s="481"/>
      <c r="WWW24" s="482"/>
      <c r="WWX24" s="481"/>
      <c r="WWY24" s="1053"/>
      <c r="WWZ24" s="1053"/>
      <c r="WXA24" s="1053"/>
      <c r="WXB24" s="1053"/>
      <c r="WXC24" s="1053"/>
      <c r="WXD24" s="480"/>
      <c r="WXE24" s="480"/>
      <c r="WXF24" s="481"/>
      <c r="WXG24" s="480"/>
      <c r="WXH24" s="480"/>
      <c r="WXI24" s="480"/>
      <c r="WXJ24" s="481"/>
      <c r="WXK24" s="481"/>
      <c r="WXL24" s="482"/>
      <c r="WXM24" s="481"/>
      <c r="WXN24" s="1053"/>
      <c r="WXO24" s="1053"/>
      <c r="WXP24" s="1053"/>
      <c r="WXQ24" s="1053"/>
      <c r="WXR24" s="1053"/>
      <c r="WXS24" s="480"/>
      <c r="WXT24" s="480"/>
      <c r="WXU24" s="481"/>
      <c r="WXV24" s="480"/>
      <c r="WXW24" s="480"/>
      <c r="WXX24" s="480"/>
      <c r="WXY24" s="481"/>
      <c r="WXZ24" s="481"/>
      <c r="WYA24" s="482"/>
      <c r="WYB24" s="481"/>
      <c r="WYC24" s="1053"/>
      <c r="WYD24" s="1053"/>
      <c r="WYE24" s="1053"/>
      <c r="WYF24" s="1053"/>
      <c r="WYG24" s="1053"/>
      <c r="WYH24" s="480"/>
      <c r="WYI24" s="480"/>
      <c r="WYJ24" s="481"/>
      <c r="WYK24" s="480"/>
      <c r="WYL24" s="480"/>
      <c r="WYM24" s="480"/>
      <c r="WYN24" s="481"/>
      <c r="WYO24" s="481"/>
      <c r="WYP24" s="482"/>
      <c r="WYQ24" s="481"/>
      <c r="WYR24" s="1053"/>
      <c r="WYS24" s="1053"/>
      <c r="WYT24" s="1053"/>
      <c r="WYU24" s="1053"/>
      <c r="WYV24" s="1053"/>
      <c r="WYW24" s="480"/>
      <c r="WYX24" s="480"/>
      <c r="WYY24" s="481"/>
      <c r="WYZ24" s="480"/>
      <c r="WZA24" s="480"/>
      <c r="WZB24" s="480"/>
      <c r="WZC24" s="481"/>
      <c r="WZD24" s="481"/>
      <c r="WZE24" s="482"/>
      <c r="WZF24" s="481"/>
      <c r="WZG24" s="1053"/>
      <c r="WZH24" s="1053"/>
      <c r="WZI24" s="1053"/>
      <c r="WZJ24" s="1053"/>
      <c r="WZK24" s="1053"/>
      <c r="WZL24" s="480"/>
      <c r="WZM24" s="480"/>
      <c r="WZN24" s="481"/>
      <c r="WZO24" s="480"/>
      <c r="WZP24" s="480"/>
      <c r="WZQ24" s="480"/>
      <c r="WZR24" s="481"/>
      <c r="WZS24" s="481"/>
      <c r="WZT24" s="482"/>
      <c r="WZU24" s="481"/>
      <c r="WZV24" s="1053"/>
      <c r="WZW24" s="1053"/>
      <c r="WZX24" s="1053"/>
      <c r="WZY24" s="1053"/>
      <c r="WZZ24" s="1053"/>
      <c r="XAA24" s="480"/>
      <c r="XAB24" s="480"/>
      <c r="XAC24" s="481"/>
      <c r="XAD24" s="480"/>
      <c r="XAE24" s="480"/>
      <c r="XAF24" s="480"/>
      <c r="XAG24" s="481"/>
      <c r="XAH24" s="481"/>
      <c r="XAI24" s="482"/>
      <c r="XAJ24" s="481"/>
      <c r="XAK24" s="1053"/>
      <c r="XAL24" s="1053"/>
      <c r="XAM24" s="1053"/>
      <c r="XAN24" s="1053"/>
      <c r="XAO24" s="1053"/>
      <c r="XAP24" s="480"/>
      <c r="XAQ24" s="480"/>
      <c r="XAR24" s="481"/>
      <c r="XAS24" s="480"/>
      <c r="XAT24" s="480"/>
      <c r="XAU24" s="480"/>
      <c r="XAV24" s="481"/>
      <c r="XAW24" s="481"/>
      <c r="XAX24" s="482"/>
      <c r="XAY24" s="481"/>
      <c r="XAZ24" s="1053"/>
      <c r="XBA24" s="1053"/>
      <c r="XBB24" s="1053"/>
      <c r="XBC24" s="1053"/>
      <c r="XBD24" s="1053"/>
      <c r="XBE24" s="480"/>
      <c r="XBF24" s="480"/>
      <c r="XBG24" s="481"/>
      <c r="XBH24" s="480"/>
      <c r="XBI24" s="480"/>
      <c r="XBJ24" s="480"/>
      <c r="XBK24" s="481"/>
      <c r="XBL24" s="481"/>
      <c r="XBM24" s="482"/>
      <c r="XBN24" s="481"/>
      <c r="XBO24" s="1053"/>
      <c r="XBP24" s="1053"/>
      <c r="XBQ24" s="1053"/>
      <c r="XBR24" s="1053"/>
      <c r="XBS24" s="1053"/>
      <c r="XBT24" s="480"/>
      <c r="XBU24" s="480"/>
      <c r="XBV24" s="481"/>
      <c r="XBW24" s="480"/>
      <c r="XBX24" s="480"/>
      <c r="XBY24" s="480"/>
      <c r="XBZ24" s="481"/>
      <c r="XCA24" s="481"/>
      <c r="XCB24" s="482"/>
      <c r="XCC24" s="481"/>
      <c r="XCD24" s="1053"/>
      <c r="XCE24" s="1053"/>
      <c r="XCF24" s="1053"/>
      <c r="XCG24" s="1053"/>
      <c r="XCH24" s="1053"/>
      <c r="XCI24" s="480"/>
      <c r="XCJ24" s="480"/>
      <c r="XCK24" s="481"/>
      <c r="XCL24" s="480"/>
      <c r="XCM24" s="480"/>
      <c r="XCN24" s="480"/>
      <c r="XCO24" s="481"/>
      <c r="XCP24" s="481"/>
      <c r="XCQ24" s="482"/>
      <c r="XCR24" s="481"/>
      <c r="XCS24" s="1053"/>
      <c r="XCT24" s="1053"/>
      <c r="XCU24" s="1053"/>
      <c r="XCV24" s="1053"/>
      <c r="XCW24" s="1053"/>
      <c r="XCX24" s="480"/>
      <c r="XCY24" s="480"/>
      <c r="XCZ24" s="481"/>
      <c r="XDA24" s="480"/>
      <c r="XDB24" s="480"/>
      <c r="XDC24" s="480"/>
      <c r="XDD24" s="481"/>
      <c r="XDE24" s="481"/>
      <c r="XDF24" s="482"/>
      <c r="XDG24" s="481"/>
      <c r="XDH24" s="1053"/>
      <c r="XDI24" s="1053"/>
      <c r="XDJ24" s="1053"/>
      <c r="XDK24" s="1053"/>
      <c r="XDL24" s="1053"/>
      <c r="XDM24" s="480"/>
      <c r="XDN24" s="480"/>
      <c r="XDO24" s="481"/>
      <c r="XDP24" s="480"/>
      <c r="XDQ24" s="480"/>
      <c r="XDR24" s="480"/>
      <c r="XDS24" s="481"/>
      <c r="XDT24" s="481"/>
      <c r="XDU24" s="482"/>
      <c r="XDV24" s="481"/>
      <c r="XDW24" s="1053"/>
      <c r="XDX24" s="1053"/>
      <c r="XDY24" s="1053"/>
      <c r="XDZ24" s="1053"/>
      <c r="XEA24" s="1053"/>
      <c r="XEB24" s="480"/>
      <c r="XEC24" s="480"/>
      <c r="XED24" s="481"/>
      <c r="XEE24" s="480"/>
      <c r="XEF24" s="480"/>
      <c r="XEG24" s="480"/>
      <c r="XEH24" s="481"/>
      <c r="XEI24" s="481"/>
      <c r="XEJ24" s="482"/>
      <c r="XEK24" s="481"/>
      <c r="XEL24" s="1053"/>
      <c r="XEM24" s="1053"/>
      <c r="XEN24" s="1053"/>
      <c r="XEO24" s="1053"/>
      <c r="XEP24" s="1053"/>
      <c r="XEQ24" s="480"/>
      <c r="XER24" s="480"/>
      <c r="XES24" s="481"/>
      <c r="XET24" s="480"/>
      <c r="XEU24" s="480"/>
      <c r="XEV24" s="480"/>
      <c r="XEW24" s="481"/>
      <c r="XEX24" s="481"/>
      <c r="XEY24" s="482"/>
      <c r="XEZ24" s="481"/>
      <c r="XFA24" s="1053"/>
      <c r="XFB24" s="1053"/>
      <c r="XFC24" s="1053"/>
      <c r="XFD24" s="1053"/>
    </row>
    <row r="25" spans="1:16384" s="51" customFormat="1" ht="39" customHeight="1">
      <c r="A25" s="225" t="s">
        <v>248</v>
      </c>
      <c r="B25" s="226" t="s">
        <v>249</v>
      </c>
      <c r="C25" s="226" t="s">
        <v>250</v>
      </c>
      <c r="D25" s="227" t="s">
        <v>41</v>
      </c>
      <c r="E25" s="228" t="s">
        <v>2</v>
      </c>
      <c r="F25" s="229" t="s">
        <v>3</v>
      </c>
      <c r="G25" s="229" t="s">
        <v>155</v>
      </c>
      <c r="H25" s="229" t="s">
        <v>251</v>
      </c>
      <c r="I25" s="456" t="s">
        <v>252</v>
      </c>
      <c r="J25" s="456" t="s">
        <v>253</v>
      </c>
      <c r="K25" s="231" t="s">
        <v>254</v>
      </c>
      <c r="L25" s="1057" t="s">
        <v>256</v>
      </c>
      <c r="M25" s="1057"/>
      <c r="N25" s="232" t="s">
        <v>255</v>
      </c>
      <c r="O25" s="233" t="s">
        <v>258</v>
      </c>
    </row>
    <row r="26" spans="1:16384" s="51" customFormat="1" ht="37.5" customHeight="1">
      <c r="A26" s="1058" t="str">
        <f>'Financial Plan 1397'!A28:B28</f>
        <v xml:space="preserve">ج: ایجاد و تنظیم آبریزه ساحات جدید </v>
      </c>
      <c r="B26" s="1058"/>
      <c r="C26" s="1058"/>
      <c r="D26" s="1058"/>
      <c r="E26" s="242"/>
      <c r="F26" s="243"/>
      <c r="G26" s="243"/>
      <c r="H26" s="243"/>
      <c r="I26" s="244"/>
      <c r="J26" s="244"/>
      <c r="K26" s="244"/>
      <c r="L26" s="243" t="s">
        <v>209</v>
      </c>
      <c r="M26" s="235" t="s">
        <v>257</v>
      </c>
      <c r="N26" s="236"/>
      <c r="O26" s="235"/>
    </row>
    <row r="27" spans="1:16384" s="51" customFormat="1" ht="19.5" customHeight="1">
      <c r="A27" s="1065" t="s">
        <v>264</v>
      </c>
      <c r="B27" s="1065" t="s">
        <v>261</v>
      </c>
      <c r="C27" s="1065" t="s">
        <v>267</v>
      </c>
      <c r="D27" s="477" t="str">
        <f>'Financial Plan 1397'!B30</f>
        <v>مقدار ساحه تحت فعالیت</v>
      </c>
      <c r="E27" s="564" t="str">
        <f>'Financial Plan 1397'!C30</f>
        <v>هکتار</v>
      </c>
      <c r="F27" s="258">
        <f>'Financial Plan 1397'!D30</f>
        <v>500</v>
      </c>
      <c r="G27" s="259">
        <f>'Financial Plan 1397'!F30</f>
        <v>0</v>
      </c>
      <c r="H27" s="259">
        <f>'Financial Plan 1397'!H30</f>
        <v>0</v>
      </c>
      <c r="I27" s="260"/>
      <c r="J27" s="260"/>
      <c r="K27" s="257"/>
      <c r="L27" s="257"/>
      <c r="M27" s="261">
        <f>H27/400</f>
        <v>0</v>
      </c>
      <c r="N27" s="262">
        <f>M27*7</f>
        <v>0</v>
      </c>
      <c r="O27" s="263"/>
    </row>
    <row r="28" spans="1:16384" s="51" customFormat="1" ht="19.5" customHeight="1">
      <c r="A28" s="1065"/>
      <c r="B28" s="1065"/>
      <c r="C28" s="1065"/>
      <c r="D28" s="477" t="str">
        <f>'Financial Plan 1397'!B31</f>
        <v>ایجاد تراس چهار متره  و دو متره (40 سانتی عمق 70 سانتی عرض)</v>
      </c>
      <c r="E28" s="564" t="str">
        <f>'Financial Plan 1397'!C31</f>
        <v>متر</v>
      </c>
      <c r="F28" s="258">
        <f>'Financial Plan 1397'!D31</f>
        <v>833000</v>
      </c>
      <c r="G28" s="259">
        <f>'Financial Plan 1397'!F31</f>
        <v>33.333333333333336</v>
      </c>
      <c r="H28" s="259">
        <f>'Financial Plan 1397'!H31</f>
        <v>27766666.666666668</v>
      </c>
      <c r="I28" s="260">
        <v>43910</v>
      </c>
      <c r="J28" s="260">
        <v>44190</v>
      </c>
      <c r="K28" s="257" t="s">
        <v>263</v>
      </c>
      <c r="L28" s="257">
        <v>9</v>
      </c>
      <c r="M28" s="261">
        <f>'Financial Plan 1397'!G31</f>
        <v>69416.666666666672</v>
      </c>
      <c r="N28" s="566">
        <f>M28*7</f>
        <v>485916.66666666669</v>
      </c>
      <c r="O28" s="263"/>
    </row>
    <row r="29" spans="1:16384" s="51" customFormat="1" ht="19.5" customHeight="1">
      <c r="A29" s="1065"/>
      <c r="B29" s="1065"/>
      <c r="C29" s="1065"/>
      <c r="D29" s="477" t="str">
        <f>'Financial Plan 1397'!B32</f>
        <v>چیکدم</v>
      </c>
      <c r="E29" s="564" t="str">
        <f>'Financial Plan 1397'!C32</f>
        <v>متر مکعب</v>
      </c>
      <c r="F29" s="258">
        <f>'Financial Plan 1397'!D32</f>
        <v>1000</v>
      </c>
      <c r="G29" s="259">
        <f>'Financial Plan 1397'!F32</f>
        <v>800</v>
      </c>
      <c r="H29" s="259">
        <f>'Financial Plan 1397'!H32</f>
        <v>800000</v>
      </c>
      <c r="I29" s="260">
        <v>43910</v>
      </c>
      <c r="J29" s="260">
        <v>44190</v>
      </c>
      <c r="K29" s="257" t="s">
        <v>263</v>
      </c>
      <c r="L29" s="257">
        <v>9</v>
      </c>
      <c r="M29" s="261">
        <f>'Financial Plan 1397'!G32</f>
        <v>2000</v>
      </c>
      <c r="N29" s="566">
        <f t="shared" ref="N29:N34" si="2">M29*7</f>
        <v>14000</v>
      </c>
      <c r="O29" s="263"/>
    </row>
    <row r="30" spans="1:16384" s="51" customFormat="1" ht="19.5" customHeight="1">
      <c r="A30" s="1065"/>
      <c r="B30" s="1065"/>
      <c r="C30" s="1065"/>
      <c r="D30" s="477" t="str">
        <f>'Financial Plan 1397'!B33</f>
        <v xml:space="preserve">حفر چقرک </v>
      </c>
      <c r="E30" s="564" t="str">
        <f>'Financial Plan 1397'!C33</f>
        <v>چقرک</v>
      </c>
      <c r="F30" s="258">
        <f>'Financial Plan 1397'!D33</f>
        <v>400000</v>
      </c>
      <c r="G30" s="259">
        <f>'Financial Plan 1397'!F33</f>
        <v>30.76923076923077</v>
      </c>
      <c r="H30" s="259">
        <f>'Financial Plan 1397'!H33</f>
        <v>12307692.307692308</v>
      </c>
      <c r="I30" s="260">
        <v>43910</v>
      </c>
      <c r="J30" s="260">
        <v>44190</v>
      </c>
      <c r="K30" s="257" t="s">
        <v>263</v>
      </c>
      <c r="L30" s="257">
        <v>9</v>
      </c>
      <c r="M30" s="261">
        <f>'Financial Plan 1397'!G33</f>
        <v>30769.23076923077</v>
      </c>
      <c r="N30" s="566">
        <f t="shared" si="2"/>
        <v>215384.61538461538</v>
      </c>
      <c r="O30" s="263"/>
    </row>
    <row r="31" spans="1:16384" s="51" customFormat="1" ht="19.5" customHeight="1">
      <c r="A31" s="1065"/>
      <c r="B31" s="1065"/>
      <c r="C31" s="1065"/>
      <c r="D31" s="477" t="str">
        <f>'Financial Plan 1397'!B34</f>
        <v>حفر حوض های جذبی (3*2*2) متر</v>
      </c>
      <c r="E31" s="564" t="str">
        <f>'Financial Plan 1397'!C34</f>
        <v>حوض</v>
      </c>
      <c r="F31" s="258">
        <f>'Financial Plan 1397'!D34</f>
        <v>50</v>
      </c>
      <c r="G31" s="259">
        <f>'Financial Plan 1397'!F34</f>
        <v>4800</v>
      </c>
      <c r="H31" s="259">
        <f>'Financial Plan 1397'!H34</f>
        <v>240000</v>
      </c>
      <c r="I31" s="260">
        <v>43910</v>
      </c>
      <c r="J31" s="260">
        <v>44190</v>
      </c>
      <c r="K31" s="257" t="s">
        <v>263</v>
      </c>
      <c r="L31" s="257">
        <v>9</v>
      </c>
      <c r="M31" s="261">
        <f>'Financial Plan 1397'!G34</f>
        <v>600</v>
      </c>
      <c r="N31" s="566">
        <f t="shared" si="2"/>
        <v>4200</v>
      </c>
      <c r="O31" s="263"/>
    </row>
    <row r="32" spans="1:16384" s="57" customFormat="1" ht="21.75" customHeight="1">
      <c r="A32" s="1065"/>
      <c r="B32" s="1065"/>
      <c r="C32" s="1065"/>
      <c r="D32" s="477" t="str">
        <f>'Financial Plan 1397'!B35</f>
        <v>غرس نهال های مختلف النوع در چقرک های حفر شده</v>
      </c>
      <c r="E32" s="564" t="str">
        <f>'Financial Plan 1397'!C35</f>
        <v>اصله</v>
      </c>
      <c r="F32" s="258">
        <f>'Financial Plan 1397'!D35</f>
        <v>300000</v>
      </c>
      <c r="G32" s="259">
        <f>'Financial Plan 1397'!F35</f>
        <v>8</v>
      </c>
      <c r="H32" s="259">
        <f>'Financial Plan 1397'!H35</f>
        <v>2400000</v>
      </c>
      <c r="I32" s="260">
        <v>43910</v>
      </c>
      <c r="J32" s="260">
        <v>44190</v>
      </c>
      <c r="K32" s="257" t="s">
        <v>263</v>
      </c>
      <c r="L32" s="257">
        <v>9</v>
      </c>
      <c r="M32" s="261">
        <f>'Financial Plan 1397'!G35</f>
        <v>6000</v>
      </c>
      <c r="N32" s="566">
        <f t="shared" si="2"/>
        <v>42000</v>
      </c>
      <c r="O32" s="264"/>
    </row>
    <row r="33" spans="1:16384" s="57" customFormat="1" ht="21.75" customHeight="1">
      <c r="A33" s="1065"/>
      <c r="B33" s="1065"/>
      <c r="C33" s="1065"/>
      <c r="D33" s="477" t="str">
        <f>'Financial Plan 1397'!B36</f>
        <v>بذر مستقیم تخم درختان در ساحه چقرک های حفر شده</v>
      </c>
      <c r="E33" s="564" t="str">
        <f>'Financial Plan 1397'!C36</f>
        <v>حلقه</v>
      </c>
      <c r="F33" s="258">
        <f>'Financial Plan 1397'!D36</f>
        <v>100000</v>
      </c>
      <c r="G33" s="259">
        <f>'Financial Plan 1397'!F36</f>
        <v>2.6666666666666665</v>
      </c>
      <c r="H33" s="259">
        <f>'Financial Plan 1397'!H36</f>
        <v>266666.66666666663</v>
      </c>
      <c r="I33" s="260">
        <v>43910</v>
      </c>
      <c r="J33" s="260">
        <v>44190</v>
      </c>
      <c r="K33" s="257" t="s">
        <v>263</v>
      </c>
      <c r="L33" s="257">
        <v>9</v>
      </c>
      <c r="M33" s="261">
        <f>'Financial Plan 1397'!G36</f>
        <v>666.66666666666663</v>
      </c>
      <c r="N33" s="566">
        <f t="shared" si="2"/>
        <v>4666.6666666666661</v>
      </c>
      <c r="O33" s="264"/>
    </row>
    <row r="34" spans="1:16384" s="57" customFormat="1" ht="21.75" customHeight="1">
      <c r="A34" s="1065"/>
      <c r="B34" s="1065"/>
      <c r="C34" s="1065"/>
      <c r="D34" s="477" t="str">
        <f>'Financial Plan 1397'!B37</f>
        <v>آبیاری نهال های غرس شده خزانی دو مرتبه بعد از غرس</v>
      </c>
      <c r="E34" s="564" t="str">
        <f>'Financial Plan 1397'!C37</f>
        <v>اصله</v>
      </c>
      <c r="F34" s="258">
        <f>'Financial Plan 1397'!D37</f>
        <v>300000</v>
      </c>
      <c r="G34" s="259">
        <f>'Financial Plan 1397'!F37</f>
        <v>2.6666666666666665</v>
      </c>
      <c r="H34" s="259">
        <f>'Financial Plan 1397'!H37</f>
        <v>800000</v>
      </c>
      <c r="I34" s="260">
        <v>43910</v>
      </c>
      <c r="J34" s="260">
        <v>44190</v>
      </c>
      <c r="K34" s="257" t="s">
        <v>263</v>
      </c>
      <c r="L34" s="257">
        <v>9</v>
      </c>
      <c r="M34" s="261">
        <f>'Financial Plan 1397'!G37</f>
        <v>2000</v>
      </c>
      <c r="N34" s="566">
        <f t="shared" si="2"/>
        <v>14000</v>
      </c>
      <c r="O34" s="265"/>
    </row>
    <row r="35" spans="1:16384" s="28" customFormat="1" ht="39" customHeight="1">
      <c r="A35" s="1053" t="str">
        <f>'Financial Plan 1397'!A43:B43</f>
        <v>مجموع فرعی</v>
      </c>
      <c r="B35" s="1053"/>
      <c r="C35" s="1053"/>
      <c r="D35" s="1053"/>
      <c r="E35" s="1053"/>
      <c r="F35" s="480"/>
      <c r="G35" s="480"/>
      <c r="H35" s="481">
        <f>SUM(H28:H34)</f>
        <v>44581025.64102564</v>
      </c>
      <c r="I35" s="480"/>
      <c r="J35" s="480"/>
      <c r="K35" s="480"/>
      <c r="L35" s="481">
        <f>SUM(L27:L34)</f>
        <v>63</v>
      </c>
      <c r="M35" s="481">
        <f>SUM(M28:M34)</f>
        <v>111452.56410256411</v>
      </c>
      <c r="N35" s="482">
        <f>SUM(N28:N34)</f>
        <v>780167.94871794863</v>
      </c>
      <c r="O35" s="644" t="e">
        <f>H35/H103</f>
        <v>#REF!</v>
      </c>
      <c r="P35" s="1053"/>
      <c r="Q35" s="1053"/>
      <c r="R35" s="1053"/>
      <c r="S35" s="1053"/>
      <c r="T35" s="1053"/>
      <c r="U35" s="480"/>
      <c r="V35" s="480"/>
      <c r="W35" s="481"/>
      <c r="X35" s="480"/>
      <c r="Y35" s="480"/>
      <c r="Z35" s="480"/>
      <c r="AA35" s="481"/>
      <c r="AB35" s="481"/>
      <c r="AC35" s="482"/>
      <c r="AD35" s="481"/>
      <c r="AE35" s="1053"/>
      <c r="AF35" s="1053"/>
      <c r="AG35" s="1053"/>
      <c r="AH35" s="1053"/>
      <c r="AI35" s="1053"/>
      <c r="AJ35" s="480"/>
      <c r="AK35" s="480"/>
      <c r="AL35" s="481"/>
      <c r="AM35" s="480"/>
      <c r="AN35" s="480"/>
      <c r="AO35" s="480"/>
      <c r="AP35" s="481"/>
      <c r="AQ35" s="481"/>
      <c r="AR35" s="482"/>
      <c r="AS35" s="481"/>
      <c r="AT35" s="1053"/>
      <c r="AU35" s="1053"/>
      <c r="AV35" s="1053"/>
      <c r="AW35" s="1053"/>
      <c r="AX35" s="1053"/>
      <c r="AY35" s="480"/>
      <c r="AZ35" s="480"/>
      <c r="BA35" s="481"/>
      <c r="BB35" s="480"/>
      <c r="BC35" s="480"/>
      <c r="BD35" s="480"/>
      <c r="BE35" s="481"/>
      <c r="BF35" s="481"/>
      <c r="BG35" s="482"/>
      <c r="BH35" s="481"/>
      <c r="BI35" s="1053"/>
      <c r="BJ35" s="1053"/>
      <c r="BK35" s="1053"/>
      <c r="BL35" s="1053"/>
      <c r="BM35" s="1053"/>
      <c r="BN35" s="480"/>
      <c r="BO35" s="480"/>
      <c r="BP35" s="481"/>
      <c r="BQ35" s="480"/>
      <c r="BR35" s="480"/>
      <c r="BS35" s="480"/>
      <c r="BT35" s="481"/>
      <c r="BU35" s="481"/>
      <c r="BV35" s="482"/>
      <c r="BW35" s="481"/>
      <c r="BX35" s="1053"/>
      <c r="BY35" s="1053"/>
      <c r="BZ35" s="1053"/>
      <c r="CA35" s="1053"/>
      <c r="CB35" s="1053"/>
      <c r="CC35" s="480"/>
      <c r="CD35" s="480"/>
      <c r="CE35" s="481"/>
      <c r="CF35" s="480"/>
      <c r="CG35" s="480"/>
      <c r="CH35" s="480"/>
      <c r="CI35" s="481"/>
      <c r="CJ35" s="481"/>
      <c r="CK35" s="482"/>
      <c r="CL35" s="481"/>
      <c r="CM35" s="1053"/>
      <c r="CN35" s="1053"/>
      <c r="CO35" s="1053"/>
      <c r="CP35" s="1053"/>
      <c r="CQ35" s="1053"/>
      <c r="CR35" s="480"/>
      <c r="CS35" s="480"/>
      <c r="CT35" s="481"/>
      <c r="CU35" s="480"/>
      <c r="CV35" s="480"/>
      <c r="CW35" s="480"/>
      <c r="CX35" s="481"/>
      <c r="CY35" s="481"/>
      <c r="CZ35" s="482"/>
      <c r="DA35" s="481"/>
      <c r="DB35" s="1053"/>
      <c r="DC35" s="1053"/>
      <c r="DD35" s="1053"/>
      <c r="DE35" s="1053"/>
      <c r="DF35" s="1053"/>
      <c r="DG35" s="480"/>
      <c r="DH35" s="480"/>
      <c r="DI35" s="481"/>
      <c r="DJ35" s="480"/>
      <c r="DK35" s="480"/>
      <c r="DL35" s="480"/>
      <c r="DM35" s="481"/>
      <c r="DN35" s="481"/>
      <c r="DO35" s="482"/>
      <c r="DP35" s="481"/>
      <c r="DQ35" s="1053"/>
      <c r="DR35" s="1053"/>
      <c r="DS35" s="1053"/>
      <c r="DT35" s="1053"/>
      <c r="DU35" s="1053"/>
      <c r="DV35" s="480"/>
      <c r="DW35" s="480"/>
      <c r="DX35" s="481"/>
      <c r="DY35" s="480"/>
      <c r="DZ35" s="480"/>
      <c r="EA35" s="480"/>
      <c r="EB35" s="481"/>
      <c r="EC35" s="481"/>
      <c r="ED35" s="482"/>
      <c r="EE35" s="481"/>
      <c r="EF35" s="1053"/>
      <c r="EG35" s="1053"/>
      <c r="EH35" s="1053"/>
      <c r="EI35" s="1053"/>
      <c r="EJ35" s="1053"/>
      <c r="EK35" s="480"/>
      <c r="EL35" s="480"/>
      <c r="EM35" s="481"/>
      <c r="EN35" s="480"/>
      <c r="EO35" s="480"/>
      <c r="EP35" s="480"/>
      <c r="EQ35" s="481"/>
      <c r="ER35" s="481"/>
      <c r="ES35" s="482"/>
      <c r="ET35" s="481"/>
      <c r="EU35" s="1053"/>
      <c r="EV35" s="1053"/>
      <c r="EW35" s="1053"/>
      <c r="EX35" s="1053"/>
      <c r="EY35" s="1053"/>
      <c r="EZ35" s="480"/>
      <c r="FA35" s="480"/>
      <c r="FB35" s="481"/>
      <c r="FC35" s="480"/>
      <c r="FD35" s="480"/>
      <c r="FE35" s="480"/>
      <c r="FF35" s="481"/>
      <c r="FG35" s="481"/>
      <c r="FH35" s="482"/>
      <c r="FI35" s="481"/>
      <c r="FJ35" s="1053"/>
      <c r="FK35" s="1053"/>
      <c r="FL35" s="1053"/>
      <c r="FM35" s="1053"/>
      <c r="FN35" s="1053"/>
      <c r="FO35" s="480"/>
      <c r="FP35" s="480"/>
      <c r="FQ35" s="481"/>
      <c r="FR35" s="480"/>
      <c r="FS35" s="480"/>
      <c r="FT35" s="480"/>
      <c r="FU35" s="481"/>
      <c r="FV35" s="481"/>
      <c r="FW35" s="482"/>
      <c r="FX35" s="481"/>
      <c r="FY35" s="1053"/>
      <c r="FZ35" s="1053"/>
      <c r="GA35" s="1053"/>
      <c r="GB35" s="1053"/>
      <c r="GC35" s="1053"/>
      <c r="GD35" s="480"/>
      <c r="GE35" s="480"/>
      <c r="GF35" s="481"/>
      <c r="GG35" s="480"/>
      <c r="GH35" s="480"/>
      <c r="GI35" s="480"/>
      <c r="GJ35" s="481"/>
      <c r="GK35" s="481"/>
      <c r="GL35" s="482"/>
      <c r="GM35" s="481"/>
      <c r="GN35" s="1053"/>
      <c r="GO35" s="1053"/>
      <c r="GP35" s="1053"/>
      <c r="GQ35" s="1053"/>
      <c r="GR35" s="1053"/>
      <c r="GS35" s="480"/>
      <c r="GT35" s="480"/>
      <c r="GU35" s="481"/>
      <c r="GV35" s="480"/>
      <c r="GW35" s="480"/>
      <c r="GX35" s="480"/>
      <c r="GY35" s="481"/>
      <c r="GZ35" s="481"/>
      <c r="HA35" s="482"/>
      <c r="HB35" s="481"/>
      <c r="HC35" s="1053"/>
      <c r="HD35" s="1053"/>
      <c r="HE35" s="1053"/>
      <c r="HF35" s="1053"/>
      <c r="HG35" s="1053"/>
      <c r="HH35" s="480"/>
      <c r="HI35" s="480"/>
      <c r="HJ35" s="481"/>
      <c r="HK35" s="480"/>
      <c r="HL35" s="480"/>
      <c r="HM35" s="480"/>
      <c r="HN35" s="481"/>
      <c r="HO35" s="481"/>
      <c r="HP35" s="482"/>
      <c r="HQ35" s="481"/>
      <c r="HR35" s="1053"/>
      <c r="HS35" s="1053"/>
      <c r="HT35" s="1053"/>
      <c r="HU35" s="1053"/>
      <c r="HV35" s="1053"/>
      <c r="HW35" s="480"/>
      <c r="HX35" s="480"/>
      <c r="HY35" s="481"/>
      <c r="HZ35" s="480"/>
      <c r="IA35" s="480"/>
      <c r="IB35" s="480"/>
      <c r="IC35" s="481"/>
      <c r="ID35" s="481"/>
      <c r="IE35" s="482"/>
      <c r="IF35" s="481"/>
      <c r="IG35" s="1053"/>
      <c r="IH35" s="1053"/>
      <c r="II35" s="1053"/>
      <c r="IJ35" s="1053"/>
      <c r="IK35" s="1053"/>
      <c r="IL35" s="480"/>
      <c r="IM35" s="480"/>
      <c r="IN35" s="481"/>
      <c r="IO35" s="480"/>
      <c r="IP35" s="480"/>
      <c r="IQ35" s="480"/>
      <c r="IR35" s="481"/>
      <c r="IS35" s="481"/>
      <c r="IT35" s="482"/>
      <c r="IU35" s="481"/>
      <c r="IV35" s="1053"/>
      <c r="IW35" s="1053"/>
      <c r="IX35" s="1053"/>
      <c r="IY35" s="1053"/>
      <c r="IZ35" s="1053"/>
      <c r="JA35" s="480"/>
      <c r="JB35" s="480"/>
      <c r="JC35" s="481"/>
      <c r="JD35" s="480"/>
      <c r="JE35" s="480"/>
      <c r="JF35" s="480"/>
      <c r="JG35" s="481"/>
      <c r="JH35" s="481"/>
      <c r="JI35" s="482"/>
      <c r="JJ35" s="481"/>
      <c r="JK35" s="1053"/>
      <c r="JL35" s="1053"/>
      <c r="JM35" s="1053"/>
      <c r="JN35" s="1053"/>
      <c r="JO35" s="1053"/>
      <c r="JP35" s="480"/>
      <c r="JQ35" s="480"/>
      <c r="JR35" s="481"/>
      <c r="JS35" s="480"/>
      <c r="JT35" s="480"/>
      <c r="JU35" s="480"/>
      <c r="JV35" s="481"/>
      <c r="JW35" s="481"/>
      <c r="JX35" s="482"/>
      <c r="JY35" s="481"/>
      <c r="JZ35" s="1053"/>
      <c r="KA35" s="1053"/>
      <c r="KB35" s="1053"/>
      <c r="KC35" s="1053"/>
      <c r="KD35" s="1053"/>
      <c r="KE35" s="480"/>
      <c r="KF35" s="480"/>
      <c r="KG35" s="481"/>
      <c r="KH35" s="480"/>
      <c r="KI35" s="480"/>
      <c r="KJ35" s="480"/>
      <c r="KK35" s="481"/>
      <c r="KL35" s="481"/>
      <c r="KM35" s="482"/>
      <c r="KN35" s="481"/>
      <c r="KO35" s="1053"/>
      <c r="KP35" s="1053"/>
      <c r="KQ35" s="1053"/>
      <c r="KR35" s="1053"/>
      <c r="KS35" s="1053"/>
      <c r="KT35" s="480"/>
      <c r="KU35" s="480"/>
      <c r="KV35" s="481"/>
      <c r="KW35" s="480"/>
      <c r="KX35" s="480"/>
      <c r="KY35" s="480"/>
      <c r="KZ35" s="481"/>
      <c r="LA35" s="481"/>
      <c r="LB35" s="482"/>
      <c r="LC35" s="481"/>
      <c r="LD35" s="1053"/>
      <c r="LE35" s="1053"/>
      <c r="LF35" s="1053"/>
      <c r="LG35" s="1053"/>
      <c r="LH35" s="1053"/>
      <c r="LI35" s="480"/>
      <c r="LJ35" s="480"/>
      <c r="LK35" s="481"/>
      <c r="LL35" s="480"/>
      <c r="LM35" s="480"/>
      <c r="LN35" s="480"/>
      <c r="LO35" s="481"/>
      <c r="LP35" s="481"/>
      <c r="LQ35" s="482"/>
      <c r="LR35" s="481"/>
      <c r="LS35" s="1053"/>
      <c r="LT35" s="1053"/>
      <c r="LU35" s="1053"/>
      <c r="LV35" s="1053"/>
      <c r="LW35" s="1053"/>
      <c r="LX35" s="480"/>
      <c r="LY35" s="480"/>
      <c r="LZ35" s="481"/>
      <c r="MA35" s="480"/>
      <c r="MB35" s="480"/>
      <c r="MC35" s="480"/>
      <c r="MD35" s="481"/>
      <c r="ME35" s="481"/>
      <c r="MF35" s="482"/>
      <c r="MG35" s="481"/>
      <c r="MH35" s="1053"/>
      <c r="MI35" s="1053"/>
      <c r="MJ35" s="1053"/>
      <c r="MK35" s="1053"/>
      <c r="ML35" s="1053"/>
      <c r="MM35" s="480"/>
      <c r="MN35" s="480"/>
      <c r="MO35" s="481"/>
      <c r="MP35" s="480"/>
      <c r="MQ35" s="480"/>
      <c r="MR35" s="480"/>
      <c r="MS35" s="481"/>
      <c r="MT35" s="481"/>
      <c r="MU35" s="482"/>
      <c r="MV35" s="481"/>
      <c r="MW35" s="1053"/>
      <c r="MX35" s="1053"/>
      <c r="MY35" s="1053"/>
      <c r="MZ35" s="1053"/>
      <c r="NA35" s="1053"/>
      <c r="NB35" s="480"/>
      <c r="NC35" s="480"/>
      <c r="ND35" s="481"/>
      <c r="NE35" s="480"/>
      <c r="NF35" s="480"/>
      <c r="NG35" s="480"/>
      <c r="NH35" s="481"/>
      <c r="NI35" s="481"/>
      <c r="NJ35" s="482"/>
      <c r="NK35" s="481"/>
      <c r="NL35" s="1053"/>
      <c r="NM35" s="1053"/>
      <c r="NN35" s="1053"/>
      <c r="NO35" s="1053"/>
      <c r="NP35" s="1053"/>
      <c r="NQ35" s="480"/>
      <c r="NR35" s="480"/>
      <c r="NS35" s="481"/>
      <c r="NT35" s="480"/>
      <c r="NU35" s="480"/>
      <c r="NV35" s="480"/>
      <c r="NW35" s="481"/>
      <c r="NX35" s="481"/>
      <c r="NY35" s="482"/>
      <c r="NZ35" s="481"/>
      <c r="OA35" s="1053"/>
      <c r="OB35" s="1053"/>
      <c r="OC35" s="1053"/>
      <c r="OD35" s="1053"/>
      <c r="OE35" s="1053"/>
      <c r="OF35" s="480"/>
      <c r="OG35" s="480"/>
      <c r="OH35" s="481"/>
      <c r="OI35" s="480"/>
      <c r="OJ35" s="480"/>
      <c r="OK35" s="480"/>
      <c r="OL35" s="481"/>
      <c r="OM35" s="481"/>
      <c r="ON35" s="482"/>
      <c r="OO35" s="481"/>
      <c r="OP35" s="1053"/>
      <c r="OQ35" s="1053"/>
      <c r="OR35" s="1053"/>
      <c r="OS35" s="1053"/>
      <c r="OT35" s="1053"/>
      <c r="OU35" s="480"/>
      <c r="OV35" s="480"/>
      <c r="OW35" s="481"/>
      <c r="OX35" s="480"/>
      <c r="OY35" s="480"/>
      <c r="OZ35" s="480"/>
      <c r="PA35" s="481"/>
      <c r="PB35" s="481"/>
      <c r="PC35" s="482"/>
      <c r="PD35" s="481"/>
      <c r="PE35" s="1053"/>
      <c r="PF35" s="1053"/>
      <c r="PG35" s="1053"/>
      <c r="PH35" s="1053"/>
      <c r="PI35" s="1053"/>
      <c r="PJ35" s="480"/>
      <c r="PK35" s="480"/>
      <c r="PL35" s="481"/>
      <c r="PM35" s="480"/>
      <c r="PN35" s="480"/>
      <c r="PO35" s="480"/>
      <c r="PP35" s="481"/>
      <c r="PQ35" s="481"/>
      <c r="PR35" s="482"/>
      <c r="PS35" s="481"/>
      <c r="PT35" s="1053"/>
      <c r="PU35" s="1053"/>
      <c r="PV35" s="1053"/>
      <c r="PW35" s="1053"/>
      <c r="PX35" s="1053"/>
      <c r="PY35" s="480"/>
      <c r="PZ35" s="480"/>
      <c r="QA35" s="481"/>
      <c r="QB35" s="480"/>
      <c r="QC35" s="480"/>
      <c r="QD35" s="480"/>
      <c r="QE35" s="481"/>
      <c r="QF35" s="481"/>
      <c r="QG35" s="482"/>
      <c r="QH35" s="481"/>
      <c r="QI35" s="1053"/>
      <c r="QJ35" s="1053"/>
      <c r="QK35" s="1053"/>
      <c r="QL35" s="1053"/>
      <c r="QM35" s="1053"/>
      <c r="QN35" s="480"/>
      <c r="QO35" s="480"/>
      <c r="QP35" s="481"/>
      <c r="QQ35" s="480"/>
      <c r="QR35" s="480"/>
      <c r="QS35" s="480"/>
      <c r="QT35" s="481"/>
      <c r="QU35" s="481"/>
      <c r="QV35" s="482"/>
      <c r="QW35" s="481"/>
      <c r="QX35" s="1053"/>
      <c r="QY35" s="1053"/>
      <c r="QZ35" s="1053"/>
      <c r="RA35" s="1053"/>
      <c r="RB35" s="1053"/>
      <c r="RC35" s="480"/>
      <c r="RD35" s="480"/>
      <c r="RE35" s="481"/>
      <c r="RF35" s="480"/>
      <c r="RG35" s="480"/>
      <c r="RH35" s="480"/>
      <c r="RI35" s="481"/>
      <c r="RJ35" s="481"/>
      <c r="RK35" s="482"/>
      <c r="RL35" s="481"/>
      <c r="RM35" s="1053"/>
      <c r="RN35" s="1053"/>
      <c r="RO35" s="1053"/>
      <c r="RP35" s="1053"/>
      <c r="RQ35" s="1053"/>
      <c r="RR35" s="480"/>
      <c r="RS35" s="480"/>
      <c r="RT35" s="481"/>
      <c r="RU35" s="480"/>
      <c r="RV35" s="480"/>
      <c r="RW35" s="480"/>
      <c r="RX35" s="481"/>
      <c r="RY35" s="481"/>
      <c r="RZ35" s="482"/>
      <c r="SA35" s="481"/>
      <c r="SB35" s="1053"/>
      <c r="SC35" s="1053"/>
      <c r="SD35" s="1053"/>
      <c r="SE35" s="1053"/>
      <c r="SF35" s="1053"/>
      <c r="SG35" s="480"/>
      <c r="SH35" s="480"/>
      <c r="SI35" s="481"/>
      <c r="SJ35" s="480"/>
      <c r="SK35" s="480"/>
      <c r="SL35" s="480"/>
      <c r="SM35" s="481"/>
      <c r="SN35" s="481"/>
      <c r="SO35" s="482"/>
      <c r="SP35" s="481"/>
      <c r="SQ35" s="1053"/>
      <c r="SR35" s="1053"/>
      <c r="SS35" s="1053"/>
      <c r="ST35" s="1053"/>
      <c r="SU35" s="1053"/>
      <c r="SV35" s="480"/>
      <c r="SW35" s="480"/>
      <c r="SX35" s="481"/>
      <c r="SY35" s="480"/>
      <c r="SZ35" s="480"/>
      <c r="TA35" s="480"/>
      <c r="TB35" s="481"/>
      <c r="TC35" s="481"/>
      <c r="TD35" s="482"/>
      <c r="TE35" s="481"/>
      <c r="TF35" s="1053"/>
      <c r="TG35" s="1053"/>
      <c r="TH35" s="1053"/>
      <c r="TI35" s="1053"/>
      <c r="TJ35" s="1053"/>
      <c r="TK35" s="480"/>
      <c r="TL35" s="480"/>
      <c r="TM35" s="481"/>
      <c r="TN35" s="480"/>
      <c r="TO35" s="480"/>
      <c r="TP35" s="480"/>
      <c r="TQ35" s="481"/>
      <c r="TR35" s="481"/>
      <c r="TS35" s="482"/>
      <c r="TT35" s="481"/>
      <c r="TU35" s="1053"/>
      <c r="TV35" s="1053"/>
      <c r="TW35" s="1053"/>
      <c r="TX35" s="1053"/>
      <c r="TY35" s="1053"/>
      <c r="TZ35" s="480"/>
      <c r="UA35" s="480"/>
      <c r="UB35" s="481"/>
      <c r="UC35" s="480"/>
      <c r="UD35" s="480"/>
      <c r="UE35" s="480"/>
      <c r="UF35" s="481"/>
      <c r="UG35" s="481"/>
      <c r="UH35" s="482"/>
      <c r="UI35" s="481"/>
      <c r="UJ35" s="1053"/>
      <c r="UK35" s="1053"/>
      <c r="UL35" s="1053"/>
      <c r="UM35" s="1053"/>
      <c r="UN35" s="1053"/>
      <c r="UO35" s="480"/>
      <c r="UP35" s="480"/>
      <c r="UQ35" s="481"/>
      <c r="UR35" s="480"/>
      <c r="US35" s="480"/>
      <c r="UT35" s="480"/>
      <c r="UU35" s="481"/>
      <c r="UV35" s="481"/>
      <c r="UW35" s="482"/>
      <c r="UX35" s="481"/>
      <c r="UY35" s="1053"/>
      <c r="UZ35" s="1053"/>
      <c r="VA35" s="1053"/>
      <c r="VB35" s="1053"/>
      <c r="VC35" s="1053"/>
      <c r="VD35" s="480"/>
      <c r="VE35" s="480"/>
      <c r="VF35" s="481"/>
      <c r="VG35" s="480"/>
      <c r="VH35" s="480"/>
      <c r="VI35" s="480"/>
      <c r="VJ35" s="481"/>
      <c r="VK35" s="481"/>
      <c r="VL35" s="482"/>
      <c r="VM35" s="481"/>
      <c r="VN35" s="1053"/>
      <c r="VO35" s="1053"/>
      <c r="VP35" s="1053"/>
      <c r="VQ35" s="1053"/>
      <c r="VR35" s="1053"/>
      <c r="VS35" s="480"/>
      <c r="VT35" s="480"/>
      <c r="VU35" s="481"/>
      <c r="VV35" s="480"/>
      <c r="VW35" s="480"/>
      <c r="VX35" s="480"/>
      <c r="VY35" s="481"/>
      <c r="VZ35" s="481"/>
      <c r="WA35" s="482"/>
      <c r="WB35" s="481"/>
      <c r="WC35" s="1053"/>
      <c r="WD35" s="1053"/>
      <c r="WE35" s="1053"/>
      <c r="WF35" s="1053"/>
      <c r="WG35" s="1053"/>
      <c r="WH35" s="480"/>
      <c r="WI35" s="480"/>
      <c r="WJ35" s="481"/>
      <c r="WK35" s="480"/>
      <c r="WL35" s="480"/>
      <c r="WM35" s="480"/>
      <c r="WN35" s="481"/>
      <c r="WO35" s="481"/>
      <c r="WP35" s="482"/>
      <c r="WQ35" s="481"/>
      <c r="WR35" s="1053"/>
      <c r="WS35" s="1053"/>
      <c r="WT35" s="1053"/>
      <c r="WU35" s="1053"/>
      <c r="WV35" s="1053"/>
      <c r="WW35" s="480"/>
      <c r="WX35" s="480"/>
      <c r="WY35" s="481"/>
      <c r="WZ35" s="480"/>
      <c r="XA35" s="480"/>
      <c r="XB35" s="480"/>
      <c r="XC35" s="481"/>
      <c r="XD35" s="481"/>
      <c r="XE35" s="482"/>
      <c r="XF35" s="481"/>
      <c r="XG35" s="1053"/>
      <c r="XH35" s="1053"/>
      <c r="XI35" s="1053"/>
      <c r="XJ35" s="1053"/>
      <c r="XK35" s="1053"/>
      <c r="XL35" s="480"/>
      <c r="XM35" s="480"/>
      <c r="XN35" s="481"/>
      <c r="XO35" s="480"/>
      <c r="XP35" s="480"/>
      <c r="XQ35" s="480"/>
      <c r="XR35" s="481"/>
      <c r="XS35" s="481"/>
      <c r="XT35" s="482"/>
      <c r="XU35" s="481"/>
      <c r="XV35" s="1053"/>
      <c r="XW35" s="1053"/>
      <c r="XX35" s="1053"/>
      <c r="XY35" s="1053"/>
      <c r="XZ35" s="1053"/>
      <c r="YA35" s="480"/>
      <c r="YB35" s="480"/>
      <c r="YC35" s="481"/>
      <c r="YD35" s="480"/>
      <c r="YE35" s="480"/>
      <c r="YF35" s="480"/>
      <c r="YG35" s="481"/>
      <c r="YH35" s="481"/>
      <c r="YI35" s="482"/>
      <c r="YJ35" s="481"/>
      <c r="YK35" s="1053"/>
      <c r="YL35" s="1053"/>
      <c r="YM35" s="1053"/>
      <c r="YN35" s="1053"/>
      <c r="YO35" s="1053"/>
      <c r="YP35" s="480"/>
      <c r="YQ35" s="480"/>
      <c r="YR35" s="481"/>
      <c r="YS35" s="480"/>
      <c r="YT35" s="480"/>
      <c r="YU35" s="480"/>
      <c r="YV35" s="481"/>
      <c r="YW35" s="481"/>
      <c r="YX35" s="482"/>
      <c r="YY35" s="481"/>
      <c r="YZ35" s="1053"/>
      <c r="ZA35" s="1053"/>
      <c r="ZB35" s="1053"/>
      <c r="ZC35" s="1053"/>
      <c r="ZD35" s="1053"/>
      <c r="ZE35" s="480"/>
      <c r="ZF35" s="480"/>
      <c r="ZG35" s="481"/>
      <c r="ZH35" s="480"/>
      <c r="ZI35" s="480"/>
      <c r="ZJ35" s="480"/>
      <c r="ZK35" s="481"/>
      <c r="ZL35" s="481"/>
      <c r="ZM35" s="482"/>
      <c r="ZN35" s="481"/>
      <c r="ZO35" s="1053"/>
      <c r="ZP35" s="1053"/>
      <c r="ZQ35" s="1053"/>
      <c r="ZR35" s="1053"/>
      <c r="ZS35" s="1053"/>
      <c r="ZT35" s="480"/>
      <c r="ZU35" s="480"/>
      <c r="ZV35" s="481"/>
      <c r="ZW35" s="480"/>
      <c r="ZX35" s="480"/>
      <c r="ZY35" s="480"/>
      <c r="ZZ35" s="481"/>
      <c r="AAA35" s="481"/>
      <c r="AAB35" s="482"/>
      <c r="AAC35" s="481"/>
      <c r="AAD35" s="1053"/>
      <c r="AAE35" s="1053"/>
      <c r="AAF35" s="1053"/>
      <c r="AAG35" s="1053"/>
      <c r="AAH35" s="1053"/>
      <c r="AAI35" s="480"/>
      <c r="AAJ35" s="480"/>
      <c r="AAK35" s="481"/>
      <c r="AAL35" s="480"/>
      <c r="AAM35" s="480"/>
      <c r="AAN35" s="480"/>
      <c r="AAO35" s="481"/>
      <c r="AAP35" s="481"/>
      <c r="AAQ35" s="482"/>
      <c r="AAR35" s="481"/>
      <c r="AAS35" s="1053"/>
      <c r="AAT35" s="1053"/>
      <c r="AAU35" s="1053"/>
      <c r="AAV35" s="1053"/>
      <c r="AAW35" s="1053"/>
      <c r="AAX35" s="480"/>
      <c r="AAY35" s="480"/>
      <c r="AAZ35" s="481"/>
      <c r="ABA35" s="480"/>
      <c r="ABB35" s="480"/>
      <c r="ABC35" s="480"/>
      <c r="ABD35" s="481"/>
      <c r="ABE35" s="481"/>
      <c r="ABF35" s="482"/>
      <c r="ABG35" s="481"/>
      <c r="ABH35" s="1053"/>
      <c r="ABI35" s="1053"/>
      <c r="ABJ35" s="1053"/>
      <c r="ABK35" s="1053"/>
      <c r="ABL35" s="1053"/>
      <c r="ABM35" s="480"/>
      <c r="ABN35" s="480"/>
      <c r="ABO35" s="481"/>
      <c r="ABP35" s="480"/>
      <c r="ABQ35" s="480"/>
      <c r="ABR35" s="480"/>
      <c r="ABS35" s="481"/>
      <c r="ABT35" s="481"/>
      <c r="ABU35" s="482"/>
      <c r="ABV35" s="481"/>
      <c r="ABW35" s="1053"/>
      <c r="ABX35" s="1053"/>
      <c r="ABY35" s="1053"/>
      <c r="ABZ35" s="1053"/>
      <c r="ACA35" s="1053"/>
      <c r="ACB35" s="480"/>
      <c r="ACC35" s="480"/>
      <c r="ACD35" s="481"/>
      <c r="ACE35" s="480"/>
      <c r="ACF35" s="480"/>
      <c r="ACG35" s="480"/>
      <c r="ACH35" s="481"/>
      <c r="ACI35" s="481"/>
      <c r="ACJ35" s="482"/>
      <c r="ACK35" s="481"/>
      <c r="ACL35" s="1053"/>
      <c r="ACM35" s="1053"/>
      <c r="ACN35" s="1053"/>
      <c r="ACO35" s="1053"/>
      <c r="ACP35" s="1053"/>
      <c r="ACQ35" s="480"/>
      <c r="ACR35" s="480"/>
      <c r="ACS35" s="481"/>
      <c r="ACT35" s="480"/>
      <c r="ACU35" s="480"/>
      <c r="ACV35" s="480"/>
      <c r="ACW35" s="481"/>
      <c r="ACX35" s="481"/>
      <c r="ACY35" s="482"/>
      <c r="ACZ35" s="481"/>
      <c r="ADA35" s="1053"/>
      <c r="ADB35" s="1053"/>
      <c r="ADC35" s="1053"/>
      <c r="ADD35" s="1053"/>
      <c r="ADE35" s="1053"/>
      <c r="ADF35" s="480"/>
      <c r="ADG35" s="480"/>
      <c r="ADH35" s="481"/>
      <c r="ADI35" s="480"/>
      <c r="ADJ35" s="480"/>
      <c r="ADK35" s="480"/>
      <c r="ADL35" s="481"/>
      <c r="ADM35" s="481"/>
      <c r="ADN35" s="482"/>
      <c r="ADO35" s="481"/>
      <c r="ADP35" s="1053"/>
      <c r="ADQ35" s="1053"/>
      <c r="ADR35" s="1053"/>
      <c r="ADS35" s="1053"/>
      <c r="ADT35" s="1053"/>
      <c r="ADU35" s="480"/>
      <c r="ADV35" s="480"/>
      <c r="ADW35" s="481"/>
      <c r="ADX35" s="480"/>
      <c r="ADY35" s="480"/>
      <c r="ADZ35" s="480"/>
      <c r="AEA35" s="481"/>
      <c r="AEB35" s="481"/>
      <c r="AEC35" s="482"/>
      <c r="AED35" s="481"/>
      <c r="AEE35" s="1053"/>
      <c r="AEF35" s="1053"/>
      <c r="AEG35" s="1053"/>
      <c r="AEH35" s="1053"/>
      <c r="AEI35" s="1053"/>
      <c r="AEJ35" s="480"/>
      <c r="AEK35" s="480"/>
      <c r="AEL35" s="481"/>
      <c r="AEM35" s="480"/>
      <c r="AEN35" s="480"/>
      <c r="AEO35" s="480"/>
      <c r="AEP35" s="481"/>
      <c r="AEQ35" s="481"/>
      <c r="AER35" s="482"/>
      <c r="AES35" s="481"/>
      <c r="AET35" s="1053"/>
      <c r="AEU35" s="1053"/>
      <c r="AEV35" s="1053"/>
      <c r="AEW35" s="1053"/>
      <c r="AEX35" s="1053"/>
      <c r="AEY35" s="480"/>
      <c r="AEZ35" s="480"/>
      <c r="AFA35" s="481"/>
      <c r="AFB35" s="480"/>
      <c r="AFC35" s="480"/>
      <c r="AFD35" s="480"/>
      <c r="AFE35" s="481"/>
      <c r="AFF35" s="481"/>
      <c r="AFG35" s="482"/>
      <c r="AFH35" s="481"/>
      <c r="AFI35" s="1053"/>
      <c r="AFJ35" s="1053"/>
      <c r="AFK35" s="1053"/>
      <c r="AFL35" s="1053"/>
      <c r="AFM35" s="1053"/>
      <c r="AFN35" s="480"/>
      <c r="AFO35" s="480"/>
      <c r="AFP35" s="481"/>
      <c r="AFQ35" s="480"/>
      <c r="AFR35" s="480"/>
      <c r="AFS35" s="480"/>
      <c r="AFT35" s="481"/>
      <c r="AFU35" s="481"/>
      <c r="AFV35" s="482"/>
      <c r="AFW35" s="481"/>
      <c r="AFX35" s="1053"/>
      <c r="AFY35" s="1053"/>
      <c r="AFZ35" s="1053"/>
      <c r="AGA35" s="1053"/>
      <c r="AGB35" s="1053"/>
      <c r="AGC35" s="480"/>
      <c r="AGD35" s="480"/>
      <c r="AGE35" s="481"/>
      <c r="AGF35" s="480"/>
      <c r="AGG35" s="480"/>
      <c r="AGH35" s="480"/>
      <c r="AGI35" s="481"/>
      <c r="AGJ35" s="481"/>
      <c r="AGK35" s="482"/>
      <c r="AGL35" s="481"/>
      <c r="AGM35" s="1053"/>
      <c r="AGN35" s="1053"/>
      <c r="AGO35" s="1053"/>
      <c r="AGP35" s="1053"/>
      <c r="AGQ35" s="1053"/>
      <c r="AGR35" s="480"/>
      <c r="AGS35" s="480"/>
      <c r="AGT35" s="481"/>
      <c r="AGU35" s="480"/>
      <c r="AGV35" s="480"/>
      <c r="AGW35" s="480"/>
      <c r="AGX35" s="481"/>
      <c r="AGY35" s="481"/>
      <c r="AGZ35" s="482"/>
      <c r="AHA35" s="481"/>
      <c r="AHB35" s="1053"/>
      <c r="AHC35" s="1053"/>
      <c r="AHD35" s="1053"/>
      <c r="AHE35" s="1053"/>
      <c r="AHF35" s="1053"/>
      <c r="AHG35" s="480"/>
      <c r="AHH35" s="480"/>
      <c r="AHI35" s="481"/>
      <c r="AHJ35" s="480"/>
      <c r="AHK35" s="480"/>
      <c r="AHL35" s="480"/>
      <c r="AHM35" s="481"/>
      <c r="AHN35" s="481"/>
      <c r="AHO35" s="482"/>
      <c r="AHP35" s="481"/>
      <c r="AHQ35" s="1053"/>
      <c r="AHR35" s="1053"/>
      <c r="AHS35" s="1053"/>
      <c r="AHT35" s="1053"/>
      <c r="AHU35" s="1053"/>
      <c r="AHV35" s="480"/>
      <c r="AHW35" s="480"/>
      <c r="AHX35" s="481"/>
      <c r="AHY35" s="480"/>
      <c r="AHZ35" s="480"/>
      <c r="AIA35" s="480"/>
      <c r="AIB35" s="481"/>
      <c r="AIC35" s="481"/>
      <c r="AID35" s="482"/>
      <c r="AIE35" s="481"/>
      <c r="AIF35" s="1053"/>
      <c r="AIG35" s="1053"/>
      <c r="AIH35" s="1053"/>
      <c r="AII35" s="1053"/>
      <c r="AIJ35" s="1053"/>
      <c r="AIK35" s="480"/>
      <c r="AIL35" s="480"/>
      <c r="AIM35" s="481"/>
      <c r="AIN35" s="480"/>
      <c r="AIO35" s="480"/>
      <c r="AIP35" s="480"/>
      <c r="AIQ35" s="481"/>
      <c r="AIR35" s="481"/>
      <c r="AIS35" s="482"/>
      <c r="AIT35" s="481"/>
      <c r="AIU35" s="1053"/>
      <c r="AIV35" s="1053"/>
      <c r="AIW35" s="1053"/>
      <c r="AIX35" s="1053"/>
      <c r="AIY35" s="1053"/>
      <c r="AIZ35" s="480"/>
      <c r="AJA35" s="480"/>
      <c r="AJB35" s="481"/>
      <c r="AJC35" s="480"/>
      <c r="AJD35" s="480"/>
      <c r="AJE35" s="480"/>
      <c r="AJF35" s="481"/>
      <c r="AJG35" s="481"/>
      <c r="AJH35" s="482"/>
      <c r="AJI35" s="481"/>
      <c r="AJJ35" s="1053"/>
      <c r="AJK35" s="1053"/>
      <c r="AJL35" s="1053"/>
      <c r="AJM35" s="1053"/>
      <c r="AJN35" s="1053"/>
      <c r="AJO35" s="480"/>
      <c r="AJP35" s="480"/>
      <c r="AJQ35" s="481"/>
      <c r="AJR35" s="480"/>
      <c r="AJS35" s="480"/>
      <c r="AJT35" s="480"/>
      <c r="AJU35" s="481"/>
      <c r="AJV35" s="481"/>
      <c r="AJW35" s="482"/>
      <c r="AJX35" s="481"/>
      <c r="AJY35" s="1053"/>
      <c r="AJZ35" s="1053"/>
      <c r="AKA35" s="1053"/>
      <c r="AKB35" s="1053"/>
      <c r="AKC35" s="1053"/>
      <c r="AKD35" s="480"/>
      <c r="AKE35" s="480"/>
      <c r="AKF35" s="481"/>
      <c r="AKG35" s="480"/>
      <c r="AKH35" s="480"/>
      <c r="AKI35" s="480"/>
      <c r="AKJ35" s="481"/>
      <c r="AKK35" s="481"/>
      <c r="AKL35" s="482"/>
      <c r="AKM35" s="481"/>
      <c r="AKN35" s="1053"/>
      <c r="AKO35" s="1053"/>
      <c r="AKP35" s="1053"/>
      <c r="AKQ35" s="1053"/>
      <c r="AKR35" s="1053"/>
      <c r="AKS35" s="480"/>
      <c r="AKT35" s="480"/>
      <c r="AKU35" s="481"/>
      <c r="AKV35" s="480"/>
      <c r="AKW35" s="480"/>
      <c r="AKX35" s="480"/>
      <c r="AKY35" s="481"/>
      <c r="AKZ35" s="481"/>
      <c r="ALA35" s="482"/>
      <c r="ALB35" s="481"/>
      <c r="ALC35" s="1053"/>
      <c r="ALD35" s="1053"/>
      <c r="ALE35" s="1053"/>
      <c r="ALF35" s="1053"/>
      <c r="ALG35" s="1053"/>
      <c r="ALH35" s="480"/>
      <c r="ALI35" s="480"/>
      <c r="ALJ35" s="481"/>
      <c r="ALK35" s="480"/>
      <c r="ALL35" s="480"/>
      <c r="ALM35" s="480"/>
      <c r="ALN35" s="481"/>
      <c r="ALO35" s="481"/>
      <c r="ALP35" s="482"/>
      <c r="ALQ35" s="481"/>
      <c r="ALR35" s="1053"/>
      <c r="ALS35" s="1053"/>
      <c r="ALT35" s="1053"/>
      <c r="ALU35" s="1053"/>
      <c r="ALV35" s="1053"/>
      <c r="ALW35" s="480"/>
      <c r="ALX35" s="480"/>
      <c r="ALY35" s="481"/>
      <c r="ALZ35" s="480"/>
      <c r="AMA35" s="480"/>
      <c r="AMB35" s="480"/>
      <c r="AMC35" s="481"/>
      <c r="AMD35" s="481"/>
      <c r="AME35" s="482"/>
      <c r="AMF35" s="481"/>
      <c r="AMG35" s="1053"/>
      <c r="AMH35" s="1053"/>
      <c r="AMI35" s="1053"/>
      <c r="AMJ35" s="1053"/>
      <c r="AMK35" s="1053"/>
      <c r="AML35" s="480"/>
      <c r="AMM35" s="480"/>
      <c r="AMN35" s="481"/>
      <c r="AMO35" s="480"/>
      <c r="AMP35" s="480"/>
      <c r="AMQ35" s="480"/>
      <c r="AMR35" s="481"/>
      <c r="AMS35" s="481"/>
      <c r="AMT35" s="482"/>
      <c r="AMU35" s="481"/>
      <c r="AMV35" s="1053"/>
      <c r="AMW35" s="1053"/>
      <c r="AMX35" s="1053"/>
      <c r="AMY35" s="1053"/>
      <c r="AMZ35" s="1053"/>
      <c r="ANA35" s="480"/>
      <c r="ANB35" s="480"/>
      <c r="ANC35" s="481"/>
      <c r="AND35" s="480"/>
      <c r="ANE35" s="480"/>
      <c r="ANF35" s="480"/>
      <c r="ANG35" s="481"/>
      <c r="ANH35" s="481"/>
      <c r="ANI35" s="482"/>
      <c r="ANJ35" s="481"/>
      <c r="ANK35" s="1053"/>
      <c r="ANL35" s="1053"/>
      <c r="ANM35" s="1053"/>
      <c r="ANN35" s="1053"/>
      <c r="ANO35" s="1053"/>
      <c r="ANP35" s="480"/>
      <c r="ANQ35" s="480"/>
      <c r="ANR35" s="481"/>
      <c r="ANS35" s="480"/>
      <c r="ANT35" s="480"/>
      <c r="ANU35" s="480"/>
      <c r="ANV35" s="481"/>
      <c r="ANW35" s="481"/>
      <c r="ANX35" s="482"/>
      <c r="ANY35" s="481"/>
      <c r="ANZ35" s="1053"/>
      <c r="AOA35" s="1053"/>
      <c r="AOB35" s="1053"/>
      <c r="AOC35" s="1053"/>
      <c r="AOD35" s="1053"/>
      <c r="AOE35" s="480"/>
      <c r="AOF35" s="480"/>
      <c r="AOG35" s="481"/>
      <c r="AOH35" s="480"/>
      <c r="AOI35" s="480"/>
      <c r="AOJ35" s="480"/>
      <c r="AOK35" s="481"/>
      <c r="AOL35" s="481"/>
      <c r="AOM35" s="482"/>
      <c r="AON35" s="481"/>
      <c r="AOO35" s="1053"/>
      <c r="AOP35" s="1053"/>
      <c r="AOQ35" s="1053"/>
      <c r="AOR35" s="1053"/>
      <c r="AOS35" s="1053"/>
      <c r="AOT35" s="480"/>
      <c r="AOU35" s="480"/>
      <c r="AOV35" s="481"/>
      <c r="AOW35" s="480"/>
      <c r="AOX35" s="480"/>
      <c r="AOY35" s="480"/>
      <c r="AOZ35" s="481"/>
      <c r="APA35" s="481"/>
      <c r="APB35" s="482"/>
      <c r="APC35" s="481"/>
      <c r="APD35" s="1053"/>
      <c r="APE35" s="1053"/>
      <c r="APF35" s="1053"/>
      <c r="APG35" s="1053"/>
      <c r="APH35" s="1053"/>
      <c r="API35" s="480"/>
      <c r="APJ35" s="480"/>
      <c r="APK35" s="481"/>
      <c r="APL35" s="480"/>
      <c r="APM35" s="480"/>
      <c r="APN35" s="480"/>
      <c r="APO35" s="481"/>
      <c r="APP35" s="481"/>
      <c r="APQ35" s="482"/>
      <c r="APR35" s="481"/>
      <c r="APS35" s="1053"/>
      <c r="APT35" s="1053"/>
      <c r="APU35" s="1053"/>
      <c r="APV35" s="1053"/>
      <c r="APW35" s="1053"/>
      <c r="APX35" s="480"/>
      <c r="APY35" s="480"/>
      <c r="APZ35" s="481"/>
      <c r="AQA35" s="480"/>
      <c r="AQB35" s="480"/>
      <c r="AQC35" s="480"/>
      <c r="AQD35" s="481"/>
      <c r="AQE35" s="481"/>
      <c r="AQF35" s="482"/>
      <c r="AQG35" s="481"/>
      <c r="AQH35" s="1053"/>
      <c r="AQI35" s="1053"/>
      <c r="AQJ35" s="1053"/>
      <c r="AQK35" s="1053"/>
      <c r="AQL35" s="1053"/>
      <c r="AQM35" s="480"/>
      <c r="AQN35" s="480"/>
      <c r="AQO35" s="481"/>
      <c r="AQP35" s="480"/>
      <c r="AQQ35" s="480"/>
      <c r="AQR35" s="480"/>
      <c r="AQS35" s="481"/>
      <c r="AQT35" s="481"/>
      <c r="AQU35" s="482"/>
      <c r="AQV35" s="481"/>
      <c r="AQW35" s="1053"/>
      <c r="AQX35" s="1053"/>
      <c r="AQY35" s="1053"/>
      <c r="AQZ35" s="1053"/>
      <c r="ARA35" s="1053"/>
      <c r="ARB35" s="480"/>
      <c r="ARC35" s="480"/>
      <c r="ARD35" s="481"/>
      <c r="ARE35" s="480"/>
      <c r="ARF35" s="480"/>
      <c r="ARG35" s="480"/>
      <c r="ARH35" s="481"/>
      <c r="ARI35" s="481"/>
      <c r="ARJ35" s="482"/>
      <c r="ARK35" s="481"/>
      <c r="ARL35" s="1053"/>
      <c r="ARM35" s="1053"/>
      <c r="ARN35" s="1053"/>
      <c r="ARO35" s="1053"/>
      <c r="ARP35" s="1053"/>
      <c r="ARQ35" s="480"/>
      <c r="ARR35" s="480"/>
      <c r="ARS35" s="481"/>
      <c r="ART35" s="480"/>
      <c r="ARU35" s="480"/>
      <c r="ARV35" s="480"/>
      <c r="ARW35" s="481"/>
      <c r="ARX35" s="481"/>
      <c r="ARY35" s="482"/>
      <c r="ARZ35" s="481"/>
      <c r="ASA35" s="1053"/>
      <c r="ASB35" s="1053"/>
      <c r="ASC35" s="1053"/>
      <c r="ASD35" s="1053"/>
      <c r="ASE35" s="1053"/>
      <c r="ASF35" s="480"/>
      <c r="ASG35" s="480"/>
      <c r="ASH35" s="481"/>
      <c r="ASI35" s="480"/>
      <c r="ASJ35" s="480"/>
      <c r="ASK35" s="480"/>
      <c r="ASL35" s="481"/>
      <c r="ASM35" s="481"/>
      <c r="ASN35" s="482"/>
      <c r="ASO35" s="481"/>
      <c r="ASP35" s="1053"/>
      <c r="ASQ35" s="1053"/>
      <c r="ASR35" s="1053"/>
      <c r="ASS35" s="1053"/>
      <c r="AST35" s="1053"/>
      <c r="ASU35" s="480"/>
      <c r="ASV35" s="480"/>
      <c r="ASW35" s="481"/>
      <c r="ASX35" s="480"/>
      <c r="ASY35" s="480"/>
      <c r="ASZ35" s="480"/>
      <c r="ATA35" s="481"/>
      <c r="ATB35" s="481"/>
      <c r="ATC35" s="482"/>
      <c r="ATD35" s="481"/>
      <c r="ATE35" s="1053"/>
      <c r="ATF35" s="1053"/>
      <c r="ATG35" s="1053"/>
      <c r="ATH35" s="1053"/>
      <c r="ATI35" s="1053"/>
      <c r="ATJ35" s="480"/>
      <c r="ATK35" s="480"/>
      <c r="ATL35" s="481"/>
      <c r="ATM35" s="480"/>
      <c r="ATN35" s="480"/>
      <c r="ATO35" s="480"/>
      <c r="ATP35" s="481"/>
      <c r="ATQ35" s="481"/>
      <c r="ATR35" s="482"/>
      <c r="ATS35" s="481"/>
      <c r="ATT35" s="1053"/>
      <c r="ATU35" s="1053"/>
      <c r="ATV35" s="1053"/>
      <c r="ATW35" s="1053"/>
      <c r="ATX35" s="1053"/>
      <c r="ATY35" s="480"/>
      <c r="ATZ35" s="480"/>
      <c r="AUA35" s="481"/>
      <c r="AUB35" s="480"/>
      <c r="AUC35" s="480"/>
      <c r="AUD35" s="480"/>
      <c r="AUE35" s="481"/>
      <c r="AUF35" s="481"/>
      <c r="AUG35" s="482"/>
      <c r="AUH35" s="481"/>
      <c r="AUI35" s="1053"/>
      <c r="AUJ35" s="1053"/>
      <c r="AUK35" s="1053"/>
      <c r="AUL35" s="1053"/>
      <c r="AUM35" s="1053"/>
      <c r="AUN35" s="480"/>
      <c r="AUO35" s="480"/>
      <c r="AUP35" s="481"/>
      <c r="AUQ35" s="480"/>
      <c r="AUR35" s="480"/>
      <c r="AUS35" s="480"/>
      <c r="AUT35" s="481"/>
      <c r="AUU35" s="481"/>
      <c r="AUV35" s="482"/>
      <c r="AUW35" s="481"/>
      <c r="AUX35" s="1053"/>
      <c r="AUY35" s="1053"/>
      <c r="AUZ35" s="1053"/>
      <c r="AVA35" s="1053"/>
      <c r="AVB35" s="1053"/>
      <c r="AVC35" s="480"/>
      <c r="AVD35" s="480"/>
      <c r="AVE35" s="481"/>
      <c r="AVF35" s="480"/>
      <c r="AVG35" s="480"/>
      <c r="AVH35" s="480"/>
      <c r="AVI35" s="481"/>
      <c r="AVJ35" s="481"/>
      <c r="AVK35" s="482"/>
      <c r="AVL35" s="481"/>
      <c r="AVM35" s="1053"/>
      <c r="AVN35" s="1053"/>
      <c r="AVO35" s="1053"/>
      <c r="AVP35" s="1053"/>
      <c r="AVQ35" s="1053"/>
      <c r="AVR35" s="480"/>
      <c r="AVS35" s="480"/>
      <c r="AVT35" s="481"/>
      <c r="AVU35" s="480"/>
      <c r="AVV35" s="480"/>
      <c r="AVW35" s="480"/>
      <c r="AVX35" s="481"/>
      <c r="AVY35" s="481"/>
      <c r="AVZ35" s="482"/>
      <c r="AWA35" s="481"/>
      <c r="AWB35" s="1053"/>
      <c r="AWC35" s="1053"/>
      <c r="AWD35" s="1053"/>
      <c r="AWE35" s="1053"/>
      <c r="AWF35" s="1053"/>
      <c r="AWG35" s="480"/>
      <c r="AWH35" s="480"/>
      <c r="AWI35" s="481"/>
      <c r="AWJ35" s="480"/>
      <c r="AWK35" s="480"/>
      <c r="AWL35" s="480"/>
      <c r="AWM35" s="481"/>
      <c r="AWN35" s="481"/>
      <c r="AWO35" s="482"/>
      <c r="AWP35" s="481"/>
      <c r="AWQ35" s="1053"/>
      <c r="AWR35" s="1053"/>
      <c r="AWS35" s="1053"/>
      <c r="AWT35" s="1053"/>
      <c r="AWU35" s="1053"/>
      <c r="AWV35" s="480"/>
      <c r="AWW35" s="480"/>
      <c r="AWX35" s="481"/>
      <c r="AWY35" s="480"/>
      <c r="AWZ35" s="480"/>
      <c r="AXA35" s="480"/>
      <c r="AXB35" s="481"/>
      <c r="AXC35" s="481"/>
      <c r="AXD35" s="482"/>
      <c r="AXE35" s="481"/>
      <c r="AXF35" s="1053"/>
      <c r="AXG35" s="1053"/>
      <c r="AXH35" s="1053"/>
      <c r="AXI35" s="1053"/>
      <c r="AXJ35" s="1053"/>
      <c r="AXK35" s="480"/>
      <c r="AXL35" s="480"/>
      <c r="AXM35" s="481"/>
      <c r="AXN35" s="480"/>
      <c r="AXO35" s="480"/>
      <c r="AXP35" s="480"/>
      <c r="AXQ35" s="481"/>
      <c r="AXR35" s="481"/>
      <c r="AXS35" s="482"/>
      <c r="AXT35" s="481"/>
      <c r="AXU35" s="1053"/>
      <c r="AXV35" s="1053"/>
      <c r="AXW35" s="1053"/>
      <c r="AXX35" s="1053"/>
      <c r="AXY35" s="1053"/>
      <c r="AXZ35" s="480"/>
      <c r="AYA35" s="480"/>
      <c r="AYB35" s="481"/>
      <c r="AYC35" s="480"/>
      <c r="AYD35" s="480"/>
      <c r="AYE35" s="480"/>
      <c r="AYF35" s="481"/>
      <c r="AYG35" s="481"/>
      <c r="AYH35" s="482"/>
      <c r="AYI35" s="481"/>
      <c r="AYJ35" s="1053"/>
      <c r="AYK35" s="1053"/>
      <c r="AYL35" s="1053"/>
      <c r="AYM35" s="1053"/>
      <c r="AYN35" s="1053"/>
      <c r="AYO35" s="480"/>
      <c r="AYP35" s="480"/>
      <c r="AYQ35" s="481"/>
      <c r="AYR35" s="480"/>
      <c r="AYS35" s="480"/>
      <c r="AYT35" s="480"/>
      <c r="AYU35" s="481"/>
      <c r="AYV35" s="481"/>
      <c r="AYW35" s="482"/>
      <c r="AYX35" s="481"/>
      <c r="AYY35" s="1053"/>
      <c r="AYZ35" s="1053"/>
      <c r="AZA35" s="1053"/>
      <c r="AZB35" s="1053"/>
      <c r="AZC35" s="1053"/>
      <c r="AZD35" s="480"/>
      <c r="AZE35" s="480"/>
      <c r="AZF35" s="481"/>
      <c r="AZG35" s="480"/>
      <c r="AZH35" s="480"/>
      <c r="AZI35" s="480"/>
      <c r="AZJ35" s="481"/>
      <c r="AZK35" s="481"/>
      <c r="AZL35" s="482"/>
      <c r="AZM35" s="481"/>
      <c r="AZN35" s="1053"/>
      <c r="AZO35" s="1053"/>
      <c r="AZP35" s="1053"/>
      <c r="AZQ35" s="1053"/>
      <c r="AZR35" s="1053"/>
      <c r="AZS35" s="480"/>
      <c r="AZT35" s="480"/>
      <c r="AZU35" s="481"/>
      <c r="AZV35" s="480"/>
      <c r="AZW35" s="480"/>
      <c r="AZX35" s="480"/>
      <c r="AZY35" s="481"/>
      <c r="AZZ35" s="481"/>
      <c r="BAA35" s="482"/>
      <c r="BAB35" s="481"/>
      <c r="BAC35" s="1053"/>
      <c r="BAD35" s="1053"/>
      <c r="BAE35" s="1053"/>
      <c r="BAF35" s="1053"/>
      <c r="BAG35" s="1053"/>
      <c r="BAH35" s="480"/>
      <c r="BAI35" s="480"/>
      <c r="BAJ35" s="481"/>
      <c r="BAK35" s="480"/>
      <c r="BAL35" s="480"/>
      <c r="BAM35" s="480"/>
      <c r="BAN35" s="481"/>
      <c r="BAO35" s="481"/>
      <c r="BAP35" s="482"/>
      <c r="BAQ35" s="481"/>
      <c r="BAR35" s="1053"/>
      <c r="BAS35" s="1053"/>
      <c r="BAT35" s="1053"/>
      <c r="BAU35" s="1053"/>
      <c r="BAV35" s="1053"/>
      <c r="BAW35" s="480"/>
      <c r="BAX35" s="480"/>
      <c r="BAY35" s="481"/>
      <c r="BAZ35" s="480"/>
      <c r="BBA35" s="480"/>
      <c r="BBB35" s="480"/>
      <c r="BBC35" s="481"/>
      <c r="BBD35" s="481"/>
      <c r="BBE35" s="482"/>
      <c r="BBF35" s="481"/>
      <c r="BBG35" s="1053"/>
      <c r="BBH35" s="1053"/>
      <c r="BBI35" s="1053"/>
      <c r="BBJ35" s="1053"/>
      <c r="BBK35" s="1053"/>
      <c r="BBL35" s="480"/>
      <c r="BBM35" s="480"/>
      <c r="BBN35" s="481"/>
      <c r="BBO35" s="480"/>
      <c r="BBP35" s="480"/>
      <c r="BBQ35" s="480"/>
      <c r="BBR35" s="481"/>
      <c r="BBS35" s="481"/>
      <c r="BBT35" s="482"/>
      <c r="BBU35" s="481"/>
      <c r="BBV35" s="1053"/>
      <c r="BBW35" s="1053"/>
      <c r="BBX35" s="1053"/>
      <c r="BBY35" s="1053"/>
      <c r="BBZ35" s="1053"/>
      <c r="BCA35" s="480"/>
      <c r="BCB35" s="480"/>
      <c r="BCC35" s="481"/>
      <c r="BCD35" s="480"/>
      <c r="BCE35" s="480"/>
      <c r="BCF35" s="480"/>
      <c r="BCG35" s="481"/>
      <c r="BCH35" s="481"/>
      <c r="BCI35" s="482"/>
      <c r="BCJ35" s="481"/>
      <c r="BCK35" s="1053"/>
      <c r="BCL35" s="1053"/>
      <c r="BCM35" s="1053"/>
      <c r="BCN35" s="1053"/>
      <c r="BCO35" s="1053"/>
      <c r="BCP35" s="480"/>
      <c r="BCQ35" s="480"/>
      <c r="BCR35" s="481"/>
      <c r="BCS35" s="480"/>
      <c r="BCT35" s="480"/>
      <c r="BCU35" s="480"/>
      <c r="BCV35" s="481"/>
      <c r="BCW35" s="481"/>
      <c r="BCX35" s="482"/>
      <c r="BCY35" s="481"/>
      <c r="BCZ35" s="1053"/>
      <c r="BDA35" s="1053"/>
      <c r="BDB35" s="1053"/>
      <c r="BDC35" s="1053"/>
      <c r="BDD35" s="1053"/>
      <c r="BDE35" s="480"/>
      <c r="BDF35" s="480"/>
      <c r="BDG35" s="481"/>
      <c r="BDH35" s="480"/>
      <c r="BDI35" s="480"/>
      <c r="BDJ35" s="480"/>
      <c r="BDK35" s="481"/>
      <c r="BDL35" s="481"/>
      <c r="BDM35" s="482"/>
      <c r="BDN35" s="481"/>
      <c r="BDO35" s="1053"/>
      <c r="BDP35" s="1053"/>
      <c r="BDQ35" s="1053"/>
      <c r="BDR35" s="1053"/>
      <c r="BDS35" s="1053"/>
      <c r="BDT35" s="480"/>
      <c r="BDU35" s="480"/>
      <c r="BDV35" s="481"/>
      <c r="BDW35" s="480"/>
      <c r="BDX35" s="480"/>
      <c r="BDY35" s="480"/>
      <c r="BDZ35" s="481"/>
      <c r="BEA35" s="481"/>
      <c r="BEB35" s="482"/>
      <c r="BEC35" s="481"/>
      <c r="BED35" s="1053"/>
      <c r="BEE35" s="1053"/>
      <c r="BEF35" s="1053"/>
      <c r="BEG35" s="1053"/>
      <c r="BEH35" s="1053"/>
      <c r="BEI35" s="480"/>
      <c r="BEJ35" s="480"/>
      <c r="BEK35" s="481"/>
      <c r="BEL35" s="480"/>
      <c r="BEM35" s="480"/>
      <c r="BEN35" s="480"/>
      <c r="BEO35" s="481"/>
      <c r="BEP35" s="481"/>
      <c r="BEQ35" s="482"/>
      <c r="BER35" s="481"/>
      <c r="BES35" s="1053"/>
      <c r="BET35" s="1053"/>
      <c r="BEU35" s="1053"/>
      <c r="BEV35" s="1053"/>
      <c r="BEW35" s="1053"/>
      <c r="BEX35" s="480"/>
      <c r="BEY35" s="480"/>
      <c r="BEZ35" s="481"/>
      <c r="BFA35" s="480"/>
      <c r="BFB35" s="480"/>
      <c r="BFC35" s="480"/>
      <c r="BFD35" s="481"/>
      <c r="BFE35" s="481"/>
      <c r="BFF35" s="482"/>
      <c r="BFG35" s="481"/>
      <c r="BFH35" s="1053"/>
      <c r="BFI35" s="1053"/>
      <c r="BFJ35" s="1053"/>
      <c r="BFK35" s="1053"/>
      <c r="BFL35" s="1053"/>
      <c r="BFM35" s="480"/>
      <c r="BFN35" s="480"/>
      <c r="BFO35" s="481"/>
      <c r="BFP35" s="480"/>
      <c r="BFQ35" s="480"/>
      <c r="BFR35" s="480"/>
      <c r="BFS35" s="481"/>
      <c r="BFT35" s="481"/>
      <c r="BFU35" s="482"/>
      <c r="BFV35" s="481"/>
      <c r="BFW35" s="1053"/>
      <c r="BFX35" s="1053"/>
      <c r="BFY35" s="1053"/>
      <c r="BFZ35" s="1053"/>
      <c r="BGA35" s="1053"/>
      <c r="BGB35" s="480"/>
      <c r="BGC35" s="480"/>
      <c r="BGD35" s="481"/>
      <c r="BGE35" s="480"/>
      <c r="BGF35" s="480"/>
      <c r="BGG35" s="480"/>
      <c r="BGH35" s="481"/>
      <c r="BGI35" s="481"/>
      <c r="BGJ35" s="482"/>
      <c r="BGK35" s="481"/>
      <c r="BGL35" s="1053"/>
      <c r="BGM35" s="1053"/>
      <c r="BGN35" s="1053"/>
      <c r="BGO35" s="1053"/>
      <c r="BGP35" s="1053"/>
      <c r="BGQ35" s="480"/>
      <c r="BGR35" s="480"/>
      <c r="BGS35" s="481"/>
      <c r="BGT35" s="480"/>
      <c r="BGU35" s="480"/>
      <c r="BGV35" s="480"/>
      <c r="BGW35" s="481"/>
      <c r="BGX35" s="481"/>
      <c r="BGY35" s="482"/>
      <c r="BGZ35" s="481"/>
      <c r="BHA35" s="1053"/>
      <c r="BHB35" s="1053"/>
      <c r="BHC35" s="1053"/>
      <c r="BHD35" s="1053"/>
      <c r="BHE35" s="1053"/>
      <c r="BHF35" s="480"/>
      <c r="BHG35" s="480"/>
      <c r="BHH35" s="481"/>
      <c r="BHI35" s="480"/>
      <c r="BHJ35" s="480"/>
      <c r="BHK35" s="480"/>
      <c r="BHL35" s="481"/>
      <c r="BHM35" s="481"/>
      <c r="BHN35" s="482"/>
      <c r="BHO35" s="481"/>
      <c r="BHP35" s="1053"/>
      <c r="BHQ35" s="1053"/>
      <c r="BHR35" s="1053"/>
      <c r="BHS35" s="1053"/>
      <c r="BHT35" s="1053"/>
      <c r="BHU35" s="480"/>
      <c r="BHV35" s="480"/>
      <c r="BHW35" s="481"/>
      <c r="BHX35" s="480"/>
      <c r="BHY35" s="480"/>
      <c r="BHZ35" s="480"/>
      <c r="BIA35" s="481"/>
      <c r="BIB35" s="481"/>
      <c r="BIC35" s="482"/>
      <c r="BID35" s="481"/>
      <c r="BIE35" s="1053"/>
      <c r="BIF35" s="1053"/>
      <c r="BIG35" s="1053"/>
      <c r="BIH35" s="1053"/>
      <c r="BII35" s="1053"/>
      <c r="BIJ35" s="480"/>
      <c r="BIK35" s="480"/>
      <c r="BIL35" s="481"/>
      <c r="BIM35" s="480"/>
      <c r="BIN35" s="480"/>
      <c r="BIO35" s="480"/>
      <c r="BIP35" s="481"/>
      <c r="BIQ35" s="481"/>
      <c r="BIR35" s="482"/>
      <c r="BIS35" s="481"/>
      <c r="BIT35" s="1053"/>
      <c r="BIU35" s="1053"/>
      <c r="BIV35" s="1053"/>
      <c r="BIW35" s="1053"/>
      <c r="BIX35" s="1053"/>
      <c r="BIY35" s="480"/>
      <c r="BIZ35" s="480"/>
      <c r="BJA35" s="481"/>
      <c r="BJB35" s="480"/>
      <c r="BJC35" s="480"/>
      <c r="BJD35" s="480"/>
      <c r="BJE35" s="481"/>
      <c r="BJF35" s="481"/>
      <c r="BJG35" s="482"/>
      <c r="BJH35" s="481"/>
      <c r="BJI35" s="1053"/>
      <c r="BJJ35" s="1053"/>
      <c r="BJK35" s="1053"/>
      <c r="BJL35" s="1053"/>
      <c r="BJM35" s="1053"/>
      <c r="BJN35" s="480"/>
      <c r="BJO35" s="480"/>
      <c r="BJP35" s="481"/>
      <c r="BJQ35" s="480"/>
      <c r="BJR35" s="480"/>
      <c r="BJS35" s="480"/>
      <c r="BJT35" s="481"/>
      <c r="BJU35" s="481"/>
      <c r="BJV35" s="482"/>
      <c r="BJW35" s="481"/>
      <c r="BJX35" s="1053"/>
      <c r="BJY35" s="1053"/>
      <c r="BJZ35" s="1053"/>
      <c r="BKA35" s="1053"/>
      <c r="BKB35" s="1053"/>
      <c r="BKC35" s="480"/>
      <c r="BKD35" s="480"/>
      <c r="BKE35" s="481"/>
      <c r="BKF35" s="480"/>
      <c r="BKG35" s="480"/>
      <c r="BKH35" s="480"/>
      <c r="BKI35" s="481"/>
      <c r="BKJ35" s="481"/>
      <c r="BKK35" s="482"/>
      <c r="BKL35" s="481"/>
      <c r="BKM35" s="1053"/>
      <c r="BKN35" s="1053"/>
      <c r="BKO35" s="1053"/>
      <c r="BKP35" s="1053"/>
      <c r="BKQ35" s="1053"/>
      <c r="BKR35" s="480"/>
      <c r="BKS35" s="480"/>
      <c r="BKT35" s="481"/>
      <c r="BKU35" s="480"/>
      <c r="BKV35" s="480"/>
      <c r="BKW35" s="480"/>
      <c r="BKX35" s="481"/>
      <c r="BKY35" s="481"/>
      <c r="BKZ35" s="482"/>
      <c r="BLA35" s="481"/>
      <c r="BLB35" s="1053"/>
      <c r="BLC35" s="1053"/>
      <c r="BLD35" s="1053"/>
      <c r="BLE35" s="1053"/>
      <c r="BLF35" s="1053"/>
      <c r="BLG35" s="480"/>
      <c r="BLH35" s="480"/>
      <c r="BLI35" s="481"/>
      <c r="BLJ35" s="480"/>
      <c r="BLK35" s="480"/>
      <c r="BLL35" s="480"/>
      <c r="BLM35" s="481"/>
      <c r="BLN35" s="481"/>
      <c r="BLO35" s="482"/>
      <c r="BLP35" s="481"/>
      <c r="BLQ35" s="1053"/>
      <c r="BLR35" s="1053"/>
      <c r="BLS35" s="1053"/>
      <c r="BLT35" s="1053"/>
      <c r="BLU35" s="1053"/>
      <c r="BLV35" s="480"/>
      <c r="BLW35" s="480"/>
      <c r="BLX35" s="481"/>
      <c r="BLY35" s="480"/>
      <c r="BLZ35" s="480"/>
      <c r="BMA35" s="480"/>
      <c r="BMB35" s="481"/>
      <c r="BMC35" s="481"/>
      <c r="BMD35" s="482"/>
      <c r="BME35" s="481"/>
      <c r="BMF35" s="1053"/>
      <c r="BMG35" s="1053"/>
      <c r="BMH35" s="1053"/>
      <c r="BMI35" s="1053"/>
      <c r="BMJ35" s="1053"/>
      <c r="BMK35" s="480"/>
      <c r="BML35" s="480"/>
      <c r="BMM35" s="481"/>
      <c r="BMN35" s="480"/>
      <c r="BMO35" s="480"/>
      <c r="BMP35" s="480"/>
      <c r="BMQ35" s="481"/>
      <c r="BMR35" s="481"/>
      <c r="BMS35" s="482"/>
      <c r="BMT35" s="481"/>
      <c r="BMU35" s="1053"/>
      <c r="BMV35" s="1053"/>
      <c r="BMW35" s="1053"/>
      <c r="BMX35" s="1053"/>
      <c r="BMY35" s="1053"/>
      <c r="BMZ35" s="480"/>
      <c r="BNA35" s="480"/>
      <c r="BNB35" s="481"/>
      <c r="BNC35" s="480"/>
      <c r="BND35" s="480"/>
      <c r="BNE35" s="480"/>
      <c r="BNF35" s="481"/>
      <c r="BNG35" s="481"/>
      <c r="BNH35" s="482"/>
      <c r="BNI35" s="481"/>
      <c r="BNJ35" s="1053"/>
      <c r="BNK35" s="1053"/>
      <c r="BNL35" s="1053"/>
      <c r="BNM35" s="1053"/>
      <c r="BNN35" s="1053"/>
      <c r="BNO35" s="480"/>
      <c r="BNP35" s="480"/>
      <c r="BNQ35" s="481"/>
      <c r="BNR35" s="480"/>
      <c r="BNS35" s="480"/>
      <c r="BNT35" s="480"/>
      <c r="BNU35" s="481"/>
      <c r="BNV35" s="481"/>
      <c r="BNW35" s="482"/>
      <c r="BNX35" s="481"/>
      <c r="BNY35" s="1053"/>
      <c r="BNZ35" s="1053"/>
      <c r="BOA35" s="1053"/>
      <c r="BOB35" s="1053"/>
      <c r="BOC35" s="1053"/>
      <c r="BOD35" s="480"/>
      <c r="BOE35" s="480"/>
      <c r="BOF35" s="481"/>
      <c r="BOG35" s="480"/>
      <c r="BOH35" s="480"/>
      <c r="BOI35" s="480"/>
      <c r="BOJ35" s="481"/>
      <c r="BOK35" s="481"/>
      <c r="BOL35" s="482"/>
      <c r="BOM35" s="481"/>
      <c r="BON35" s="1053"/>
      <c r="BOO35" s="1053"/>
      <c r="BOP35" s="1053"/>
      <c r="BOQ35" s="1053"/>
      <c r="BOR35" s="1053"/>
      <c r="BOS35" s="480"/>
      <c r="BOT35" s="480"/>
      <c r="BOU35" s="481"/>
      <c r="BOV35" s="480"/>
      <c r="BOW35" s="480"/>
      <c r="BOX35" s="480"/>
      <c r="BOY35" s="481"/>
      <c r="BOZ35" s="481"/>
      <c r="BPA35" s="482"/>
      <c r="BPB35" s="481"/>
      <c r="BPC35" s="1053"/>
      <c r="BPD35" s="1053"/>
      <c r="BPE35" s="1053"/>
      <c r="BPF35" s="1053"/>
      <c r="BPG35" s="1053"/>
      <c r="BPH35" s="480"/>
      <c r="BPI35" s="480"/>
      <c r="BPJ35" s="481"/>
      <c r="BPK35" s="480"/>
      <c r="BPL35" s="480"/>
      <c r="BPM35" s="480"/>
      <c r="BPN35" s="481"/>
      <c r="BPO35" s="481"/>
      <c r="BPP35" s="482"/>
      <c r="BPQ35" s="481"/>
      <c r="BPR35" s="1053"/>
      <c r="BPS35" s="1053"/>
      <c r="BPT35" s="1053"/>
      <c r="BPU35" s="1053"/>
      <c r="BPV35" s="1053"/>
      <c r="BPW35" s="480"/>
      <c r="BPX35" s="480"/>
      <c r="BPY35" s="481"/>
      <c r="BPZ35" s="480"/>
      <c r="BQA35" s="480"/>
      <c r="BQB35" s="480"/>
      <c r="BQC35" s="481"/>
      <c r="BQD35" s="481"/>
      <c r="BQE35" s="482"/>
      <c r="BQF35" s="481"/>
      <c r="BQG35" s="1053"/>
      <c r="BQH35" s="1053"/>
      <c r="BQI35" s="1053"/>
      <c r="BQJ35" s="1053"/>
      <c r="BQK35" s="1053"/>
      <c r="BQL35" s="480"/>
      <c r="BQM35" s="480"/>
      <c r="BQN35" s="481"/>
      <c r="BQO35" s="480"/>
      <c r="BQP35" s="480"/>
      <c r="BQQ35" s="480"/>
      <c r="BQR35" s="481"/>
      <c r="BQS35" s="481"/>
      <c r="BQT35" s="482"/>
      <c r="BQU35" s="481"/>
      <c r="BQV35" s="1053"/>
      <c r="BQW35" s="1053"/>
      <c r="BQX35" s="1053"/>
      <c r="BQY35" s="1053"/>
      <c r="BQZ35" s="1053"/>
      <c r="BRA35" s="480"/>
      <c r="BRB35" s="480"/>
      <c r="BRC35" s="481"/>
      <c r="BRD35" s="480"/>
      <c r="BRE35" s="480"/>
      <c r="BRF35" s="480"/>
      <c r="BRG35" s="481"/>
      <c r="BRH35" s="481"/>
      <c r="BRI35" s="482"/>
      <c r="BRJ35" s="481"/>
      <c r="BRK35" s="1053"/>
      <c r="BRL35" s="1053"/>
      <c r="BRM35" s="1053"/>
      <c r="BRN35" s="1053"/>
      <c r="BRO35" s="1053"/>
      <c r="BRP35" s="480"/>
      <c r="BRQ35" s="480"/>
      <c r="BRR35" s="481"/>
      <c r="BRS35" s="480"/>
      <c r="BRT35" s="480"/>
      <c r="BRU35" s="480"/>
      <c r="BRV35" s="481"/>
      <c r="BRW35" s="481"/>
      <c r="BRX35" s="482"/>
      <c r="BRY35" s="481"/>
      <c r="BRZ35" s="1053"/>
      <c r="BSA35" s="1053"/>
      <c r="BSB35" s="1053"/>
      <c r="BSC35" s="1053"/>
      <c r="BSD35" s="1053"/>
      <c r="BSE35" s="480"/>
      <c r="BSF35" s="480"/>
      <c r="BSG35" s="481"/>
      <c r="BSH35" s="480"/>
      <c r="BSI35" s="480"/>
      <c r="BSJ35" s="480"/>
      <c r="BSK35" s="481"/>
      <c r="BSL35" s="481"/>
      <c r="BSM35" s="482"/>
      <c r="BSN35" s="481"/>
      <c r="BSO35" s="1053"/>
      <c r="BSP35" s="1053"/>
      <c r="BSQ35" s="1053"/>
      <c r="BSR35" s="1053"/>
      <c r="BSS35" s="1053"/>
      <c r="BST35" s="480"/>
      <c r="BSU35" s="480"/>
      <c r="BSV35" s="481"/>
      <c r="BSW35" s="480"/>
      <c r="BSX35" s="480"/>
      <c r="BSY35" s="480"/>
      <c r="BSZ35" s="481"/>
      <c r="BTA35" s="481"/>
      <c r="BTB35" s="482"/>
      <c r="BTC35" s="481"/>
      <c r="BTD35" s="1053"/>
      <c r="BTE35" s="1053"/>
      <c r="BTF35" s="1053"/>
      <c r="BTG35" s="1053"/>
      <c r="BTH35" s="1053"/>
      <c r="BTI35" s="480"/>
      <c r="BTJ35" s="480"/>
      <c r="BTK35" s="481"/>
      <c r="BTL35" s="480"/>
      <c r="BTM35" s="480"/>
      <c r="BTN35" s="480"/>
      <c r="BTO35" s="481"/>
      <c r="BTP35" s="481"/>
      <c r="BTQ35" s="482"/>
      <c r="BTR35" s="481"/>
      <c r="BTS35" s="1053"/>
      <c r="BTT35" s="1053"/>
      <c r="BTU35" s="1053"/>
      <c r="BTV35" s="1053"/>
      <c r="BTW35" s="1053"/>
      <c r="BTX35" s="480"/>
      <c r="BTY35" s="480"/>
      <c r="BTZ35" s="481"/>
      <c r="BUA35" s="480"/>
      <c r="BUB35" s="480"/>
      <c r="BUC35" s="480"/>
      <c r="BUD35" s="481"/>
      <c r="BUE35" s="481"/>
      <c r="BUF35" s="482"/>
      <c r="BUG35" s="481"/>
      <c r="BUH35" s="1053"/>
      <c r="BUI35" s="1053"/>
      <c r="BUJ35" s="1053"/>
      <c r="BUK35" s="1053"/>
      <c r="BUL35" s="1053"/>
      <c r="BUM35" s="480"/>
      <c r="BUN35" s="480"/>
      <c r="BUO35" s="481"/>
      <c r="BUP35" s="480"/>
      <c r="BUQ35" s="480"/>
      <c r="BUR35" s="480"/>
      <c r="BUS35" s="481"/>
      <c r="BUT35" s="481"/>
      <c r="BUU35" s="482"/>
      <c r="BUV35" s="481"/>
      <c r="BUW35" s="1053"/>
      <c r="BUX35" s="1053"/>
      <c r="BUY35" s="1053"/>
      <c r="BUZ35" s="1053"/>
      <c r="BVA35" s="1053"/>
      <c r="BVB35" s="480"/>
      <c r="BVC35" s="480"/>
      <c r="BVD35" s="481"/>
      <c r="BVE35" s="480"/>
      <c r="BVF35" s="480"/>
      <c r="BVG35" s="480"/>
      <c r="BVH35" s="481"/>
      <c r="BVI35" s="481"/>
      <c r="BVJ35" s="482"/>
      <c r="BVK35" s="481"/>
      <c r="BVL35" s="1053"/>
      <c r="BVM35" s="1053"/>
      <c r="BVN35" s="1053"/>
      <c r="BVO35" s="1053"/>
      <c r="BVP35" s="1053"/>
      <c r="BVQ35" s="480"/>
      <c r="BVR35" s="480"/>
      <c r="BVS35" s="481"/>
      <c r="BVT35" s="480"/>
      <c r="BVU35" s="480"/>
      <c r="BVV35" s="480"/>
      <c r="BVW35" s="481"/>
      <c r="BVX35" s="481"/>
      <c r="BVY35" s="482"/>
      <c r="BVZ35" s="481"/>
      <c r="BWA35" s="1053"/>
      <c r="BWB35" s="1053"/>
      <c r="BWC35" s="1053"/>
      <c r="BWD35" s="1053"/>
      <c r="BWE35" s="1053"/>
      <c r="BWF35" s="480"/>
      <c r="BWG35" s="480"/>
      <c r="BWH35" s="481"/>
      <c r="BWI35" s="480"/>
      <c r="BWJ35" s="480"/>
      <c r="BWK35" s="480"/>
      <c r="BWL35" s="481"/>
      <c r="BWM35" s="481"/>
      <c r="BWN35" s="482"/>
      <c r="BWO35" s="481"/>
      <c r="BWP35" s="1053"/>
      <c r="BWQ35" s="1053"/>
      <c r="BWR35" s="1053"/>
      <c r="BWS35" s="1053"/>
      <c r="BWT35" s="1053"/>
      <c r="BWU35" s="480"/>
      <c r="BWV35" s="480"/>
      <c r="BWW35" s="481"/>
      <c r="BWX35" s="480"/>
      <c r="BWY35" s="480"/>
      <c r="BWZ35" s="480"/>
      <c r="BXA35" s="481"/>
      <c r="BXB35" s="481"/>
      <c r="BXC35" s="482"/>
      <c r="BXD35" s="481"/>
      <c r="BXE35" s="1053"/>
      <c r="BXF35" s="1053"/>
      <c r="BXG35" s="1053"/>
      <c r="BXH35" s="1053"/>
      <c r="BXI35" s="1053"/>
      <c r="BXJ35" s="480"/>
      <c r="BXK35" s="480"/>
      <c r="BXL35" s="481"/>
      <c r="BXM35" s="480"/>
      <c r="BXN35" s="480"/>
      <c r="BXO35" s="480"/>
      <c r="BXP35" s="481"/>
      <c r="BXQ35" s="481"/>
      <c r="BXR35" s="482"/>
      <c r="BXS35" s="481"/>
      <c r="BXT35" s="1053"/>
      <c r="BXU35" s="1053"/>
      <c r="BXV35" s="1053"/>
      <c r="BXW35" s="1053"/>
      <c r="BXX35" s="1053"/>
      <c r="BXY35" s="480"/>
      <c r="BXZ35" s="480"/>
      <c r="BYA35" s="481"/>
      <c r="BYB35" s="480"/>
      <c r="BYC35" s="480"/>
      <c r="BYD35" s="480"/>
      <c r="BYE35" s="481"/>
      <c r="BYF35" s="481"/>
      <c r="BYG35" s="482"/>
      <c r="BYH35" s="481"/>
      <c r="BYI35" s="1053"/>
      <c r="BYJ35" s="1053"/>
      <c r="BYK35" s="1053"/>
      <c r="BYL35" s="1053"/>
      <c r="BYM35" s="1053"/>
      <c r="BYN35" s="480"/>
      <c r="BYO35" s="480"/>
      <c r="BYP35" s="481"/>
      <c r="BYQ35" s="480"/>
      <c r="BYR35" s="480"/>
      <c r="BYS35" s="480"/>
      <c r="BYT35" s="481"/>
      <c r="BYU35" s="481"/>
      <c r="BYV35" s="482"/>
      <c r="BYW35" s="481"/>
      <c r="BYX35" s="1053"/>
      <c r="BYY35" s="1053"/>
      <c r="BYZ35" s="1053"/>
      <c r="BZA35" s="1053"/>
      <c r="BZB35" s="1053"/>
      <c r="BZC35" s="480"/>
      <c r="BZD35" s="480"/>
      <c r="BZE35" s="481"/>
      <c r="BZF35" s="480"/>
      <c r="BZG35" s="480"/>
      <c r="BZH35" s="480"/>
      <c r="BZI35" s="481"/>
      <c r="BZJ35" s="481"/>
      <c r="BZK35" s="482"/>
      <c r="BZL35" s="481"/>
      <c r="BZM35" s="1053"/>
      <c r="BZN35" s="1053"/>
      <c r="BZO35" s="1053"/>
      <c r="BZP35" s="1053"/>
      <c r="BZQ35" s="1053"/>
      <c r="BZR35" s="480"/>
      <c r="BZS35" s="480"/>
      <c r="BZT35" s="481"/>
      <c r="BZU35" s="480"/>
      <c r="BZV35" s="480"/>
      <c r="BZW35" s="480"/>
      <c r="BZX35" s="481"/>
      <c r="BZY35" s="481"/>
      <c r="BZZ35" s="482"/>
      <c r="CAA35" s="481"/>
      <c r="CAB35" s="1053"/>
      <c r="CAC35" s="1053"/>
      <c r="CAD35" s="1053"/>
      <c r="CAE35" s="1053"/>
      <c r="CAF35" s="1053"/>
      <c r="CAG35" s="480"/>
      <c r="CAH35" s="480"/>
      <c r="CAI35" s="481"/>
      <c r="CAJ35" s="480"/>
      <c r="CAK35" s="480"/>
      <c r="CAL35" s="480"/>
      <c r="CAM35" s="481"/>
      <c r="CAN35" s="481"/>
      <c r="CAO35" s="482"/>
      <c r="CAP35" s="481"/>
      <c r="CAQ35" s="1053"/>
      <c r="CAR35" s="1053"/>
      <c r="CAS35" s="1053"/>
      <c r="CAT35" s="1053"/>
      <c r="CAU35" s="1053"/>
      <c r="CAV35" s="480"/>
      <c r="CAW35" s="480"/>
      <c r="CAX35" s="481"/>
      <c r="CAY35" s="480"/>
      <c r="CAZ35" s="480"/>
      <c r="CBA35" s="480"/>
      <c r="CBB35" s="481"/>
      <c r="CBC35" s="481"/>
      <c r="CBD35" s="482"/>
      <c r="CBE35" s="481"/>
      <c r="CBF35" s="1053"/>
      <c r="CBG35" s="1053"/>
      <c r="CBH35" s="1053"/>
      <c r="CBI35" s="1053"/>
      <c r="CBJ35" s="1053"/>
      <c r="CBK35" s="480"/>
      <c r="CBL35" s="480"/>
      <c r="CBM35" s="481"/>
      <c r="CBN35" s="480"/>
      <c r="CBO35" s="480"/>
      <c r="CBP35" s="480"/>
      <c r="CBQ35" s="481"/>
      <c r="CBR35" s="481"/>
      <c r="CBS35" s="482"/>
      <c r="CBT35" s="481"/>
      <c r="CBU35" s="1053"/>
      <c r="CBV35" s="1053"/>
      <c r="CBW35" s="1053"/>
      <c r="CBX35" s="1053"/>
      <c r="CBY35" s="1053"/>
      <c r="CBZ35" s="480"/>
      <c r="CCA35" s="480"/>
      <c r="CCB35" s="481"/>
      <c r="CCC35" s="480"/>
      <c r="CCD35" s="480"/>
      <c r="CCE35" s="480"/>
      <c r="CCF35" s="481"/>
      <c r="CCG35" s="481"/>
      <c r="CCH35" s="482"/>
      <c r="CCI35" s="481"/>
      <c r="CCJ35" s="1053"/>
      <c r="CCK35" s="1053"/>
      <c r="CCL35" s="1053"/>
      <c r="CCM35" s="1053"/>
      <c r="CCN35" s="1053"/>
      <c r="CCO35" s="480"/>
      <c r="CCP35" s="480"/>
      <c r="CCQ35" s="481"/>
      <c r="CCR35" s="480"/>
      <c r="CCS35" s="480"/>
      <c r="CCT35" s="480"/>
      <c r="CCU35" s="481"/>
      <c r="CCV35" s="481"/>
      <c r="CCW35" s="482"/>
      <c r="CCX35" s="481"/>
      <c r="CCY35" s="1053"/>
      <c r="CCZ35" s="1053"/>
      <c r="CDA35" s="1053"/>
      <c r="CDB35" s="1053"/>
      <c r="CDC35" s="1053"/>
      <c r="CDD35" s="480"/>
      <c r="CDE35" s="480"/>
      <c r="CDF35" s="481"/>
      <c r="CDG35" s="480"/>
      <c r="CDH35" s="480"/>
      <c r="CDI35" s="480"/>
      <c r="CDJ35" s="481"/>
      <c r="CDK35" s="481"/>
      <c r="CDL35" s="482"/>
      <c r="CDM35" s="481"/>
      <c r="CDN35" s="1053"/>
      <c r="CDO35" s="1053"/>
      <c r="CDP35" s="1053"/>
      <c r="CDQ35" s="1053"/>
      <c r="CDR35" s="1053"/>
      <c r="CDS35" s="480"/>
      <c r="CDT35" s="480"/>
      <c r="CDU35" s="481"/>
      <c r="CDV35" s="480"/>
      <c r="CDW35" s="480"/>
      <c r="CDX35" s="480"/>
      <c r="CDY35" s="481"/>
      <c r="CDZ35" s="481"/>
      <c r="CEA35" s="482"/>
      <c r="CEB35" s="481"/>
      <c r="CEC35" s="1053"/>
      <c r="CED35" s="1053"/>
      <c r="CEE35" s="1053"/>
      <c r="CEF35" s="1053"/>
      <c r="CEG35" s="1053"/>
      <c r="CEH35" s="480"/>
      <c r="CEI35" s="480"/>
      <c r="CEJ35" s="481"/>
      <c r="CEK35" s="480"/>
      <c r="CEL35" s="480"/>
      <c r="CEM35" s="480"/>
      <c r="CEN35" s="481"/>
      <c r="CEO35" s="481"/>
      <c r="CEP35" s="482"/>
      <c r="CEQ35" s="481"/>
      <c r="CER35" s="1053"/>
      <c r="CES35" s="1053"/>
      <c r="CET35" s="1053"/>
      <c r="CEU35" s="1053"/>
      <c r="CEV35" s="1053"/>
      <c r="CEW35" s="480"/>
      <c r="CEX35" s="480"/>
      <c r="CEY35" s="481"/>
      <c r="CEZ35" s="480"/>
      <c r="CFA35" s="480"/>
      <c r="CFB35" s="480"/>
      <c r="CFC35" s="481"/>
      <c r="CFD35" s="481"/>
      <c r="CFE35" s="482"/>
      <c r="CFF35" s="481"/>
      <c r="CFG35" s="1053"/>
      <c r="CFH35" s="1053"/>
      <c r="CFI35" s="1053"/>
      <c r="CFJ35" s="1053"/>
      <c r="CFK35" s="1053"/>
      <c r="CFL35" s="480"/>
      <c r="CFM35" s="480"/>
      <c r="CFN35" s="481"/>
      <c r="CFO35" s="480"/>
      <c r="CFP35" s="480"/>
      <c r="CFQ35" s="480"/>
      <c r="CFR35" s="481"/>
      <c r="CFS35" s="481"/>
      <c r="CFT35" s="482"/>
      <c r="CFU35" s="481"/>
      <c r="CFV35" s="1053"/>
      <c r="CFW35" s="1053"/>
      <c r="CFX35" s="1053"/>
      <c r="CFY35" s="1053"/>
      <c r="CFZ35" s="1053"/>
      <c r="CGA35" s="480"/>
      <c r="CGB35" s="480"/>
      <c r="CGC35" s="481"/>
      <c r="CGD35" s="480"/>
      <c r="CGE35" s="480"/>
      <c r="CGF35" s="480"/>
      <c r="CGG35" s="481"/>
      <c r="CGH35" s="481"/>
      <c r="CGI35" s="482"/>
      <c r="CGJ35" s="481"/>
      <c r="CGK35" s="1053"/>
      <c r="CGL35" s="1053"/>
      <c r="CGM35" s="1053"/>
      <c r="CGN35" s="1053"/>
      <c r="CGO35" s="1053"/>
      <c r="CGP35" s="480"/>
      <c r="CGQ35" s="480"/>
      <c r="CGR35" s="481"/>
      <c r="CGS35" s="480"/>
      <c r="CGT35" s="480"/>
      <c r="CGU35" s="480"/>
      <c r="CGV35" s="481"/>
      <c r="CGW35" s="481"/>
      <c r="CGX35" s="482"/>
      <c r="CGY35" s="481"/>
      <c r="CGZ35" s="1053"/>
      <c r="CHA35" s="1053"/>
      <c r="CHB35" s="1053"/>
      <c r="CHC35" s="1053"/>
      <c r="CHD35" s="1053"/>
      <c r="CHE35" s="480"/>
      <c r="CHF35" s="480"/>
      <c r="CHG35" s="481"/>
      <c r="CHH35" s="480"/>
      <c r="CHI35" s="480"/>
      <c r="CHJ35" s="480"/>
      <c r="CHK35" s="481"/>
      <c r="CHL35" s="481"/>
      <c r="CHM35" s="482"/>
      <c r="CHN35" s="481"/>
      <c r="CHO35" s="1053"/>
      <c r="CHP35" s="1053"/>
      <c r="CHQ35" s="1053"/>
      <c r="CHR35" s="1053"/>
      <c r="CHS35" s="1053"/>
      <c r="CHT35" s="480"/>
      <c r="CHU35" s="480"/>
      <c r="CHV35" s="481"/>
      <c r="CHW35" s="480"/>
      <c r="CHX35" s="480"/>
      <c r="CHY35" s="480"/>
      <c r="CHZ35" s="481"/>
      <c r="CIA35" s="481"/>
      <c r="CIB35" s="482"/>
      <c r="CIC35" s="481"/>
      <c r="CID35" s="1053"/>
      <c r="CIE35" s="1053"/>
      <c r="CIF35" s="1053"/>
      <c r="CIG35" s="1053"/>
      <c r="CIH35" s="1053"/>
      <c r="CII35" s="480"/>
      <c r="CIJ35" s="480"/>
      <c r="CIK35" s="481"/>
      <c r="CIL35" s="480"/>
      <c r="CIM35" s="480"/>
      <c r="CIN35" s="480"/>
      <c r="CIO35" s="481"/>
      <c r="CIP35" s="481"/>
      <c r="CIQ35" s="482"/>
      <c r="CIR35" s="481"/>
      <c r="CIS35" s="1053"/>
      <c r="CIT35" s="1053"/>
      <c r="CIU35" s="1053"/>
      <c r="CIV35" s="1053"/>
      <c r="CIW35" s="1053"/>
      <c r="CIX35" s="480"/>
      <c r="CIY35" s="480"/>
      <c r="CIZ35" s="481"/>
      <c r="CJA35" s="480"/>
      <c r="CJB35" s="480"/>
      <c r="CJC35" s="480"/>
      <c r="CJD35" s="481"/>
      <c r="CJE35" s="481"/>
      <c r="CJF35" s="482"/>
      <c r="CJG35" s="481"/>
      <c r="CJH35" s="1053"/>
      <c r="CJI35" s="1053"/>
      <c r="CJJ35" s="1053"/>
      <c r="CJK35" s="1053"/>
      <c r="CJL35" s="1053"/>
      <c r="CJM35" s="480"/>
      <c r="CJN35" s="480"/>
      <c r="CJO35" s="481"/>
      <c r="CJP35" s="480"/>
      <c r="CJQ35" s="480"/>
      <c r="CJR35" s="480"/>
      <c r="CJS35" s="481"/>
      <c r="CJT35" s="481"/>
      <c r="CJU35" s="482"/>
      <c r="CJV35" s="481"/>
      <c r="CJW35" s="1053"/>
      <c r="CJX35" s="1053"/>
      <c r="CJY35" s="1053"/>
      <c r="CJZ35" s="1053"/>
      <c r="CKA35" s="1053"/>
      <c r="CKB35" s="480"/>
      <c r="CKC35" s="480"/>
      <c r="CKD35" s="481"/>
      <c r="CKE35" s="480"/>
      <c r="CKF35" s="480"/>
      <c r="CKG35" s="480"/>
      <c r="CKH35" s="481"/>
      <c r="CKI35" s="481"/>
      <c r="CKJ35" s="482"/>
      <c r="CKK35" s="481"/>
      <c r="CKL35" s="1053"/>
      <c r="CKM35" s="1053"/>
      <c r="CKN35" s="1053"/>
      <c r="CKO35" s="1053"/>
      <c r="CKP35" s="1053"/>
      <c r="CKQ35" s="480"/>
      <c r="CKR35" s="480"/>
      <c r="CKS35" s="481"/>
      <c r="CKT35" s="480"/>
      <c r="CKU35" s="480"/>
      <c r="CKV35" s="480"/>
      <c r="CKW35" s="481"/>
      <c r="CKX35" s="481"/>
      <c r="CKY35" s="482"/>
      <c r="CKZ35" s="481"/>
      <c r="CLA35" s="1053"/>
      <c r="CLB35" s="1053"/>
      <c r="CLC35" s="1053"/>
      <c r="CLD35" s="1053"/>
      <c r="CLE35" s="1053"/>
      <c r="CLF35" s="480"/>
      <c r="CLG35" s="480"/>
      <c r="CLH35" s="481"/>
      <c r="CLI35" s="480"/>
      <c r="CLJ35" s="480"/>
      <c r="CLK35" s="480"/>
      <c r="CLL35" s="481"/>
      <c r="CLM35" s="481"/>
      <c r="CLN35" s="482"/>
      <c r="CLO35" s="481"/>
      <c r="CLP35" s="1053"/>
      <c r="CLQ35" s="1053"/>
      <c r="CLR35" s="1053"/>
      <c r="CLS35" s="1053"/>
      <c r="CLT35" s="1053"/>
      <c r="CLU35" s="480"/>
      <c r="CLV35" s="480"/>
      <c r="CLW35" s="481"/>
      <c r="CLX35" s="480"/>
      <c r="CLY35" s="480"/>
      <c r="CLZ35" s="480"/>
      <c r="CMA35" s="481"/>
      <c r="CMB35" s="481"/>
      <c r="CMC35" s="482"/>
      <c r="CMD35" s="481"/>
      <c r="CME35" s="1053"/>
      <c r="CMF35" s="1053"/>
      <c r="CMG35" s="1053"/>
      <c r="CMH35" s="1053"/>
      <c r="CMI35" s="1053"/>
      <c r="CMJ35" s="480"/>
      <c r="CMK35" s="480"/>
      <c r="CML35" s="481"/>
      <c r="CMM35" s="480"/>
      <c r="CMN35" s="480"/>
      <c r="CMO35" s="480"/>
      <c r="CMP35" s="481"/>
      <c r="CMQ35" s="481"/>
      <c r="CMR35" s="482"/>
      <c r="CMS35" s="481"/>
      <c r="CMT35" s="1053"/>
      <c r="CMU35" s="1053"/>
      <c r="CMV35" s="1053"/>
      <c r="CMW35" s="1053"/>
      <c r="CMX35" s="1053"/>
      <c r="CMY35" s="480"/>
      <c r="CMZ35" s="480"/>
      <c r="CNA35" s="481"/>
      <c r="CNB35" s="480"/>
      <c r="CNC35" s="480"/>
      <c r="CND35" s="480"/>
      <c r="CNE35" s="481"/>
      <c r="CNF35" s="481"/>
      <c r="CNG35" s="482"/>
      <c r="CNH35" s="481"/>
      <c r="CNI35" s="1053"/>
      <c r="CNJ35" s="1053"/>
      <c r="CNK35" s="1053"/>
      <c r="CNL35" s="1053"/>
      <c r="CNM35" s="1053"/>
      <c r="CNN35" s="480"/>
      <c r="CNO35" s="480"/>
      <c r="CNP35" s="481"/>
      <c r="CNQ35" s="480"/>
      <c r="CNR35" s="480"/>
      <c r="CNS35" s="480"/>
      <c r="CNT35" s="481"/>
      <c r="CNU35" s="481"/>
      <c r="CNV35" s="482"/>
      <c r="CNW35" s="481"/>
      <c r="CNX35" s="1053"/>
      <c r="CNY35" s="1053"/>
      <c r="CNZ35" s="1053"/>
      <c r="COA35" s="1053"/>
      <c r="COB35" s="1053"/>
      <c r="COC35" s="480"/>
      <c r="COD35" s="480"/>
      <c r="COE35" s="481"/>
      <c r="COF35" s="480"/>
      <c r="COG35" s="480"/>
      <c r="COH35" s="480"/>
      <c r="COI35" s="481"/>
      <c r="COJ35" s="481"/>
      <c r="COK35" s="482"/>
      <c r="COL35" s="481"/>
      <c r="COM35" s="1053"/>
      <c r="CON35" s="1053"/>
      <c r="COO35" s="1053"/>
      <c r="COP35" s="1053"/>
      <c r="COQ35" s="1053"/>
      <c r="COR35" s="480"/>
      <c r="COS35" s="480"/>
      <c r="COT35" s="481"/>
      <c r="COU35" s="480"/>
      <c r="COV35" s="480"/>
      <c r="COW35" s="480"/>
      <c r="COX35" s="481"/>
      <c r="COY35" s="481"/>
      <c r="COZ35" s="482"/>
      <c r="CPA35" s="481"/>
      <c r="CPB35" s="1053"/>
      <c r="CPC35" s="1053"/>
      <c r="CPD35" s="1053"/>
      <c r="CPE35" s="1053"/>
      <c r="CPF35" s="1053"/>
      <c r="CPG35" s="480"/>
      <c r="CPH35" s="480"/>
      <c r="CPI35" s="481"/>
      <c r="CPJ35" s="480"/>
      <c r="CPK35" s="480"/>
      <c r="CPL35" s="480"/>
      <c r="CPM35" s="481"/>
      <c r="CPN35" s="481"/>
      <c r="CPO35" s="482"/>
      <c r="CPP35" s="481"/>
      <c r="CPQ35" s="1053"/>
      <c r="CPR35" s="1053"/>
      <c r="CPS35" s="1053"/>
      <c r="CPT35" s="1053"/>
      <c r="CPU35" s="1053"/>
      <c r="CPV35" s="480"/>
      <c r="CPW35" s="480"/>
      <c r="CPX35" s="481"/>
      <c r="CPY35" s="480"/>
      <c r="CPZ35" s="480"/>
      <c r="CQA35" s="480"/>
      <c r="CQB35" s="481"/>
      <c r="CQC35" s="481"/>
      <c r="CQD35" s="482"/>
      <c r="CQE35" s="481"/>
      <c r="CQF35" s="1053"/>
      <c r="CQG35" s="1053"/>
      <c r="CQH35" s="1053"/>
      <c r="CQI35" s="1053"/>
      <c r="CQJ35" s="1053"/>
      <c r="CQK35" s="480"/>
      <c r="CQL35" s="480"/>
      <c r="CQM35" s="481"/>
      <c r="CQN35" s="480"/>
      <c r="CQO35" s="480"/>
      <c r="CQP35" s="480"/>
      <c r="CQQ35" s="481"/>
      <c r="CQR35" s="481"/>
      <c r="CQS35" s="482"/>
      <c r="CQT35" s="481"/>
      <c r="CQU35" s="1053"/>
      <c r="CQV35" s="1053"/>
      <c r="CQW35" s="1053"/>
      <c r="CQX35" s="1053"/>
      <c r="CQY35" s="1053"/>
      <c r="CQZ35" s="480"/>
      <c r="CRA35" s="480"/>
      <c r="CRB35" s="481"/>
      <c r="CRC35" s="480"/>
      <c r="CRD35" s="480"/>
      <c r="CRE35" s="480"/>
      <c r="CRF35" s="481"/>
      <c r="CRG35" s="481"/>
      <c r="CRH35" s="482"/>
      <c r="CRI35" s="481"/>
      <c r="CRJ35" s="1053"/>
      <c r="CRK35" s="1053"/>
      <c r="CRL35" s="1053"/>
      <c r="CRM35" s="1053"/>
      <c r="CRN35" s="1053"/>
      <c r="CRO35" s="480"/>
      <c r="CRP35" s="480"/>
      <c r="CRQ35" s="481"/>
      <c r="CRR35" s="480"/>
      <c r="CRS35" s="480"/>
      <c r="CRT35" s="480"/>
      <c r="CRU35" s="481"/>
      <c r="CRV35" s="481"/>
      <c r="CRW35" s="482"/>
      <c r="CRX35" s="481"/>
      <c r="CRY35" s="1053"/>
      <c r="CRZ35" s="1053"/>
      <c r="CSA35" s="1053"/>
      <c r="CSB35" s="1053"/>
      <c r="CSC35" s="1053"/>
      <c r="CSD35" s="480"/>
      <c r="CSE35" s="480"/>
      <c r="CSF35" s="481"/>
      <c r="CSG35" s="480"/>
      <c r="CSH35" s="480"/>
      <c r="CSI35" s="480"/>
      <c r="CSJ35" s="481"/>
      <c r="CSK35" s="481"/>
      <c r="CSL35" s="482"/>
      <c r="CSM35" s="481"/>
      <c r="CSN35" s="1053"/>
      <c r="CSO35" s="1053"/>
      <c r="CSP35" s="1053"/>
      <c r="CSQ35" s="1053"/>
      <c r="CSR35" s="1053"/>
      <c r="CSS35" s="480"/>
      <c r="CST35" s="480"/>
      <c r="CSU35" s="481"/>
      <c r="CSV35" s="480"/>
      <c r="CSW35" s="480"/>
      <c r="CSX35" s="480"/>
      <c r="CSY35" s="481"/>
      <c r="CSZ35" s="481"/>
      <c r="CTA35" s="482"/>
      <c r="CTB35" s="481"/>
      <c r="CTC35" s="1053"/>
      <c r="CTD35" s="1053"/>
      <c r="CTE35" s="1053"/>
      <c r="CTF35" s="1053"/>
      <c r="CTG35" s="1053"/>
      <c r="CTH35" s="480"/>
      <c r="CTI35" s="480"/>
      <c r="CTJ35" s="481"/>
      <c r="CTK35" s="480"/>
      <c r="CTL35" s="480"/>
      <c r="CTM35" s="480"/>
      <c r="CTN35" s="481"/>
      <c r="CTO35" s="481"/>
      <c r="CTP35" s="482"/>
      <c r="CTQ35" s="481"/>
      <c r="CTR35" s="1053"/>
      <c r="CTS35" s="1053"/>
      <c r="CTT35" s="1053"/>
      <c r="CTU35" s="1053"/>
      <c r="CTV35" s="1053"/>
      <c r="CTW35" s="480"/>
      <c r="CTX35" s="480"/>
      <c r="CTY35" s="481"/>
      <c r="CTZ35" s="480"/>
      <c r="CUA35" s="480"/>
      <c r="CUB35" s="480"/>
      <c r="CUC35" s="481"/>
      <c r="CUD35" s="481"/>
      <c r="CUE35" s="482"/>
      <c r="CUF35" s="481"/>
      <c r="CUG35" s="1053"/>
      <c r="CUH35" s="1053"/>
      <c r="CUI35" s="1053"/>
      <c r="CUJ35" s="1053"/>
      <c r="CUK35" s="1053"/>
      <c r="CUL35" s="480"/>
      <c r="CUM35" s="480"/>
      <c r="CUN35" s="481"/>
      <c r="CUO35" s="480"/>
      <c r="CUP35" s="480"/>
      <c r="CUQ35" s="480"/>
      <c r="CUR35" s="481"/>
      <c r="CUS35" s="481"/>
      <c r="CUT35" s="482"/>
      <c r="CUU35" s="481"/>
      <c r="CUV35" s="1053"/>
      <c r="CUW35" s="1053"/>
      <c r="CUX35" s="1053"/>
      <c r="CUY35" s="1053"/>
      <c r="CUZ35" s="1053"/>
      <c r="CVA35" s="480"/>
      <c r="CVB35" s="480"/>
      <c r="CVC35" s="481"/>
      <c r="CVD35" s="480"/>
      <c r="CVE35" s="480"/>
      <c r="CVF35" s="480"/>
      <c r="CVG35" s="481"/>
      <c r="CVH35" s="481"/>
      <c r="CVI35" s="482"/>
      <c r="CVJ35" s="481"/>
      <c r="CVK35" s="1053"/>
      <c r="CVL35" s="1053"/>
      <c r="CVM35" s="1053"/>
      <c r="CVN35" s="1053"/>
      <c r="CVO35" s="1053"/>
      <c r="CVP35" s="480"/>
      <c r="CVQ35" s="480"/>
      <c r="CVR35" s="481"/>
      <c r="CVS35" s="480"/>
      <c r="CVT35" s="480"/>
      <c r="CVU35" s="480"/>
      <c r="CVV35" s="481"/>
      <c r="CVW35" s="481"/>
      <c r="CVX35" s="482"/>
      <c r="CVY35" s="481"/>
      <c r="CVZ35" s="1053"/>
      <c r="CWA35" s="1053"/>
      <c r="CWB35" s="1053"/>
      <c r="CWC35" s="1053"/>
      <c r="CWD35" s="1053"/>
      <c r="CWE35" s="480"/>
      <c r="CWF35" s="480"/>
      <c r="CWG35" s="481"/>
      <c r="CWH35" s="480"/>
      <c r="CWI35" s="480"/>
      <c r="CWJ35" s="480"/>
      <c r="CWK35" s="481"/>
      <c r="CWL35" s="481"/>
      <c r="CWM35" s="482"/>
      <c r="CWN35" s="481"/>
      <c r="CWO35" s="1053"/>
      <c r="CWP35" s="1053"/>
      <c r="CWQ35" s="1053"/>
      <c r="CWR35" s="1053"/>
      <c r="CWS35" s="1053"/>
      <c r="CWT35" s="480"/>
      <c r="CWU35" s="480"/>
      <c r="CWV35" s="481"/>
      <c r="CWW35" s="480"/>
      <c r="CWX35" s="480"/>
      <c r="CWY35" s="480"/>
      <c r="CWZ35" s="481"/>
      <c r="CXA35" s="481"/>
      <c r="CXB35" s="482"/>
      <c r="CXC35" s="481"/>
      <c r="CXD35" s="1053"/>
      <c r="CXE35" s="1053"/>
      <c r="CXF35" s="1053"/>
      <c r="CXG35" s="1053"/>
      <c r="CXH35" s="1053"/>
      <c r="CXI35" s="480"/>
      <c r="CXJ35" s="480"/>
      <c r="CXK35" s="481"/>
      <c r="CXL35" s="480"/>
      <c r="CXM35" s="480"/>
      <c r="CXN35" s="480"/>
      <c r="CXO35" s="481"/>
      <c r="CXP35" s="481"/>
      <c r="CXQ35" s="482"/>
      <c r="CXR35" s="481"/>
      <c r="CXS35" s="1053"/>
      <c r="CXT35" s="1053"/>
      <c r="CXU35" s="1053"/>
      <c r="CXV35" s="1053"/>
      <c r="CXW35" s="1053"/>
      <c r="CXX35" s="480"/>
      <c r="CXY35" s="480"/>
      <c r="CXZ35" s="481"/>
      <c r="CYA35" s="480"/>
      <c r="CYB35" s="480"/>
      <c r="CYC35" s="480"/>
      <c r="CYD35" s="481"/>
      <c r="CYE35" s="481"/>
      <c r="CYF35" s="482"/>
      <c r="CYG35" s="481"/>
      <c r="CYH35" s="1053"/>
      <c r="CYI35" s="1053"/>
      <c r="CYJ35" s="1053"/>
      <c r="CYK35" s="1053"/>
      <c r="CYL35" s="1053"/>
      <c r="CYM35" s="480"/>
      <c r="CYN35" s="480"/>
      <c r="CYO35" s="481"/>
      <c r="CYP35" s="480"/>
      <c r="CYQ35" s="480"/>
      <c r="CYR35" s="480"/>
      <c r="CYS35" s="481"/>
      <c r="CYT35" s="481"/>
      <c r="CYU35" s="482"/>
      <c r="CYV35" s="481"/>
      <c r="CYW35" s="1053"/>
      <c r="CYX35" s="1053"/>
      <c r="CYY35" s="1053"/>
      <c r="CYZ35" s="1053"/>
      <c r="CZA35" s="1053"/>
      <c r="CZB35" s="480"/>
      <c r="CZC35" s="480"/>
      <c r="CZD35" s="481"/>
      <c r="CZE35" s="480"/>
      <c r="CZF35" s="480"/>
      <c r="CZG35" s="480"/>
      <c r="CZH35" s="481"/>
      <c r="CZI35" s="481"/>
      <c r="CZJ35" s="482"/>
      <c r="CZK35" s="481"/>
      <c r="CZL35" s="1053"/>
      <c r="CZM35" s="1053"/>
      <c r="CZN35" s="1053"/>
      <c r="CZO35" s="1053"/>
      <c r="CZP35" s="1053"/>
      <c r="CZQ35" s="480"/>
      <c r="CZR35" s="480"/>
      <c r="CZS35" s="481"/>
      <c r="CZT35" s="480"/>
      <c r="CZU35" s="480"/>
      <c r="CZV35" s="480"/>
      <c r="CZW35" s="481"/>
      <c r="CZX35" s="481"/>
      <c r="CZY35" s="482"/>
      <c r="CZZ35" s="481"/>
      <c r="DAA35" s="1053"/>
      <c r="DAB35" s="1053"/>
      <c r="DAC35" s="1053"/>
      <c r="DAD35" s="1053"/>
      <c r="DAE35" s="1053"/>
      <c r="DAF35" s="480"/>
      <c r="DAG35" s="480"/>
      <c r="DAH35" s="481"/>
      <c r="DAI35" s="480"/>
      <c r="DAJ35" s="480"/>
      <c r="DAK35" s="480"/>
      <c r="DAL35" s="481"/>
      <c r="DAM35" s="481"/>
      <c r="DAN35" s="482"/>
      <c r="DAO35" s="481"/>
      <c r="DAP35" s="1053"/>
      <c r="DAQ35" s="1053"/>
      <c r="DAR35" s="1053"/>
      <c r="DAS35" s="1053"/>
      <c r="DAT35" s="1053"/>
      <c r="DAU35" s="480"/>
      <c r="DAV35" s="480"/>
      <c r="DAW35" s="481"/>
      <c r="DAX35" s="480"/>
      <c r="DAY35" s="480"/>
      <c r="DAZ35" s="480"/>
      <c r="DBA35" s="481"/>
      <c r="DBB35" s="481"/>
      <c r="DBC35" s="482"/>
      <c r="DBD35" s="481"/>
      <c r="DBE35" s="1053"/>
      <c r="DBF35" s="1053"/>
      <c r="DBG35" s="1053"/>
      <c r="DBH35" s="1053"/>
      <c r="DBI35" s="1053"/>
      <c r="DBJ35" s="480"/>
      <c r="DBK35" s="480"/>
      <c r="DBL35" s="481"/>
      <c r="DBM35" s="480"/>
      <c r="DBN35" s="480"/>
      <c r="DBO35" s="480"/>
      <c r="DBP35" s="481"/>
      <c r="DBQ35" s="481"/>
      <c r="DBR35" s="482"/>
      <c r="DBS35" s="481"/>
      <c r="DBT35" s="1053"/>
      <c r="DBU35" s="1053"/>
      <c r="DBV35" s="1053"/>
      <c r="DBW35" s="1053"/>
      <c r="DBX35" s="1053"/>
      <c r="DBY35" s="480"/>
      <c r="DBZ35" s="480"/>
      <c r="DCA35" s="481"/>
      <c r="DCB35" s="480"/>
      <c r="DCC35" s="480"/>
      <c r="DCD35" s="480"/>
      <c r="DCE35" s="481"/>
      <c r="DCF35" s="481"/>
      <c r="DCG35" s="482"/>
      <c r="DCH35" s="481"/>
      <c r="DCI35" s="1053"/>
      <c r="DCJ35" s="1053"/>
      <c r="DCK35" s="1053"/>
      <c r="DCL35" s="1053"/>
      <c r="DCM35" s="1053"/>
      <c r="DCN35" s="480"/>
      <c r="DCO35" s="480"/>
      <c r="DCP35" s="481"/>
      <c r="DCQ35" s="480"/>
      <c r="DCR35" s="480"/>
      <c r="DCS35" s="480"/>
      <c r="DCT35" s="481"/>
      <c r="DCU35" s="481"/>
      <c r="DCV35" s="482"/>
      <c r="DCW35" s="481"/>
      <c r="DCX35" s="1053"/>
      <c r="DCY35" s="1053"/>
      <c r="DCZ35" s="1053"/>
      <c r="DDA35" s="1053"/>
      <c r="DDB35" s="1053"/>
      <c r="DDC35" s="480"/>
      <c r="DDD35" s="480"/>
      <c r="DDE35" s="481"/>
      <c r="DDF35" s="480"/>
      <c r="DDG35" s="480"/>
      <c r="DDH35" s="480"/>
      <c r="DDI35" s="481"/>
      <c r="DDJ35" s="481"/>
      <c r="DDK35" s="482"/>
      <c r="DDL35" s="481"/>
      <c r="DDM35" s="1053"/>
      <c r="DDN35" s="1053"/>
      <c r="DDO35" s="1053"/>
      <c r="DDP35" s="1053"/>
      <c r="DDQ35" s="1053"/>
      <c r="DDR35" s="480"/>
      <c r="DDS35" s="480"/>
      <c r="DDT35" s="481"/>
      <c r="DDU35" s="480"/>
      <c r="DDV35" s="480"/>
      <c r="DDW35" s="480"/>
      <c r="DDX35" s="481"/>
      <c r="DDY35" s="481"/>
      <c r="DDZ35" s="482"/>
      <c r="DEA35" s="481"/>
      <c r="DEB35" s="1053"/>
      <c r="DEC35" s="1053"/>
      <c r="DED35" s="1053"/>
      <c r="DEE35" s="1053"/>
      <c r="DEF35" s="1053"/>
      <c r="DEG35" s="480"/>
      <c r="DEH35" s="480"/>
      <c r="DEI35" s="481"/>
      <c r="DEJ35" s="480"/>
      <c r="DEK35" s="480"/>
      <c r="DEL35" s="480"/>
      <c r="DEM35" s="481"/>
      <c r="DEN35" s="481"/>
      <c r="DEO35" s="482"/>
      <c r="DEP35" s="481"/>
      <c r="DEQ35" s="1053"/>
      <c r="DER35" s="1053"/>
      <c r="DES35" s="1053"/>
      <c r="DET35" s="1053"/>
      <c r="DEU35" s="1053"/>
      <c r="DEV35" s="480"/>
      <c r="DEW35" s="480"/>
      <c r="DEX35" s="481"/>
      <c r="DEY35" s="480"/>
      <c r="DEZ35" s="480"/>
      <c r="DFA35" s="480"/>
      <c r="DFB35" s="481"/>
      <c r="DFC35" s="481"/>
      <c r="DFD35" s="482"/>
      <c r="DFE35" s="481"/>
      <c r="DFF35" s="1053"/>
      <c r="DFG35" s="1053"/>
      <c r="DFH35" s="1053"/>
      <c r="DFI35" s="1053"/>
      <c r="DFJ35" s="1053"/>
      <c r="DFK35" s="480"/>
      <c r="DFL35" s="480"/>
      <c r="DFM35" s="481"/>
      <c r="DFN35" s="480"/>
      <c r="DFO35" s="480"/>
      <c r="DFP35" s="480"/>
      <c r="DFQ35" s="481"/>
      <c r="DFR35" s="481"/>
      <c r="DFS35" s="482"/>
      <c r="DFT35" s="481"/>
      <c r="DFU35" s="1053"/>
      <c r="DFV35" s="1053"/>
      <c r="DFW35" s="1053"/>
      <c r="DFX35" s="1053"/>
      <c r="DFY35" s="1053"/>
      <c r="DFZ35" s="480"/>
      <c r="DGA35" s="480"/>
      <c r="DGB35" s="481"/>
      <c r="DGC35" s="480"/>
      <c r="DGD35" s="480"/>
      <c r="DGE35" s="480"/>
      <c r="DGF35" s="481"/>
      <c r="DGG35" s="481"/>
      <c r="DGH35" s="482"/>
      <c r="DGI35" s="481"/>
      <c r="DGJ35" s="1053"/>
      <c r="DGK35" s="1053"/>
      <c r="DGL35" s="1053"/>
      <c r="DGM35" s="1053"/>
      <c r="DGN35" s="1053"/>
      <c r="DGO35" s="480"/>
      <c r="DGP35" s="480"/>
      <c r="DGQ35" s="481"/>
      <c r="DGR35" s="480"/>
      <c r="DGS35" s="480"/>
      <c r="DGT35" s="480"/>
      <c r="DGU35" s="481"/>
      <c r="DGV35" s="481"/>
      <c r="DGW35" s="482"/>
      <c r="DGX35" s="481"/>
      <c r="DGY35" s="1053"/>
      <c r="DGZ35" s="1053"/>
      <c r="DHA35" s="1053"/>
      <c r="DHB35" s="1053"/>
      <c r="DHC35" s="1053"/>
      <c r="DHD35" s="480"/>
      <c r="DHE35" s="480"/>
      <c r="DHF35" s="481"/>
      <c r="DHG35" s="480"/>
      <c r="DHH35" s="480"/>
      <c r="DHI35" s="480"/>
      <c r="DHJ35" s="481"/>
      <c r="DHK35" s="481"/>
      <c r="DHL35" s="482"/>
      <c r="DHM35" s="481"/>
      <c r="DHN35" s="1053"/>
      <c r="DHO35" s="1053"/>
      <c r="DHP35" s="1053"/>
      <c r="DHQ35" s="1053"/>
      <c r="DHR35" s="1053"/>
      <c r="DHS35" s="480"/>
      <c r="DHT35" s="480"/>
      <c r="DHU35" s="481"/>
      <c r="DHV35" s="480"/>
      <c r="DHW35" s="480"/>
      <c r="DHX35" s="480"/>
      <c r="DHY35" s="481"/>
      <c r="DHZ35" s="481"/>
      <c r="DIA35" s="482"/>
      <c r="DIB35" s="481"/>
      <c r="DIC35" s="1053"/>
      <c r="DID35" s="1053"/>
      <c r="DIE35" s="1053"/>
      <c r="DIF35" s="1053"/>
      <c r="DIG35" s="1053"/>
      <c r="DIH35" s="480"/>
      <c r="DII35" s="480"/>
      <c r="DIJ35" s="481"/>
      <c r="DIK35" s="480"/>
      <c r="DIL35" s="480"/>
      <c r="DIM35" s="480"/>
      <c r="DIN35" s="481"/>
      <c r="DIO35" s="481"/>
      <c r="DIP35" s="482"/>
      <c r="DIQ35" s="481"/>
      <c r="DIR35" s="1053"/>
      <c r="DIS35" s="1053"/>
      <c r="DIT35" s="1053"/>
      <c r="DIU35" s="1053"/>
      <c r="DIV35" s="1053"/>
      <c r="DIW35" s="480"/>
      <c r="DIX35" s="480"/>
      <c r="DIY35" s="481"/>
      <c r="DIZ35" s="480"/>
      <c r="DJA35" s="480"/>
      <c r="DJB35" s="480"/>
      <c r="DJC35" s="481"/>
      <c r="DJD35" s="481"/>
      <c r="DJE35" s="482"/>
      <c r="DJF35" s="481"/>
      <c r="DJG35" s="1053"/>
      <c r="DJH35" s="1053"/>
      <c r="DJI35" s="1053"/>
      <c r="DJJ35" s="1053"/>
      <c r="DJK35" s="1053"/>
      <c r="DJL35" s="480"/>
      <c r="DJM35" s="480"/>
      <c r="DJN35" s="481"/>
      <c r="DJO35" s="480"/>
      <c r="DJP35" s="480"/>
      <c r="DJQ35" s="480"/>
      <c r="DJR35" s="481"/>
      <c r="DJS35" s="481"/>
      <c r="DJT35" s="482"/>
      <c r="DJU35" s="481"/>
      <c r="DJV35" s="1053"/>
      <c r="DJW35" s="1053"/>
      <c r="DJX35" s="1053"/>
      <c r="DJY35" s="1053"/>
      <c r="DJZ35" s="1053"/>
      <c r="DKA35" s="480"/>
      <c r="DKB35" s="480"/>
      <c r="DKC35" s="481"/>
      <c r="DKD35" s="480"/>
      <c r="DKE35" s="480"/>
      <c r="DKF35" s="480"/>
      <c r="DKG35" s="481"/>
      <c r="DKH35" s="481"/>
      <c r="DKI35" s="482"/>
      <c r="DKJ35" s="481"/>
      <c r="DKK35" s="1053"/>
      <c r="DKL35" s="1053"/>
      <c r="DKM35" s="1053"/>
      <c r="DKN35" s="1053"/>
      <c r="DKO35" s="1053"/>
      <c r="DKP35" s="480"/>
      <c r="DKQ35" s="480"/>
      <c r="DKR35" s="481"/>
      <c r="DKS35" s="480"/>
      <c r="DKT35" s="480"/>
      <c r="DKU35" s="480"/>
      <c r="DKV35" s="481"/>
      <c r="DKW35" s="481"/>
      <c r="DKX35" s="482"/>
      <c r="DKY35" s="481"/>
      <c r="DKZ35" s="1053"/>
      <c r="DLA35" s="1053"/>
      <c r="DLB35" s="1053"/>
      <c r="DLC35" s="1053"/>
      <c r="DLD35" s="1053"/>
      <c r="DLE35" s="480"/>
      <c r="DLF35" s="480"/>
      <c r="DLG35" s="481"/>
      <c r="DLH35" s="480"/>
      <c r="DLI35" s="480"/>
      <c r="DLJ35" s="480"/>
      <c r="DLK35" s="481"/>
      <c r="DLL35" s="481"/>
      <c r="DLM35" s="482"/>
      <c r="DLN35" s="481"/>
      <c r="DLO35" s="1053"/>
      <c r="DLP35" s="1053"/>
      <c r="DLQ35" s="1053"/>
      <c r="DLR35" s="1053"/>
      <c r="DLS35" s="1053"/>
      <c r="DLT35" s="480"/>
      <c r="DLU35" s="480"/>
      <c r="DLV35" s="481"/>
      <c r="DLW35" s="480"/>
      <c r="DLX35" s="480"/>
      <c r="DLY35" s="480"/>
      <c r="DLZ35" s="481"/>
      <c r="DMA35" s="481"/>
      <c r="DMB35" s="482"/>
      <c r="DMC35" s="481"/>
      <c r="DMD35" s="1053"/>
      <c r="DME35" s="1053"/>
      <c r="DMF35" s="1053"/>
      <c r="DMG35" s="1053"/>
      <c r="DMH35" s="1053"/>
      <c r="DMI35" s="480"/>
      <c r="DMJ35" s="480"/>
      <c r="DMK35" s="481"/>
      <c r="DML35" s="480"/>
      <c r="DMM35" s="480"/>
      <c r="DMN35" s="480"/>
      <c r="DMO35" s="481"/>
      <c r="DMP35" s="481"/>
      <c r="DMQ35" s="482"/>
      <c r="DMR35" s="481"/>
      <c r="DMS35" s="1053"/>
      <c r="DMT35" s="1053"/>
      <c r="DMU35" s="1053"/>
      <c r="DMV35" s="1053"/>
      <c r="DMW35" s="1053"/>
      <c r="DMX35" s="480"/>
      <c r="DMY35" s="480"/>
      <c r="DMZ35" s="481"/>
      <c r="DNA35" s="480"/>
      <c r="DNB35" s="480"/>
      <c r="DNC35" s="480"/>
      <c r="DND35" s="481"/>
      <c r="DNE35" s="481"/>
      <c r="DNF35" s="482"/>
      <c r="DNG35" s="481"/>
      <c r="DNH35" s="1053"/>
      <c r="DNI35" s="1053"/>
      <c r="DNJ35" s="1053"/>
      <c r="DNK35" s="1053"/>
      <c r="DNL35" s="1053"/>
      <c r="DNM35" s="480"/>
      <c r="DNN35" s="480"/>
      <c r="DNO35" s="481"/>
      <c r="DNP35" s="480"/>
      <c r="DNQ35" s="480"/>
      <c r="DNR35" s="480"/>
      <c r="DNS35" s="481"/>
      <c r="DNT35" s="481"/>
      <c r="DNU35" s="482"/>
      <c r="DNV35" s="481"/>
      <c r="DNW35" s="1053"/>
      <c r="DNX35" s="1053"/>
      <c r="DNY35" s="1053"/>
      <c r="DNZ35" s="1053"/>
      <c r="DOA35" s="1053"/>
      <c r="DOB35" s="480"/>
      <c r="DOC35" s="480"/>
      <c r="DOD35" s="481"/>
      <c r="DOE35" s="480"/>
      <c r="DOF35" s="480"/>
      <c r="DOG35" s="480"/>
      <c r="DOH35" s="481"/>
      <c r="DOI35" s="481"/>
      <c r="DOJ35" s="482"/>
      <c r="DOK35" s="481"/>
      <c r="DOL35" s="1053"/>
      <c r="DOM35" s="1053"/>
      <c r="DON35" s="1053"/>
      <c r="DOO35" s="1053"/>
      <c r="DOP35" s="1053"/>
      <c r="DOQ35" s="480"/>
      <c r="DOR35" s="480"/>
      <c r="DOS35" s="481"/>
      <c r="DOT35" s="480"/>
      <c r="DOU35" s="480"/>
      <c r="DOV35" s="480"/>
      <c r="DOW35" s="481"/>
      <c r="DOX35" s="481"/>
      <c r="DOY35" s="482"/>
      <c r="DOZ35" s="481"/>
      <c r="DPA35" s="1053"/>
      <c r="DPB35" s="1053"/>
      <c r="DPC35" s="1053"/>
      <c r="DPD35" s="1053"/>
      <c r="DPE35" s="1053"/>
      <c r="DPF35" s="480"/>
      <c r="DPG35" s="480"/>
      <c r="DPH35" s="481"/>
      <c r="DPI35" s="480"/>
      <c r="DPJ35" s="480"/>
      <c r="DPK35" s="480"/>
      <c r="DPL35" s="481"/>
      <c r="DPM35" s="481"/>
      <c r="DPN35" s="482"/>
      <c r="DPO35" s="481"/>
      <c r="DPP35" s="1053"/>
      <c r="DPQ35" s="1053"/>
      <c r="DPR35" s="1053"/>
      <c r="DPS35" s="1053"/>
      <c r="DPT35" s="1053"/>
      <c r="DPU35" s="480"/>
      <c r="DPV35" s="480"/>
      <c r="DPW35" s="481"/>
      <c r="DPX35" s="480"/>
      <c r="DPY35" s="480"/>
      <c r="DPZ35" s="480"/>
      <c r="DQA35" s="481"/>
      <c r="DQB35" s="481"/>
      <c r="DQC35" s="482"/>
      <c r="DQD35" s="481"/>
      <c r="DQE35" s="1053"/>
      <c r="DQF35" s="1053"/>
      <c r="DQG35" s="1053"/>
      <c r="DQH35" s="1053"/>
      <c r="DQI35" s="1053"/>
      <c r="DQJ35" s="480"/>
      <c r="DQK35" s="480"/>
      <c r="DQL35" s="481"/>
      <c r="DQM35" s="480"/>
      <c r="DQN35" s="480"/>
      <c r="DQO35" s="480"/>
      <c r="DQP35" s="481"/>
      <c r="DQQ35" s="481"/>
      <c r="DQR35" s="482"/>
      <c r="DQS35" s="481"/>
      <c r="DQT35" s="1053"/>
      <c r="DQU35" s="1053"/>
      <c r="DQV35" s="1053"/>
      <c r="DQW35" s="1053"/>
      <c r="DQX35" s="1053"/>
      <c r="DQY35" s="480"/>
      <c r="DQZ35" s="480"/>
      <c r="DRA35" s="481"/>
      <c r="DRB35" s="480"/>
      <c r="DRC35" s="480"/>
      <c r="DRD35" s="480"/>
      <c r="DRE35" s="481"/>
      <c r="DRF35" s="481"/>
      <c r="DRG35" s="482"/>
      <c r="DRH35" s="481"/>
      <c r="DRI35" s="1053"/>
      <c r="DRJ35" s="1053"/>
      <c r="DRK35" s="1053"/>
      <c r="DRL35" s="1053"/>
      <c r="DRM35" s="1053"/>
      <c r="DRN35" s="480"/>
      <c r="DRO35" s="480"/>
      <c r="DRP35" s="481"/>
      <c r="DRQ35" s="480"/>
      <c r="DRR35" s="480"/>
      <c r="DRS35" s="480"/>
      <c r="DRT35" s="481"/>
      <c r="DRU35" s="481"/>
      <c r="DRV35" s="482"/>
      <c r="DRW35" s="481"/>
      <c r="DRX35" s="1053"/>
      <c r="DRY35" s="1053"/>
      <c r="DRZ35" s="1053"/>
      <c r="DSA35" s="1053"/>
      <c r="DSB35" s="1053"/>
      <c r="DSC35" s="480"/>
      <c r="DSD35" s="480"/>
      <c r="DSE35" s="481"/>
      <c r="DSF35" s="480"/>
      <c r="DSG35" s="480"/>
      <c r="DSH35" s="480"/>
      <c r="DSI35" s="481"/>
      <c r="DSJ35" s="481"/>
      <c r="DSK35" s="482"/>
      <c r="DSL35" s="481"/>
      <c r="DSM35" s="1053"/>
      <c r="DSN35" s="1053"/>
      <c r="DSO35" s="1053"/>
      <c r="DSP35" s="1053"/>
      <c r="DSQ35" s="1053"/>
      <c r="DSR35" s="480"/>
      <c r="DSS35" s="480"/>
      <c r="DST35" s="481"/>
      <c r="DSU35" s="480"/>
      <c r="DSV35" s="480"/>
      <c r="DSW35" s="480"/>
      <c r="DSX35" s="481"/>
      <c r="DSY35" s="481"/>
      <c r="DSZ35" s="482"/>
      <c r="DTA35" s="481"/>
      <c r="DTB35" s="1053"/>
      <c r="DTC35" s="1053"/>
      <c r="DTD35" s="1053"/>
      <c r="DTE35" s="1053"/>
      <c r="DTF35" s="1053"/>
      <c r="DTG35" s="480"/>
      <c r="DTH35" s="480"/>
      <c r="DTI35" s="481"/>
      <c r="DTJ35" s="480"/>
      <c r="DTK35" s="480"/>
      <c r="DTL35" s="480"/>
      <c r="DTM35" s="481"/>
      <c r="DTN35" s="481"/>
      <c r="DTO35" s="482"/>
      <c r="DTP35" s="481"/>
      <c r="DTQ35" s="1053"/>
      <c r="DTR35" s="1053"/>
      <c r="DTS35" s="1053"/>
      <c r="DTT35" s="1053"/>
      <c r="DTU35" s="1053"/>
      <c r="DTV35" s="480"/>
      <c r="DTW35" s="480"/>
      <c r="DTX35" s="481"/>
      <c r="DTY35" s="480"/>
      <c r="DTZ35" s="480"/>
      <c r="DUA35" s="480"/>
      <c r="DUB35" s="481"/>
      <c r="DUC35" s="481"/>
      <c r="DUD35" s="482"/>
      <c r="DUE35" s="481"/>
      <c r="DUF35" s="1053"/>
      <c r="DUG35" s="1053"/>
      <c r="DUH35" s="1053"/>
      <c r="DUI35" s="1053"/>
      <c r="DUJ35" s="1053"/>
      <c r="DUK35" s="480"/>
      <c r="DUL35" s="480"/>
      <c r="DUM35" s="481"/>
      <c r="DUN35" s="480"/>
      <c r="DUO35" s="480"/>
      <c r="DUP35" s="480"/>
      <c r="DUQ35" s="481"/>
      <c r="DUR35" s="481"/>
      <c r="DUS35" s="482"/>
      <c r="DUT35" s="481"/>
      <c r="DUU35" s="1053"/>
      <c r="DUV35" s="1053"/>
      <c r="DUW35" s="1053"/>
      <c r="DUX35" s="1053"/>
      <c r="DUY35" s="1053"/>
      <c r="DUZ35" s="480"/>
      <c r="DVA35" s="480"/>
      <c r="DVB35" s="481"/>
      <c r="DVC35" s="480"/>
      <c r="DVD35" s="480"/>
      <c r="DVE35" s="480"/>
      <c r="DVF35" s="481"/>
      <c r="DVG35" s="481"/>
      <c r="DVH35" s="482"/>
      <c r="DVI35" s="481"/>
      <c r="DVJ35" s="1053"/>
      <c r="DVK35" s="1053"/>
      <c r="DVL35" s="1053"/>
      <c r="DVM35" s="1053"/>
      <c r="DVN35" s="1053"/>
      <c r="DVO35" s="480"/>
      <c r="DVP35" s="480"/>
      <c r="DVQ35" s="481"/>
      <c r="DVR35" s="480"/>
      <c r="DVS35" s="480"/>
      <c r="DVT35" s="480"/>
      <c r="DVU35" s="481"/>
      <c r="DVV35" s="481"/>
      <c r="DVW35" s="482"/>
      <c r="DVX35" s="481"/>
      <c r="DVY35" s="1053"/>
      <c r="DVZ35" s="1053"/>
      <c r="DWA35" s="1053"/>
      <c r="DWB35" s="1053"/>
      <c r="DWC35" s="1053"/>
      <c r="DWD35" s="480"/>
      <c r="DWE35" s="480"/>
      <c r="DWF35" s="481"/>
      <c r="DWG35" s="480"/>
      <c r="DWH35" s="480"/>
      <c r="DWI35" s="480"/>
      <c r="DWJ35" s="481"/>
      <c r="DWK35" s="481"/>
      <c r="DWL35" s="482"/>
      <c r="DWM35" s="481"/>
      <c r="DWN35" s="1053"/>
      <c r="DWO35" s="1053"/>
      <c r="DWP35" s="1053"/>
      <c r="DWQ35" s="1053"/>
      <c r="DWR35" s="1053"/>
      <c r="DWS35" s="480"/>
      <c r="DWT35" s="480"/>
      <c r="DWU35" s="481"/>
      <c r="DWV35" s="480"/>
      <c r="DWW35" s="480"/>
      <c r="DWX35" s="480"/>
      <c r="DWY35" s="481"/>
      <c r="DWZ35" s="481"/>
      <c r="DXA35" s="482"/>
      <c r="DXB35" s="481"/>
      <c r="DXC35" s="1053"/>
      <c r="DXD35" s="1053"/>
      <c r="DXE35" s="1053"/>
      <c r="DXF35" s="1053"/>
      <c r="DXG35" s="1053"/>
      <c r="DXH35" s="480"/>
      <c r="DXI35" s="480"/>
      <c r="DXJ35" s="481"/>
      <c r="DXK35" s="480"/>
      <c r="DXL35" s="480"/>
      <c r="DXM35" s="480"/>
      <c r="DXN35" s="481"/>
      <c r="DXO35" s="481"/>
      <c r="DXP35" s="482"/>
      <c r="DXQ35" s="481"/>
      <c r="DXR35" s="1053"/>
      <c r="DXS35" s="1053"/>
      <c r="DXT35" s="1053"/>
      <c r="DXU35" s="1053"/>
      <c r="DXV35" s="1053"/>
      <c r="DXW35" s="480"/>
      <c r="DXX35" s="480"/>
      <c r="DXY35" s="481"/>
      <c r="DXZ35" s="480"/>
      <c r="DYA35" s="480"/>
      <c r="DYB35" s="480"/>
      <c r="DYC35" s="481"/>
      <c r="DYD35" s="481"/>
      <c r="DYE35" s="482"/>
      <c r="DYF35" s="481"/>
      <c r="DYG35" s="1053"/>
      <c r="DYH35" s="1053"/>
      <c r="DYI35" s="1053"/>
      <c r="DYJ35" s="1053"/>
      <c r="DYK35" s="1053"/>
      <c r="DYL35" s="480"/>
      <c r="DYM35" s="480"/>
      <c r="DYN35" s="481"/>
      <c r="DYO35" s="480"/>
      <c r="DYP35" s="480"/>
      <c r="DYQ35" s="480"/>
      <c r="DYR35" s="481"/>
      <c r="DYS35" s="481"/>
      <c r="DYT35" s="482"/>
      <c r="DYU35" s="481"/>
      <c r="DYV35" s="1053"/>
      <c r="DYW35" s="1053"/>
      <c r="DYX35" s="1053"/>
      <c r="DYY35" s="1053"/>
      <c r="DYZ35" s="1053"/>
      <c r="DZA35" s="480"/>
      <c r="DZB35" s="480"/>
      <c r="DZC35" s="481"/>
      <c r="DZD35" s="480"/>
      <c r="DZE35" s="480"/>
      <c r="DZF35" s="480"/>
      <c r="DZG35" s="481"/>
      <c r="DZH35" s="481"/>
      <c r="DZI35" s="482"/>
      <c r="DZJ35" s="481"/>
      <c r="DZK35" s="1053"/>
      <c r="DZL35" s="1053"/>
      <c r="DZM35" s="1053"/>
      <c r="DZN35" s="1053"/>
      <c r="DZO35" s="1053"/>
      <c r="DZP35" s="480"/>
      <c r="DZQ35" s="480"/>
      <c r="DZR35" s="481"/>
      <c r="DZS35" s="480"/>
      <c r="DZT35" s="480"/>
      <c r="DZU35" s="480"/>
      <c r="DZV35" s="481"/>
      <c r="DZW35" s="481"/>
      <c r="DZX35" s="482"/>
      <c r="DZY35" s="481"/>
      <c r="DZZ35" s="1053"/>
      <c r="EAA35" s="1053"/>
      <c r="EAB35" s="1053"/>
      <c r="EAC35" s="1053"/>
      <c r="EAD35" s="1053"/>
      <c r="EAE35" s="480"/>
      <c r="EAF35" s="480"/>
      <c r="EAG35" s="481"/>
      <c r="EAH35" s="480"/>
      <c r="EAI35" s="480"/>
      <c r="EAJ35" s="480"/>
      <c r="EAK35" s="481"/>
      <c r="EAL35" s="481"/>
      <c r="EAM35" s="482"/>
      <c r="EAN35" s="481"/>
      <c r="EAO35" s="1053"/>
      <c r="EAP35" s="1053"/>
      <c r="EAQ35" s="1053"/>
      <c r="EAR35" s="1053"/>
      <c r="EAS35" s="1053"/>
      <c r="EAT35" s="480"/>
      <c r="EAU35" s="480"/>
      <c r="EAV35" s="481"/>
      <c r="EAW35" s="480"/>
      <c r="EAX35" s="480"/>
      <c r="EAY35" s="480"/>
      <c r="EAZ35" s="481"/>
      <c r="EBA35" s="481"/>
      <c r="EBB35" s="482"/>
      <c r="EBC35" s="481"/>
      <c r="EBD35" s="1053"/>
      <c r="EBE35" s="1053"/>
      <c r="EBF35" s="1053"/>
      <c r="EBG35" s="1053"/>
      <c r="EBH35" s="1053"/>
      <c r="EBI35" s="480"/>
      <c r="EBJ35" s="480"/>
      <c r="EBK35" s="481"/>
      <c r="EBL35" s="480"/>
      <c r="EBM35" s="480"/>
      <c r="EBN35" s="480"/>
      <c r="EBO35" s="481"/>
      <c r="EBP35" s="481"/>
      <c r="EBQ35" s="482"/>
      <c r="EBR35" s="481"/>
      <c r="EBS35" s="1053"/>
      <c r="EBT35" s="1053"/>
      <c r="EBU35" s="1053"/>
      <c r="EBV35" s="1053"/>
      <c r="EBW35" s="1053"/>
      <c r="EBX35" s="480"/>
      <c r="EBY35" s="480"/>
      <c r="EBZ35" s="481"/>
      <c r="ECA35" s="480"/>
      <c r="ECB35" s="480"/>
      <c r="ECC35" s="480"/>
      <c r="ECD35" s="481"/>
      <c r="ECE35" s="481"/>
      <c r="ECF35" s="482"/>
      <c r="ECG35" s="481"/>
      <c r="ECH35" s="1053"/>
      <c r="ECI35" s="1053"/>
      <c r="ECJ35" s="1053"/>
      <c r="ECK35" s="1053"/>
      <c r="ECL35" s="1053"/>
      <c r="ECM35" s="480"/>
      <c r="ECN35" s="480"/>
      <c r="ECO35" s="481"/>
      <c r="ECP35" s="480"/>
      <c r="ECQ35" s="480"/>
      <c r="ECR35" s="480"/>
      <c r="ECS35" s="481"/>
      <c r="ECT35" s="481"/>
      <c r="ECU35" s="482"/>
      <c r="ECV35" s="481"/>
      <c r="ECW35" s="1053"/>
      <c r="ECX35" s="1053"/>
      <c r="ECY35" s="1053"/>
      <c r="ECZ35" s="1053"/>
      <c r="EDA35" s="1053"/>
      <c r="EDB35" s="480"/>
      <c r="EDC35" s="480"/>
      <c r="EDD35" s="481"/>
      <c r="EDE35" s="480"/>
      <c r="EDF35" s="480"/>
      <c r="EDG35" s="480"/>
      <c r="EDH35" s="481"/>
      <c r="EDI35" s="481"/>
      <c r="EDJ35" s="482"/>
      <c r="EDK35" s="481"/>
      <c r="EDL35" s="1053"/>
      <c r="EDM35" s="1053"/>
      <c r="EDN35" s="1053"/>
      <c r="EDO35" s="1053"/>
      <c r="EDP35" s="1053"/>
      <c r="EDQ35" s="480"/>
      <c r="EDR35" s="480"/>
      <c r="EDS35" s="481"/>
      <c r="EDT35" s="480"/>
      <c r="EDU35" s="480"/>
      <c r="EDV35" s="480"/>
      <c r="EDW35" s="481"/>
      <c r="EDX35" s="481"/>
      <c r="EDY35" s="482"/>
      <c r="EDZ35" s="481"/>
      <c r="EEA35" s="1053"/>
      <c r="EEB35" s="1053"/>
      <c r="EEC35" s="1053"/>
      <c r="EED35" s="1053"/>
      <c r="EEE35" s="1053"/>
      <c r="EEF35" s="480"/>
      <c r="EEG35" s="480"/>
      <c r="EEH35" s="481"/>
      <c r="EEI35" s="480"/>
      <c r="EEJ35" s="480"/>
      <c r="EEK35" s="480"/>
      <c r="EEL35" s="481"/>
      <c r="EEM35" s="481"/>
      <c r="EEN35" s="482"/>
      <c r="EEO35" s="481"/>
      <c r="EEP35" s="1053"/>
      <c r="EEQ35" s="1053"/>
      <c r="EER35" s="1053"/>
      <c r="EES35" s="1053"/>
      <c r="EET35" s="1053"/>
      <c r="EEU35" s="480"/>
      <c r="EEV35" s="480"/>
      <c r="EEW35" s="481"/>
      <c r="EEX35" s="480"/>
      <c r="EEY35" s="480"/>
      <c r="EEZ35" s="480"/>
      <c r="EFA35" s="481"/>
      <c r="EFB35" s="481"/>
      <c r="EFC35" s="482"/>
      <c r="EFD35" s="481"/>
      <c r="EFE35" s="1053"/>
      <c r="EFF35" s="1053"/>
      <c r="EFG35" s="1053"/>
      <c r="EFH35" s="1053"/>
      <c r="EFI35" s="1053"/>
      <c r="EFJ35" s="480"/>
      <c r="EFK35" s="480"/>
      <c r="EFL35" s="481"/>
      <c r="EFM35" s="480"/>
      <c r="EFN35" s="480"/>
      <c r="EFO35" s="480"/>
      <c r="EFP35" s="481"/>
      <c r="EFQ35" s="481"/>
      <c r="EFR35" s="482"/>
      <c r="EFS35" s="481"/>
      <c r="EFT35" s="1053"/>
      <c r="EFU35" s="1053"/>
      <c r="EFV35" s="1053"/>
      <c r="EFW35" s="1053"/>
      <c r="EFX35" s="1053"/>
      <c r="EFY35" s="480"/>
      <c r="EFZ35" s="480"/>
      <c r="EGA35" s="481"/>
      <c r="EGB35" s="480"/>
      <c r="EGC35" s="480"/>
      <c r="EGD35" s="480"/>
      <c r="EGE35" s="481"/>
      <c r="EGF35" s="481"/>
      <c r="EGG35" s="482"/>
      <c r="EGH35" s="481"/>
      <c r="EGI35" s="1053"/>
      <c r="EGJ35" s="1053"/>
      <c r="EGK35" s="1053"/>
      <c r="EGL35" s="1053"/>
      <c r="EGM35" s="1053"/>
      <c r="EGN35" s="480"/>
      <c r="EGO35" s="480"/>
      <c r="EGP35" s="481"/>
      <c r="EGQ35" s="480"/>
      <c r="EGR35" s="480"/>
      <c r="EGS35" s="480"/>
      <c r="EGT35" s="481"/>
      <c r="EGU35" s="481"/>
      <c r="EGV35" s="482"/>
      <c r="EGW35" s="481"/>
      <c r="EGX35" s="1053"/>
      <c r="EGY35" s="1053"/>
      <c r="EGZ35" s="1053"/>
      <c r="EHA35" s="1053"/>
      <c r="EHB35" s="1053"/>
      <c r="EHC35" s="480"/>
      <c r="EHD35" s="480"/>
      <c r="EHE35" s="481"/>
      <c r="EHF35" s="480"/>
      <c r="EHG35" s="480"/>
      <c r="EHH35" s="480"/>
      <c r="EHI35" s="481"/>
      <c r="EHJ35" s="481"/>
      <c r="EHK35" s="482"/>
      <c r="EHL35" s="481"/>
      <c r="EHM35" s="1053"/>
      <c r="EHN35" s="1053"/>
      <c r="EHO35" s="1053"/>
      <c r="EHP35" s="1053"/>
      <c r="EHQ35" s="1053"/>
      <c r="EHR35" s="480"/>
      <c r="EHS35" s="480"/>
      <c r="EHT35" s="481"/>
      <c r="EHU35" s="480"/>
      <c r="EHV35" s="480"/>
      <c r="EHW35" s="480"/>
      <c r="EHX35" s="481"/>
      <c r="EHY35" s="481"/>
      <c r="EHZ35" s="482"/>
      <c r="EIA35" s="481"/>
      <c r="EIB35" s="1053"/>
      <c r="EIC35" s="1053"/>
      <c r="EID35" s="1053"/>
      <c r="EIE35" s="1053"/>
      <c r="EIF35" s="1053"/>
      <c r="EIG35" s="480"/>
      <c r="EIH35" s="480"/>
      <c r="EII35" s="481"/>
      <c r="EIJ35" s="480"/>
      <c r="EIK35" s="480"/>
      <c r="EIL35" s="480"/>
      <c r="EIM35" s="481"/>
      <c r="EIN35" s="481"/>
      <c r="EIO35" s="482"/>
      <c r="EIP35" s="481"/>
      <c r="EIQ35" s="1053"/>
      <c r="EIR35" s="1053"/>
      <c r="EIS35" s="1053"/>
      <c r="EIT35" s="1053"/>
      <c r="EIU35" s="1053"/>
      <c r="EIV35" s="480"/>
      <c r="EIW35" s="480"/>
      <c r="EIX35" s="481"/>
      <c r="EIY35" s="480"/>
      <c r="EIZ35" s="480"/>
      <c r="EJA35" s="480"/>
      <c r="EJB35" s="481"/>
      <c r="EJC35" s="481"/>
      <c r="EJD35" s="482"/>
      <c r="EJE35" s="481"/>
      <c r="EJF35" s="1053"/>
      <c r="EJG35" s="1053"/>
      <c r="EJH35" s="1053"/>
      <c r="EJI35" s="1053"/>
      <c r="EJJ35" s="1053"/>
      <c r="EJK35" s="480"/>
      <c r="EJL35" s="480"/>
      <c r="EJM35" s="481"/>
      <c r="EJN35" s="480"/>
      <c r="EJO35" s="480"/>
      <c r="EJP35" s="480"/>
      <c r="EJQ35" s="481"/>
      <c r="EJR35" s="481"/>
      <c r="EJS35" s="482"/>
      <c r="EJT35" s="481"/>
      <c r="EJU35" s="1053"/>
      <c r="EJV35" s="1053"/>
      <c r="EJW35" s="1053"/>
      <c r="EJX35" s="1053"/>
      <c r="EJY35" s="1053"/>
      <c r="EJZ35" s="480"/>
      <c r="EKA35" s="480"/>
      <c r="EKB35" s="481"/>
      <c r="EKC35" s="480"/>
      <c r="EKD35" s="480"/>
      <c r="EKE35" s="480"/>
      <c r="EKF35" s="481"/>
      <c r="EKG35" s="481"/>
      <c r="EKH35" s="482"/>
      <c r="EKI35" s="481"/>
      <c r="EKJ35" s="1053"/>
      <c r="EKK35" s="1053"/>
      <c r="EKL35" s="1053"/>
      <c r="EKM35" s="1053"/>
      <c r="EKN35" s="1053"/>
      <c r="EKO35" s="480"/>
      <c r="EKP35" s="480"/>
      <c r="EKQ35" s="481"/>
      <c r="EKR35" s="480"/>
      <c r="EKS35" s="480"/>
      <c r="EKT35" s="480"/>
      <c r="EKU35" s="481"/>
      <c r="EKV35" s="481"/>
      <c r="EKW35" s="482"/>
      <c r="EKX35" s="481"/>
      <c r="EKY35" s="1053"/>
      <c r="EKZ35" s="1053"/>
      <c r="ELA35" s="1053"/>
      <c r="ELB35" s="1053"/>
      <c r="ELC35" s="1053"/>
      <c r="ELD35" s="480"/>
      <c r="ELE35" s="480"/>
      <c r="ELF35" s="481"/>
      <c r="ELG35" s="480"/>
      <c r="ELH35" s="480"/>
      <c r="ELI35" s="480"/>
      <c r="ELJ35" s="481"/>
      <c r="ELK35" s="481"/>
      <c r="ELL35" s="482"/>
      <c r="ELM35" s="481"/>
      <c r="ELN35" s="1053"/>
      <c r="ELO35" s="1053"/>
      <c r="ELP35" s="1053"/>
      <c r="ELQ35" s="1053"/>
      <c r="ELR35" s="1053"/>
      <c r="ELS35" s="480"/>
      <c r="ELT35" s="480"/>
      <c r="ELU35" s="481"/>
      <c r="ELV35" s="480"/>
      <c r="ELW35" s="480"/>
      <c r="ELX35" s="480"/>
      <c r="ELY35" s="481"/>
      <c r="ELZ35" s="481"/>
      <c r="EMA35" s="482"/>
      <c r="EMB35" s="481"/>
      <c r="EMC35" s="1053"/>
      <c r="EMD35" s="1053"/>
      <c r="EME35" s="1053"/>
      <c r="EMF35" s="1053"/>
      <c r="EMG35" s="1053"/>
      <c r="EMH35" s="480"/>
      <c r="EMI35" s="480"/>
      <c r="EMJ35" s="481"/>
      <c r="EMK35" s="480"/>
      <c r="EML35" s="480"/>
      <c r="EMM35" s="480"/>
      <c r="EMN35" s="481"/>
      <c r="EMO35" s="481"/>
      <c r="EMP35" s="482"/>
      <c r="EMQ35" s="481"/>
      <c r="EMR35" s="1053"/>
      <c r="EMS35" s="1053"/>
      <c r="EMT35" s="1053"/>
      <c r="EMU35" s="1053"/>
      <c r="EMV35" s="1053"/>
      <c r="EMW35" s="480"/>
      <c r="EMX35" s="480"/>
      <c r="EMY35" s="481"/>
      <c r="EMZ35" s="480"/>
      <c r="ENA35" s="480"/>
      <c r="ENB35" s="480"/>
      <c r="ENC35" s="481"/>
      <c r="END35" s="481"/>
      <c r="ENE35" s="482"/>
      <c r="ENF35" s="481"/>
      <c r="ENG35" s="1053"/>
      <c r="ENH35" s="1053"/>
      <c r="ENI35" s="1053"/>
      <c r="ENJ35" s="1053"/>
      <c r="ENK35" s="1053"/>
      <c r="ENL35" s="480"/>
      <c r="ENM35" s="480"/>
      <c r="ENN35" s="481"/>
      <c r="ENO35" s="480"/>
      <c r="ENP35" s="480"/>
      <c r="ENQ35" s="480"/>
      <c r="ENR35" s="481"/>
      <c r="ENS35" s="481"/>
      <c r="ENT35" s="482"/>
      <c r="ENU35" s="481"/>
      <c r="ENV35" s="1053"/>
      <c r="ENW35" s="1053"/>
      <c r="ENX35" s="1053"/>
      <c r="ENY35" s="1053"/>
      <c r="ENZ35" s="1053"/>
      <c r="EOA35" s="480"/>
      <c r="EOB35" s="480"/>
      <c r="EOC35" s="481"/>
      <c r="EOD35" s="480"/>
      <c r="EOE35" s="480"/>
      <c r="EOF35" s="480"/>
      <c r="EOG35" s="481"/>
      <c r="EOH35" s="481"/>
      <c r="EOI35" s="482"/>
      <c r="EOJ35" s="481"/>
      <c r="EOK35" s="1053"/>
      <c r="EOL35" s="1053"/>
      <c r="EOM35" s="1053"/>
      <c r="EON35" s="1053"/>
      <c r="EOO35" s="1053"/>
      <c r="EOP35" s="480"/>
      <c r="EOQ35" s="480"/>
      <c r="EOR35" s="481"/>
      <c r="EOS35" s="480"/>
      <c r="EOT35" s="480"/>
      <c r="EOU35" s="480"/>
      <c r="EOV35" s="481"/>
      <c r="EOW35" s="481"/>
      <c r="EOX35" s="482"/>
      <c r="EOY35" s="481"/>
      <c r="EOZ35" s="1053"/>
      <c r="EPA35" s="1053"/>
      <c r="EPB35" s="1053"/>
      <c r="EPC35" s="1053"/>
      <c r="EPD35" s="1053"/>
      <c r="EPE35" s="480"/>
      <c r="EPF35" s="480"/>
      <c r="EPG35" s="481"/>
      <c r="EPH35" s="480"/>
      <c r="EPI35" s="480"/>
      <c r="EPJ35" s="480"/>
      <c r="EPK35" s="481"/>
      <c r="EPL35" s="481"/>
      <c r="EPM35" s="482"/>
      <c r="EPN35" s="481"/>
      <c r="EPO35" s="1053"/>
      <c r="EPP35" s="1053"/>
      <c r="EPQ35" s="1053"/>
      <c r="EPR35" s="1053"/>
      <c r="EPS35" s="1053"/>
      <c r="EPT35" s="480"/>
      <c r="EPU35" s="480"/>
      <c r="EPV35" s="481"/>
      <c r="EPW35" s="480"/>
      <c r="EPX35" s="480"/>
      <c r="EPY35" s="480"/>
      <c r="EPZ35" s="481"/>
      <c r="EQA35" s="481"/>
      <c r="EQB35" s="482"/>
      <c r="EQC35" s="481"/>
      <c r="EQD35" s="1053"/>
      <c r="EQE35" s="1053"/>
      <c r="EQF35" s="1053"/>
      <c r="EQG35" s="1053"/>
      <c r="EQH35" s="1053"/>
      <c r="EQI35" s="480"/>
      <c r="EQJ35" s="480"/>
      <c r="EQK35" s="481"/>
      <c r="EQL35" s="480"/>
      <c r="EQM35" s="480"/>
      <c r="EQN35" s="480"/>
      <c r="EQO35" s="481"/>
      <c r="EQP35" s="481"/>
      <c r="EQQ35" s="482"/>
      <c r="EQR35" s="481"/>
      <c r="EQS35" s="1053"/>
      <c r="EQT35" s="1053"/>
      <c r="EQU35" s="1053"/>
      <c r="EQV35" s="1053"/>
      <c r="EQW35" s="1053"/>
      <c r="EQX35" s="480"/>
      <c r="EQY35" s="480"/>
      <c r="EQZ35" s="481"/>
      <c r="ERA35" s="480"/>
      <c r="ERB35" s="480"/>
      <c r="ERC35" s="480"/>
      <c r="ERD35" s="481"/>
      <c r="ERE35" s="481"/>
      <c r="ERF35" s="482"/>
      <c r="ERG35" s="481"/>
      <c r="ERH35" s="1053"/>
      <c r="ERI35" s="1053"/>
      <c r="ERJ35" s="1053"/>
      <c r="ERK35" s="1053"/>
      <c r="ERL35" s="1053"/>
      <c r="ERM35" s="480"/>
      <c r="ERN35" s="480"/>
      <c r="ERO35" s="481"/>
      <c r="ERP35" s="480"/>
      <c r="ERQ35" s="480"/>
      <c r="ERR35" s="480"/>
      <c r="ERS35" s="481"/>
      <c r="ERT35" s="481"/>
      <c r="ERU35" s="482"/>
      <c r="ERV35" s="481"/>
      <c r="ERW35" s="1053"/>
      <c r="ERX35" s="1053"/>
      <c r="ERY35" s="1053"/>
      <c r="ERZ35" s="1053"/>
      <c r="ESA35" s="1053"/>
      <c r="ESB35" s="480"/>
      <c r="ESC35" s="480"/>
      <c r="ESD35" s="481"/>
      <c r="ESE35" s="480"/>
      <c r="ESF35" s="480"/>
      <c r="ESG35" s="480"/>
      <c r="ESH35" s="481"/>
      <c r="ESI35" s="481"/>
      <c r="ESJ35" s="482"/>
      <c r="ESK35" s="481"/>
      <c r="ESL35" s="1053"/>
      <c r="ESM35" s="1053"/>
      <c r="ESN35" s="1053"/>
      <c r="ESO35" s="1053"/>
      <c r="ESP35" s="1053"/>
      <c r="ESQ35" s="480"/>
      <c r="ESR35" s="480"/>
      <c r="ESS35" s="481"/>
      <c r="EST35" s="480"/>
      <c r="ESU35" s="480"/>
      <c r="ESV35" s="480"/>
      <c r="ESW35" s="481"/>
      <c r="ESX35" s="481"/>
      <c r="ESY35" s="482"/>
      <c r="ESZ35" s="481"/>
      <c r="ETA35" s="1053"/>
      <c r="ETB35" s="1053"/>
      <c r="ETC35" s="1053"/>
      <c r="ETD35" s="1053"/>
      <c r="ETE35" s="1053"/>
      <c r="ETF35" s="480"/>
      <c r="ETG35" s="480"/>
      <c r="ETH35" s="481"/>
      <c r="ETI35" s="480"/>
      <c r="ETJ35" s="480"/>
      <c r="ETK35" s="480"/>
      <c r="ETL35" s="481"/>
      <c r="ETM35" s="481"/>
      <c r="ETN35" s="482"/>
      <c r="ETO35" s="481"/>
      <c r="ETP35" s="1053"/>
      <c r="ETQ35" s="1053"/>
      <c r="ETR35" s="1053"/>
      <c r="ETS35" s="1053"/>
      <c r="ETT35" s="1053"/>
      <c r="ETU35" s="480"/>
      <c r="ETV35" s="480"/>
      <c r="ETW35" s="481"/>
      <c r="ETX35" s="480"/>
      <c r="ETY35" s="480"/>
      <c r="ETZ35" s="480"/>
      <c r="EUA35" s="481"/>
      <c r="EUB35" s="481"/>
      <c r="EUC35" s="482"/>
      <c r="EUD35" s="481"/>
      <c r="EUE35" s="1053"/>
      <c r="EUF35" s="1053"/>
      <c r="EUG35" s="1053"/>
      <c r="EUH35" s="1053"/>
      <c r="EUI35" s="1053"/>
      <c r="EUJ35" s="480"/>
      <c r="EUK35" s="480"/>
      <c r="EUL35" s="481"/>
      <c r="EUM35" s="480"/>
      <c r="EUN35" s="480"/>
      <c r="EUO35" s="480"/>
      <c r="EUP35" s="481"/>
      <c r="EUQ35" s="481"/>
      <c r="EUR35" s="482"/>
      <c r="EUS35" s="481"/>
      <c r="EUT35" s="1053"/>
      <c r="EUU35" s="1053"/>
      <c r="EUV35" s="1053"/>
      <c r="EUW35" s="1053"/>
      <c r="EUX35" s="1053"/>
      <c r="EUY35" s="480"/>
      <c r="EUZ35" s="480"/>
      <c r="EVA35" s="481"/>
      <c r="EVB35" s="480"/>
      <c r="EVC35" s="480"/>
      <c r="EVD35" s="480"/>
      <c r="EVE35" s="481"/>
      <c r="EVF35" s="481"/>
      <c r="EVG35" s="482"/>
      <c r="EVH35" s="481"/>
      <c r="EVI35" s="1053"/>
      <c r="EVJ35" s="1053"/>
      <c r="EVK35" s="1053"/>
      <c r="EVL35" s="1053"/>
      <c r="EVM35" s="1053"/>
      <c r="EVN35" s="480"/>
      <c r="EVO35" s="480"/>
      <c r="EVP35" s="481"/>
      <c r="EVQ35" s="480"/>
      <c r="EVR35" s="480"/>
      <c r="EVS35" s="480"/>
      <c r="EVT35" s="481"/>
      <c r="EVU35" s="481"/>
      <c r="EVV35" s="482"/>
      <c r="EVW35" s="481"/>
      <c r="EVX35" s="1053"/>
      <c r="EVY35" s="1053"/>
      <c r="EVZ35" s="1053"/>
      <c r="EWA35" s="1053"/>
      <c r="EWB35" s="1053"/>
      <c r="EWC35" s="480"/>
      <c r="EWD35" s="480"/>
      <c r="EWE35" s="481"/>
      <c r="EWF35" s="480"/>
      <c r="EWG35" s="480"/>
      <c r="EWH35" s="480"/>
      <c r="EWI35" s="481"/>
      <c r="EWJ35" s="481"/>
      <c r="EWK35" s="482"/>
      <c r="EWL35" s="481"/>
      <c r="EWM35" s="1053"/>
      <c r="EWN35" s="1053"/>
      <c r="EWO35" s="1053"/>
      <c r="EWP35" s="1053"/>
      <c r="EWQ35" s="1053"/>
      <c r="EWR35" s="480"/>
      <c r="EWS35" s="480"/>
      <c r="EWT35" s="481"/>
      <c r="EWU35" s="480"/>
      <c r="EWV35" s="480"/>
      <c r="EWW35" s="480"/>
      <c r="EWX35" s="481"/>
      <c r="EWY35" s="481"/>
      <c r="EWZ35" s="482"/>
      <c r="EXA35" s="481"/>
      <c r="EXB35" s="1053"/>
      <c r="EXC35" s="1053"/>
      <c r="EXD35" s="1053"/>
      <c r="EXE35" s="1053"/>
      <c r="EXF35" s="1053"/>
      <c r="EXG35" s="480"/>
      <c r="EXH35" s="480"/>
      <c r="EXI35" s="481"/>
      <c r="EXJ35" s="480"/>
      <c r="EXK35" s="480"/>
      <c r="EXL35" s="480"/>
      <c r="EXM35" s="481"/>
      <c r="EXN35" s="481"/>
      <c r="EXO35" s="482"/>
      <c r="EXP35" s="481"/>
      <c r="EXQ35" s="1053"/>
      <c r="EXR35" s="1053"/>
      <c r="EXS35" s="1053"/>
      <c r="EXT35" s="1053"/>
      <c r="EXU35" s="1053"/>
      <c r="EXV35" s="480"/>
      <c r="EXW35" s="480"/>
      <c r="EXX35" s="481"/>
      <c r="EXY35" s="480"/>
      <c r="EXZ35" s="480"/>
      <c r="EYA35" s="480"/>
      <c r="EYB35" s="481"/>
      <c r="EYC35" s="481"/>
      <c r="EYD35" s="482"/>
      <c r="EYE35" s="481"/>
      <c r="EYF35" s="1053"/>
      <c r="EYG35" s="1053"/>
      <c r="EYH35" s="1053"/>
      <c r="EYI35" s="1053"/>
      <c r="EYJ35" s="1053"/>
      <c r="EYK35" s="480"/>
      <c r="EYL35" s="480"/>
      <c r="EYM35" s="481"/>
      <c r="EYN35" s="480"/>
      <c r="EYO35" s="480"/>
      <c r="EYP35" s="480"/>
      <c r="EYQ35" s="481"/>
      <c r="EYR35" s="481"/>
      <c r="EYS35" s="482"/>
      <c r="EYT35" s="481"/>
      <c r="EYU35" s="1053"/>
      <c r="EYV35" s="1053"/>
      <c r="EYW35" s="1053"/>
      <c r="EYX35" s="1053"/>
      <c r="EYY35" s="1053"/>
      <c r="EYZ35" s="480"/>
      <c r="EZA35" s="480"/>
      <c r="EZB35" s="481"/>
      <c r="EZC35" s="480"/>
      <c r="EZD35" s="480"/>
      <c r="EZE35" s="480"/>
      <c r="EZF35" s="481"/>
      <c r="EZG35" s="481"/>
      <c r="EZH35" s="482"/>
      <c r="EZI35" s="481"/>
      <c r="EZJ35" s="1053"/>
      <c r="EZK35" s="1053"/>
      <c r="EZL35" s="1053"/>
      <c r="EZM35" s="1053"/>
      <c r="EZN35" s="1053"/>
      <c r="EZO35" s="480"/>
      <c r="EZP35" s="480"/>
      <c r="EZQ35" s="481"/>
      <c r="EZR35" s="480"/>
      <c r="EZS35" s="480"/>
      <c r="EZT35" s="480"/>
      <c r="EZU35" s="481"/>
      <c r="EZV35" s="481"/>
      <c r="EZW35" s="482"/>
      <c r="EZX35" s="481"/>
      <c r="EZY35" s="1053"/>
      <c r="EZZ35" s="1053"/>
      <c r="FAA35" s="1053"/>
      <c r="FAB35" s="1053"/>
      <c r="FAC35" s="1053"/>
      <c r="FAD35" s="480"/>
      <c r="FAE35" s="480"/>
      <c r="FAF35" s="481"/>
      <c r="FAG35" s="480"/>
      <c r="FAH35" s="480"/>
      <c r="FAI35" s="480"/>
      <c r="FAJ35" s="481"/>
      <c r="FAK35" s="481"/>
      <c r="FAL35" s="482"/>
      <c r="FAM35" s="481"/>
      <c r="FAN35" s="1053"/>
      <c r="FAO35" s="1053"/>
      <c r="FAP35" s="1053"/>
      <c r="FAQ35" s="1053"/>
      <c r="FAR35" s="1053"/>
      <c r="FAS35" s="480"/>
      <c r="FAT35" s="480"/>
      <c r="FAU35" s="481"/>
      <c r="FAV35" s="480"/>
      <c r="FAW35" s="480"/>
      <c r="FAX35" s="480"/>
      <c r="FAY35" s="481"/>
      <c r="FAZ35" s="481"/>
      <c r="FBA35" s="482"/>
      <c r="FBB35" s="481"/>
      <c r="FBC35" s="1053"/>
      <c r="FBD35" s="1053"/>
      <c r="FBE35" s="1053"/>
      <c r="FBF35" s="1053"/>
      <c r="FBG35" s="1053"/>
      <c r="FBH35" s="480"/>
      <c r="FBI35" s="480"/>
      <c r="FBJ35" s="481"/>
      <c r="FBK35" s="480"/>
      <c r="FBL35" s="480"/>
      <c r="FBM35" s="480"/>
      <c r="FBN35" s="481"/>
      <c r="FBO35" s="481"/>
      <c r="FBP35" s="482"/>
      <c r="FBQ35" s="481"/>
      <c r="FBR35" s="1053"/>
      <c r="FBS35" s="1053"/>
      <c r="FBT35" s="1053"/>
      <c r="FBU35" s="1053"/>
      <c r="FBV35" s="1053"/>
      <c r="FBW35" s="480"/>
      <c r="FBX35" s="480"/>
      <c r="FBY35" s="481"/>
      <c r="FBZ35" s="480"/>
      <c r="FCA35" s="480"/>
      <c r="FCB35" s="480"/>
      <c r="FCC35" s="481"/>
      <c r="FCD35" s="481"/>
      <c r="FCE35" s="482"/>
      <c r="FCF35" s="481"/>
      <c r="FCG35" s="1053"/>
      <c r="FCH35" s="1053"/>
      <c r="FCI35" s="1053"/>
      <c r="FCJ35" s="1053"/>
      <c r="FCK35" s="1053"/>
      <c r="FCL35" s="480"/>
      <c r="FCM35" s="480"/>
      <c r="FCN35" s="481"/>
      <c r="FCO35" s="480"/>
      <c r="FCP35" s="480"/>
      <c r="FCQ35" s="480"/>
      <c r="FCR35" s="481"/>
      <c r="FCS35" s="481"/>
      <c r="FCT35" s="482"/>
      <c r="FCU35" s="481"/>
      <c r="FCV35" s="1053"/>
      <c r="FCW35" s="1053"/>
      <c r="FCX35" s="1053"/>
      <c r="FCY35" s="1053"/>
      <c r="FCZ35" s="1053"/>
      <c r="FDA35" s="480"/>
      <c r="FDB35" s="480"/>
      <c r="FDC35" s="481"/>
      <c r="FDD35" s="480"/>
      <c r="FDE35" s="480"/>
      <c r="FDF35" s="480"/>
      <c r="FDG35" s="481"/>
      <c r="FDH35" s="481"/>
      <c r="FDI35" s="482"/>
      <c r="FDJ35" s="481"/>
      <c r="FDK35" s="1053"/>
      <c r="FDL35" s="1053"/>
      <c r="FDM35" s="1053"/>
      <c r="FDN35" s="1053"/>
      <c r="FDO35" s="1053"/>
      <c r="FDP35" s="480"/>
      <c r="FDQ35" s="480"/>
      <c r="FDR35" s="481"/>
      <c r="FDS35" s="480"/>
      <c r="FDT35" s="480"/>
      <c r="FDU35" s="480"/>
      <c r="FDV35" s="481"/>
      <c r="FDW35" s="481"/>
      <c r="FDX35" s="482"/>
      <c r="FDY35" s="481"/>
      <c r="FDZ35" s="1053"/>
      <c r="FEA35" s="1053"/>
      <c r="FEB35" s="1053"/>
      <c r="FEC35" s="1053"/>
      <c r="FED35" s="1053"/>
      <c r="FEE35" s="480"/>
      <c r="FEF35" s="480"/>
      <c r="FEG35" s="481"/>
      <c r="FEH35" s="480"/>
      <c r="FEI35" s="480"/>
      <c r="FEJ35" s="480"/>
      <c r="FEK35" s="481"/>
      <c r="FEL35" s="481"/>
      <c r="FEM35" s="482"/>
      <c r="FEN35" s="481"/>
      <c r="FEO35" s="1053"/>
      <c r="FEP35" s="1053"/>
      <c r="FEQ35" s="1053"/>
      <c r="FER35" s="1053"/>
      <c r="FES35" s="1053"/>
      <c r="FET35" s="480"/>
      <c r="FEU35" s="480"/>
      <c r="FEV35" s="481"/>
      <c r="FEW35" s="480"/>
      <c r="FEX35" s="480"/>
      <c r="FEY35" s="480"/>
      <c r="FEZ35" s="481"/>
      <c r="FFA35" s="481"/>
      <c r="FFB35" s="482"/>
      <c r="FFC35" s="481"/>
      <c r="FFD35" s="1053"/>
      <c r="FFE35" s="1053"/>
      <c r="FFF35" s="1053"/>
      <c r="FFG35" s="1053"/>
      <c r="FFH35" s="1053"/>
      <c r="FFI35" s="480"/>
      <c r="FFJ35" s="480"/>
      <c r="FFK35" s="481"/>
      <c r="FFL35" s="480"/>
      <c r="FFM35" s="480"/>
      <c r="FFN35" s="480"/>
      <c r="FFO35" s="481"/>
      <c r="FFP35" s="481"/>
      <c r="FFQ35" s="482"/>
      <c r="FFR35" s="481"/>
      <c r="FFS35" s="1053"/>
      <c r="FFT35" s="1053"/>
      <c r="FFU35" s="1053"/>
      <c r="FFV35" s="1053"/>
      <c r="FFW35" s="1053"/>
      <c r="FFX35" s="480"/>
      <c r="FFY35" s="480"/>
      <c r="FFZ35" s="481"/>
      <c r="FGA35" s="480"/>
      <c r="FGB35" s="480"/>
      <c r="FGC35" s="480"/>
      <c r="FGD35" s="481"/>
      <c r="FGE35" s="481"/>
      <c r="FGF35" s="482"/>
      <c r="FGG35" s="481"/>
      <c r="FGH35" s="1053"/>
      <c r="FGI35" s="1053"/>
      <c r="FGJ35" s="1053"/>
      <c r="FGK35" s="1053"/>
      <c r="FGL35" s="1053"/>
      <c r="FGM35" s="480"/>
      <c r="FGN35" s="480"/>
      <c r="FGO35" s="481"/>
      <c r="FGP35" s="480"/>
      <c r="FGQ35" s="480"/>
      <c r="FGR35" s="480"/>
      <c r="FGS35" s="481"/>
      <c r="FGT35" s="481"/>
      <c r="FGU35" s="482"/>
      <c r="FGV35" s="481"/>
      <c r="FGW35" s="1053"/>
      <c r="FGX35" s="1053"/>
      <c r="FGY35" s="1053"/>
      <c r="FGZ35" s="1053"/>
      <c r="FHA35" s="1053"/>
      <c r="FHB35" s="480"/>
      <c r="FHC35" s="480"/>
      <c r="FHD35" s="481"/>
      <c r="FHE35" s="480"/>
      <c r="FHF35" s="480"/>
      <c r="FHG35" s="480"/>
      <c r="FHH35" s="481"/>
      <c r="FHI35" s="481"/>
      <c r="FHJ35" s="482"/>
      <c r="FHK35" s="481"/>
      <c r="FHL35" s="1053"/>
      <c r="FHM35" s="1053"/>
      <c r="FHN35" s="1053"/>
      <c r="FHO35" s="1053"/>
      <c r="FHP35" s="1053"/>
      <c r="FHQ35" s="480"/>
      <c r="FHR35" s="480"/>
      <c r="FHS35" s="481"/>
      <c r="FHT35" s="480"/>
      <c r="FHU35" s="480"/>
      <c r="FHV35" s="480"/>
      <c r="FHW35" s="481"/>
      <c r="FHX35" s="481"/>
      <c r="FHY35" s="482"/>
      <c r="FHZ35" s="481"/>
      <c r="FIA35" s="1053"/>
      <c r="FIB35" s="1053"/>
      <c r="FIC35" s="1053"/>
      <c r="FID35" s="1053"/>
      <c r="FIE35" s="1053"/>
      <c r="FIF35" s="480"/>
      <c r="FIG35" s="480"/>
      <c r="FIH35" s="481"/>
      <c r="FII35" s="480"/>
      <c r="FIJ35" s="480"/>
      <c r="FIK35" s="480"/>
      <c r="FIL35" s="481"/>
      <c r="FIM35" s="481"/>
      <c r="FIN35" s="482"/>
      <c r="FIO35" s="481"/>
      <c r="FIP35" s="1053"/>
      <c r="FIQ35" s="1053"/>
      <c r="FIR35" s="1053"/>
      <c r="FIS35" s="1053"/>
      <c r="FIT35" s="1053"/>
      <c r="FIU35" s="480"/>
      <c r="FIV35" s="480"/>
      <c r="FIW35" s="481"/>
      <c r="FIX35" s="480"/>
      <c r="FIY35" s="480"/>
      <c r="FIZ35" s="480"/>
      <c r="FJA35" s="481"/>
      <c r="FJB35" s="481"/>
      <c r="FJC35" s="482"/>
      <c r="FJD35" s="481"/>
      <c r="FJE35" s="1053"/>
      <c r="FJF35" s="1053"/>
      <c r="FJG35" s="1053"/>
      <c r="FJH35" s="1053"/>
      <c r="FJI35" s="1053"/>
      <c r="FJJ35" s="480"/>
      <c r="FJK35" s="480"/>
      <c r="FJL35" s="481"/>
      <c r="FJM35" s="480"/>
      <c r="FJN35" s="480"/>
      <c r="FJO35" s="480"/>
      <c r="FJP35" s="481"/>
      <c r="FJQ35" s="481"/>
      <c r="FJR35" s="482"/>
      <c r="FJS35" s="481"/>
      <c r="FJT35" s="1053"/>
      <c r="FJU35" s="1053"/>
      <c r="FJV35" s="1053"/>
      <c r="FJW35" s="1053"/>
      <c r="FJX35" s="1053"/>
      <c r="FJY35" s="480"/>
      <c r="FJZ35" s="480"/>
      <c r="FKA35" s="481"/>
      <c r="FKB35" s="480"/>
      <c r="FKC35" s="480"/>
      <c r="FKD35" s="480"/>
      <c r="FKE35" s="481"/>
      <c r="FKF35" s="481"/>
      <c r="FKG35" s="482"/>
      <c r="FKH35" s="481"/>
      <c r="FKI35" s="1053"/>
      <c r="FKJ35" s="1053"/>
      <c r="FKK35" s="1053"/>
      <c r="FKL35" s="1053"/>
      <c r="FKM35" s="1053"/>
      <c r="FKN35" s="480"/>
      <c r="FKO35" s="480"/>
      <c r="FKP35" s="481"/>
      <c r="FKQ35" s="480"/>
      <c r="FKR35" s="480"/>
      <c r="FKS35" s="480"/>
      <c r="FKT35" s="481"/>
      <c r="FKU35" s="481"/>
      <c r="FKV35" s="482"/>
      <c r="FKW35" s="481"/>
      <c r="FKX35" s="1053"/>
      <c r="FKY35" s="1053"/>
      <c r="FKZ35" s="1053"/>
      <c r="FLA35" s="1053"/>
      <c r="FLB35" s="1053"/>
      <c r="FLC35" s="480"/>
      <c r="FLD35" s="480"/>
      <c r="FLE35" s="481"/>
      <c r="FLF35" s="480"/>
      <c r="FLG35" s="480"/>
      <c r="FLH35" s="480"/>
      <c r="FLI35" s="481"/>
      <c r="FLJ35" s="481"/>
      <c r="FLK35" s="482"/>
      <c r="FLL35" s="481"/>
      <c r="FLM35" s="1053"/>
      <c r="FLN35" s="1053"/>
      <c r="FLO35" s="1053"/>
      <c r="FLP35" s="1053"/>
      <c r="FLQ35" s="1053"/>
      <c r="FLR35" s="480"/>
      <c r="FLS35" s="480"/>
      <c r="FLT35" s="481"/>
      <c r="FLU35" s="480"/>
      <c r="FLV35" s="480"/>
      <c r="FLW35" s="480"/>
      <c r="FLX35" s="481"/>
      <c r="FLY35" s="481"/>
      <c r="FLZ35" s="482"/>
      <c r="FMA35" s="481"/>
      <c r="FMB35" s="1053"/>
      <c r="FMC35" s="1053"/>
      <c r="FMD35" s="1053"/>
      <c r="FME35" s="1053"/>
      <c r="FMF35" s="1053"/>
      <c r="FMG35" s="480"/>
      <c r="FMH35" s="480"/>
      <c r="FMI35" s="481"/>
      <c r="FMJ35" s="480"/>
      <c r="FMK35" s="480"/>
      <c r="FML35" s="480"/>
      <c r="FMM35" s="481"/>
      <c r="FMN35" s="481"/>
      <c r="FMO35" s="482"/>
      <c r="FMP35" s="481"/>
      <c r="FMQ35" s="1053"/>
      <c r="FMR35" s="1053"/>
      <c r="FMS35" s="1053"/>
      <c r="FMT35" s="1053"/>
      <c r="FMU35" s="1053"/>
      <c r="FMV35" s="480"/>
      <c r="FMW35" s="480"/>
      <c r="FMX35" s="481"/>
      <c r="FMY35" s="480"/>
      <c r="FMZ35" s="480"/>
      <c r="FNA35" s="480"/>
      <c r="FNB35" s="481"/>
      <c r="FNC35" s="481"/>
      <c r="FND35" s="482"/>
      <c r="FNE35" s="481"/>
      <c r="FNF35" s="1053"/>
      <c r="FNG35" s="1053"/>
      <c r="FNH35" s="1053"/>
      <c r="FNI35" s="1053"/>
      <c r="FNJ35" s="1053"/>
      <c r="FNK35" s="480"/>
      <c r="FNL35" s="480"/>
      <c r="FNM35" s="481"/>
      <c r="FNN35" s="480"/>
      <c r="FNO35" s="480"/>
      <c r="FNP35" s="480"/>
      <c r="FNQ35" s="481"/>
      <c r="FNR35" s="481"/>
      <c r="FNS35" s="482"/>
      <c r="FNT35" s="481"/>
      <c r="FNU35" s="1053"/>
      <c r="FNV35" s="1053"/>
      <c r="FNW35" s="1053"/>
      <c r="FNX35" s="1053"/>
      <c r="FNY35" s="1053"/>
      <c r="FNZ35" s="480"/>
      <c r="FOA35" s="480"/>
      <c r="FOB35" s="481"/>
      <c r="FOC35" s="480"/>
      <c r="FOD35" s="480"/>
      <c r="FOE35" s="480"/>
      <c r="FOF35" s="481"/>
      <c r="FOG35" s="481"/>
      <c r="FOH35" s="482"/>
      <c r="FOI35" s="481"/>
      <c r="FOJ35" s="1053"/>
      <c r="FOK35" s="1053"/>
      <c r="FOL35" s="1053"/>
      <c r="FOM35" s="1053"/>
      <c r="FON35" s="1053"/>
      <c r="FOO35" s="480"/>
      <c r="FOP35" s="480"/>
      <c r="FOQ35" s="481"/>
      <c r="FOR35" s="480"/>
      <c r="FOS35" s="480"/>
      <c r="FOT35" s="480"/>
      <c r="FOU35" s="481"/>
      <c r="FOV35" s="481"/>
      <c r="FOW35" s="482"/>
      <c r="FOX35" s="481"/>
      <c r="FOY35" s="1053"/>
      <c r="FOZ35" s="1053"/>
      <c r="FPA35" s="1053"/>
      <c r="FPB35" s="1053"/>
      <c r="FPC35" s="1053"/>
      <c r="FPD35" s="480"/>
      <c r="FPE35" s="480"/>
      <c r="FPF35" s="481"/>
      <c r="FPG35" s="480"/>
      <c r="FPH35" s="480"/>
      <c r="FPI35" s="480"/>
      <c r="FPJ35" s="481"/>
      <c r="FPK35" s="481"/>
      <c r="FPL35" s="482"/>
      <c r="FPM35" s="481"/>
      <c r="FPN35" s="1053"/>
      <c r="FPO35" s="1053"/>
      <c r="FPP35" s="1053"/>
      <c r="FPQ35" s="1053"/>
      <c r="FPR35" s="1053"/>
      <c r="FPS35" s="480"/>
      <c r="FPT35" s="480"/>
      <c r="FPU35" s="481"/>
      <c r="FPV35" s="480"/>
      <c r="FPW35" s="480"/>
      <c r="FPX35" s="480"/>
      <c r="FPY35" s="481"/>
      <c r="FPZ35" s="481"/>
      <c r="FQA35" s="482"/>
      <c r="FQB35" s="481"/>
      <c r="FQC35" s="1053"/>
      <c r="FQD35" s="1053"/>
      <c r="FQE35" s="1053"/>
      <c r="FQF35" s="1053"/>
      <c r="FQG35" s="1053"/>
      <c r="FQH35" s="480"/>
      <c r="FQI35" s="480"/>
      <c r="FQJ35" s="481"/>
      <c r="FQK35" s="480"/>
      <c r="FQL35" s="480"/>
      <c r="FQM35" s="480"/>
      <c r="FQN35" s="481"/>
      <c r="FQO35" s="481"/>
      <c r="FQP35" s="482"/>
      <c r="FQQ35" s="481"/>
      <c r="FQR35" s="1053"/>
      <c r="FQS35" s="1053"/>
      <c r="FQT35" s="1053"/>
      <c r="FQU35" s="1053"/>
      <c r="FQV35" s="1053"/>
      <c r="FQW35" s="480"/>
      <c r="FQX35" s="480"/>
      <c r="FQY35" s="481"/>
      <c r="FQZ35" s="480"/>
      <c r="FRA35" s="480"/>
      <c r="FRB35" s="480"/>
      <c r="FRC35" s="481"/>
      <c r="FRD35" s="481"/>
      <c r="FRE35" s="482"/>
      <c r="FRF35" s="481"/>
      <c r="FRG35" s="1053"/>
      <c r="FRH35" s="1053"/>
      <c r="FRI35" s="1053"/>
      <c r="FRJ35" s="1053"/>
      <c r="FRK35" s="1053"/>
      <c r="FRL35" s="480"/>
      <c r="FRM35" s="480"/>
      <c r="FRN35" s="481"/>
      <c r="FRO35" s="480"/>
      <c r="FRP35" s="480"/>
      <c r="FRQ35" s="480"/>
      <c r="FRR35" s="481"/>
      <c r="FRS35" s="481"/>
      <c r="FRT35" s="482"/>
      <c r="FRU35" s="481"/>
      <c r="FRV35" s="1053"/>
      <c r="FRW35" s="1053"/>
      <c r="FRX35" s="1053"/>
      <c r="FRY35" s="1053"/>
      <c r="FRZ35" s="1053"/>
      <c r="FSA35" s="480"/>
      <c r="FSB35" s="480"/>
      <c r="FSC35" s="481"/>
      <c r="FSD35" s="480"/>
      <c r="FSE35" s="480"/>
      <c r="FSF35" s="480"/>
      <c r="FSG35" s="481"/>
      <c r="FSH35" s="481"/>
      <c r="FSI35" s="482"/>
      <c r="FSJ35" s="481"/>
      <c r="FSK35" s="1053"/>
      <c r="FSL35" s="1053"/>
      <c r="FSM35" s="1053"/>
      <c r="FSN35" s="1053"/>
      <c r="FSO35" s="1053"/>
      <c r="FSP35" s="480"/>
      <c r="FSQ35" s="480"/>
      <c r="FSR35" s="481"/>
      <c r="FSS35" s="480"/>
      <c r="FST35" s="480"/>
      <c r="FSU35" s="480"/>
      <c r="FSV35" s="481"/>
      <c r="FSW35" s="481"/>
      <c r="FSX35" s="482"/>
      <c r="FSY35" s="481"/>
      <c r="FSZ35" s="1053"/>
      <c r="FTA35" s="1053"/>
      <c r="FTB35" s="1053"/>
      <c r="FTC35" s="1053"/>
      <c r="FTD35" s="1053"/>
      <c r="FTE35" s="480"/>
      <c r="FTF35" s="480"/>
      <c r="FTG35" s="481"/>
      <c r="FTH35" s="480"/>
      <c r="FTI35" s="480"/>
      <c r="FTJ35" s="480"/>
      <c r="FTK35" s="481"/>
      <c r="FTL35" s="481"/>
      <c r="FTM35" s="482"/>
      <c r="FTN35" s="481"/>
      <c r="FTO35" s="1053"/>
      <c r="FTP35" s="1053"/>
      <c r="FTQ35" s="1053"/>
      <c r="FTR35" s="1053"/>
      <c r="FTS35" s="1053"/>
      <c r="FTT35" s="480"/>
      <c r="FTU35" s="480"/>
      <c r="FTV35" s="481"/>
      <c r="FTW35" s="480"/>
      <c r="FTX35" s="480"/>
      <c r="FTY35" s="480"/>
      <c r="FTZ35" s="481"/>
      <c r="FUA35" s="481"/>
      <c r="FUB35" s="482"/>
      <c r="FUC35" s="481"/>
      <c r="FUD35" s="1053"/>
      <c r="FUE35" s="1053"/>
      <c r="FUF35" s="1053"/>
      <c r="FUG35" s="1053"/>
      <c r="FUH35" s="1053"/>
      <c r="FUI35" s="480"/>
      <c r="FUJ35" s="480"/>
      <c r="FUK35" s="481"/>
      <c r="FUL35" s="480"/>
      <c r="FUM35" s="480"/>
      <c r="FUN35" s="480"/>
      <c r="FUO35" s="481"/>
      <c r="FUP35" s="481"/>
      <c r="FUQ35" s="482"/>
      <c r="FUR35" s="481"/>
      <c r="FUS35" s="1053"/>
      <c r="FUT35" s="1053"/>
      <c r="FUU35" s="1053"/>
      <c r="FUV35" s="1053"/>
      <c r="FUW35" s="1053"/>
      <c r="FUX35" s="480"/>
      <c r="FUY35" s="480"/>
      <c r="FUZ35" s="481"/>
      <c r="FVA35" s="480"/>
      <c r="FVB35" s="480"/>
      <c r="FVC35" s="480"/>
      <c r="FVD35" s="481"/>
      <c r="FVE35" s="481"/>
      <c r="FVF35" s="482"/>
      <c r="FVG35" s="481"/>
      <c r="FVH35" s="1053"/>
      <c r="FVI35" s="1053"/>
      <c r="FVJ35" s="1053"/>
      <c r="FVK35" s="1053"/>
      <c r="FVL35" s="1053"/>
      <c r="FVM35" s="480"/>
      <c r="FVN35" s="480"/>
      <c r="FVO35" s="481"/>
      <c r="FVP35" s="480"/>
      <c r="FVQ35" s="480"/>
      <c r="FVR35" s="480"/>
      <c r="FVS35" s="481"/>
      <c r="FVT35" s="481"/>
      <c r="FVU35" s="482"/>
      <c r="FVV35" s="481"/>
      <c r="FVW35" s="1053"/>
      <c r="FVX35" s="1053"/>
      <c r="FVY35" s="1053"/>
      <c r="FVZ35" s="1053"/>
      <c r="FWA35" s="1053"/>
      <c r="FWB35" s="480"/>
      <c r="FWC35" s="480"/>
      <c r="FWD35" s="481"/>
      <c r="FWE35" s="480"/>
      <c r="FWF35" s="480"/>
      <c r="FWG35" s="480"/>
      <c r="FWH35" s="481"/>
      <c r="FWI35" s="481"/>
      <c r="FWJ35" s="482"/>
      <c r="FWK35" s="481"/>
      <c r="FWL35" s="1053"/>
      <c r="FWM35" s="1053"/>
      <c r="FWN35" s="1053"/>
      <c r="FWO35" s="1053"/>
      <c r="FWP35" s="1053"/>
      <c r="FWQ35" s="480"/>
      <c r="FWR35" s="480"/>
      <c r="FWS35" s="481"/>
      <c r="FWT35" s="480"/>
      <c r="FWU35" s="480"/>
      <c r="FWV35" s="480"/>
      <c r="FWW35" s="481"/>
      <c r="FWX35" s="481"/>
      <c r="FWY35" s="482"/>
      <c r="FWZ35" s="481"/>
      <c r="FXA35" s="1053"/>
      <c r="FXB35" s="1053"/>
      <c r="FXC35" s="1053"/>
      <c r="FXD35" s="1053"/>
      <c r="FXE35" s="1053"/>
      <c r="FXF35" s="480"/>
      <c r="FXG35" s="480"/>
      <c r="FXH35" s="481"/>
      <c r="FXI35" s="480"/>
      <c r="FXJ35" s="480"/>
      <c r="FXK35" s="480"/>
      <c r="FXL35" s="481"/>
      <c r="FXM35" s="481"/>
      <c r="FXN35" s="482"/>
      <c r="FXO35" s="481"/>
      <c r="FXP35" s="1053"/>
      <c r="FXQ35" s="1053"/>
      <c r="FXR35" s="1053"/>
      <c r="FXS35" s="1053"/>
      <c r="FXT35" s="1053"/>
      <c r="FXU35" s="480"/>
      <c r="FXV35" s="480"/>
      <c r="FXW35" s="481"/>
      <c r="FXX35" s="480"/>
      <c r="FXY35" s="480"/>
      <c r="FXZ35" s="480"/>
      <c r="FYA35" s="481"/>
      <c r="FYB35" s="481"/>
      <c r="FYC35" s="482"/>
      <c r="FYD35" s="481"/>
      <c r="FYE35" s="1053"/>
      <c r="FYF35" s="1053"/>
      <c r="FYG35" s="1053"/>
      <c r="FYH35" s="1053"/>
      <c r="FYI35" s="1053"/>
      <c r="FYJ35" s="480"/>
      <c r="FYK35" s="480"/>
      <c r="FYL35" s="481"/>
      <c r="FYM35" s="480"/>
      <c r="FYN35" s="480"/>
      <c r="FYO35" s="480"/>
      <c r="FYP35" s="481"/>
      <c r="FYQ35" s="481"/>
      <c r="FYR35" s="482"/>
      <c r="FYS35" s="481"/>
      <c r="FYT35" s="1053"/>
      <c r="FYU35" s="1053"/>
      <c r="FYV35" s="1053"/>
      <c r="FYW35" s="1053"/>
      <c r="FYX35" s="1053"/>
      <c r="FYY35" s="480"/>
      <c r="FYZ35" s="480"/>
      <c r="FZA35" s="481"/>
      <c r="FZB35" s="480"/>
      <c r="FZC35" s="480"/>
      <c r="FZD35" s="480"/>
      <c r="FZE35" s="481"/>
      <c r="FZF35" s="481"/>
      <c r="FZG35" s="482"/>
      <c r="FZH35" s="481"/>
      <c r="FZI35" s="1053"/>
      <c r="FZJ35" s="1053"/>
      <c r="FZK35" s="1053"/>
      <c r="FZL35" s="1053"/>
      <c r="FZM35" s="1053"/>
      <c r="FZN35" s="480"/>
      <c r="FZO35" s="480"/>
      <c r="FZP35" s="481"/>
      <c r="FZQ35" s="480"/>
      <c r="FZR35" s="480"/>
      <c r="FZS35" s="480"/>
      <c r="FZT35" s="481"/>
      <c r="FZU35" s="481"/>
      <c r="FZV35" s="482"/>
      <c r="FZW35" s="481"/>
      <c r="FZX35" s="1053"/>
      <c r="FZY35" s="1053"/>
      <c r="FZZ35" s="1053"/>
      <c r="GAA35" s="1053"/>
      <c r="GAB35" s="1053"/>
      <c r="GAC35" s="480"/>
      <c r="GAD35" s="480"/>
      <c r="GAE35" s="481"/>
      <c r="GAF35" s="480"/>
      <c r="GAG35" s="480"/>
      <c r="GAH35" s="480"/>
      <c r="GAI35" s="481"/>
      <c r="GAJ35" s="481"/>
      <c r="GAK35" s="482"/>
      <c r="GAL35" s="481"/>
      <c r="GAM35" s="1053"/>
      <c r="GAN35" s="1053"/>
      <c r="GAO35" s="1053"/>
      <c r="GAP35" s="1053"/>
      <c r="GAQ35" s="1053"/>
      <c r="GAR35" s="480"/>
      <c r="GAS35" s="480"/>
      <c r="GAT35" s="481"/>
      <c r="GAU35" s="480"/>
      <c r="GAV35" s="480"/>
      <c r="GAW35" s="480"/>
      <c r="GAX35" s="481"/>
      <c r="GAY35" s="481"/>
      <c r="GAZ35" s="482"/>
      <c r="GBA35" s="481"/>
      <c r="GBB35" s="1053"/>
      <c r="GBC35" s="1053"/>
      <c r="GBD35" s="1053"/>
      <c r="GBE35" s="1053"/>
      <c r="GBF35" s="1053"/>
      <c r="GBG35" s="480"/>
      <c r="GBH35" s="480"/>
      <c r="GBI35" s="481"/>
      <c r="GBJ35" s="480"/>
      <c r="GBK35" s="480"/>
      <c r="GBL35" s="480"/>
      <c r="GBM35" s="481"/>
      <c r="GBN35" s="481"/>
      <c r="GBO35" s="482"/>
      <c r="GBP35" s="481"/>
      <c r="GBQ35" s="1053"/>
      <c r="GBR35" s="1053"/>
      <c r="GBS35" s="1053"/>
      <c r="GBT35" s="1053"/>
      <c r="GBU35" s="1053"/>
      <c r="GBV35" s="480"/>
      <c r="GBW35" s="480"/>
      <c r="GBX35" s="481"/>
      <c r="GBY35" s="480"/>
      <c r="GBZ35" s="480"/>
      <c r="GCA35" s="480"/>
      <c r="GCB35" s="481"/>
      <c r="GCC35" s="481"/>
      <c r="GCD35" s="482"/>
      <c r="GCE35" s="481"/>
      <c r="GCF35" s="1053"/>
      <c r="GCG35" s="1053"/>
      <c r="GCH35" s="1053"/>
      <c r="GCI35" s="1053"/>
      <c r="GCJ35" s="1053"/>
      <c r="GCK35" s="480"/>
      <c r="GCL35" s="480"/>
      <c r="GCM35" s="481"/>
      <c r="GCN35" s="480"/>
      <c r="GCO35" s="480"/>
      <c r="GCP35" s="480"/>
      <c r="GCQ35" s="481"/>
      <c r="GCR35" s="481"/>
      <c r="GCS35" s="482"/>
      <c r="GCT35" s="481"/>
      <c r="GCU35" s="1053"/>
      <c r="GCV35" s="1053"/>
      <c r="GCW35" s="1053"/>
      <c r="GCX35" s="1053"/>
      <c r="GCY35" s="1053"/>
      <c r="GCZ35" s="480"/>
      <c r="GDA35" s="480"/>
      <c r="GDB35" s="481"/>
      <c r="GDC35" s="480"/>
      <c r="GDD35" s="480"/>
      <c r="GDE35" s="480"/>
      <c r="GDF35" s="481"/>
      <c r="GDG35" s="481"/>
      <c r="GDH35" s="482"/>
      <c r="GDI35" s="481"/>
      <c r="GDJ35" s="1053"/>
      <c r="GDK35" s="1053"/>
      <c r="GDL35" s="1053"/>
      <c r="GDM35" s="1053"/>
      <c r="GDN35" s="1053"/>
      <c r="GDO35" s="480"/>
      <c r="GDP35" s="480"/>
      <c r="GDQ35" s="481"/>
      <c r="GDR35" s="480"/>
      <c r="GDS35" s="480"/>
      <c r="GDT35" s="480"/>
      <c r="GDU35" s="481"/>
      <c r="GDV35" s="481"/>
      <c r="GDW35" s="482"/>
      <c r="GDX35" s="481"/>
      <c r="GDY35" s="1053"/>
      <c r="GDZ35" s="1053"/>
      <c r="GEA35" s="1053"/>
      <c r="GEB35" s="1053"/>
      <c r="GEC35" s="1053"/>
      <c r="GED35" s="480"/>
      <c r="GEE35" s="480"/>
      <c r="GEF35" s="481"/>
      <c r="GEG35" s="480"/>
      <c r="GEH35" s="480"/>
      <c r="GEI35" s="480"/>
      <c r="GEJ35" s="481"/>
      <c r="GEK35" s="481"/>
      <c r="GEL35" s="482"/>
      <c r="GEM35" s="481"/>
      <c r="GEN35" s="1053"/>
      <c r="GEO35" s="1053"/>
      <c r="GEP35" s="1053"/>
      <c r="GEQ35" s="1053"/>
      <c r="GER35" s="1053"/>
      <c r="GES35" s="480"/>
      <c r="GET35" s="480"/>
      <c r="GEU35" s="481"/>
      <c r="GEV35" s="480"/>
      <c r="GEW35" s="480"/>
      <c r="GEX35" s="480"/>
      <c r="GEY35" s="481"/>
      <c r="GEZ35" s="481"/>
      <c r="GFA35" s="482"/>
      <c r="GFB35" s="481"/>
      <c r="GFC35" s="1053"/>
      <c r="GFD35" s="1053"/>
      <c r="GFE35" s="1053"/>
      <c r="GFF35" s="1053"/>
      <c r="GFG35" s="1053"/>
      <c r="GFH35" s="480"/>
      <c r="GFI35" s="480"/>
      <c r="GFJ35" s="481"/>
      <c r="GFK35" s="480"/>
      <c r="GFL35" s="480"/>
      <c r="GFM35" s="480"/>
      <c r="GFN35" s="481"/>
      <c r="GFO35" s="481"/>
      <c r="GFP35" s="482"/>
      <c r="GFQ35" s="481"/>
      <c r="GFR35" s="1053"/>
      <c r="GFS35" s="1053"/>
      <c r="GFT35" s="1053"/>
      <c r="GFU35" s="1053"/>
      <c r="GFV35" s="1053"/>
      <c r="GFW35" s="480"/>
      <c r="GFX35" s="480"/>
      <c r="GFY35" s="481"/>
      <c r="GFZ35" s="480"/>
      <c r="GGA35" s="480"/>
      <c r="GGB35" s="480"/>
      <c r="GGC35" s="481"/>
      <c r="GGD35" s="481"/>
      <c r="GGE35" s="482"/>
      <c r="GGF35" s="481"/>
      <c r="GGG35" s="1053"/>
      <c r="GGH35" s="1053"/>
      <c r="GGI35" s="1053"/>
      <c r="GGJ35" s="1053"/>
      <c r="GGK35" s="1053"/>
      <c r="GGL35" s="480"/>
      <c r="GGM35" s="480"/>
      <c r="GGN35" s="481"/>
      <c r="GGO35" s="480"/>
      <c r="GGP35" s="480"/>
      <c r="GGQ35" s="480"/>
      <c r="GGR35" s="481"/>
      <c r="GGS35" s="481"/>
      <c r="GGT35" s="482"/>
      <c r="GGU35" s="481"/>
      <c r="GGV35" s="1053"/>
      <c r="GGW35" s="1053"/>
      <c r="GGX35" s="1053"/>
      <c r="GGY35" s="1053"/>
      <c r="GGZ35" s="1053"/>
      <c r="GHA35" s="480"/>
      <c r="GHB35" s="480"/>
      <c r="GHC35" s="481"/>
      <c r="GHD35" s="480"/>
      <c r="GHE35" s="480"/>
      <c r="GHF35" s="480"/>
      <c r="GHG35" s="481"/>
      <c r="GHH35" s="481"/>
      <c r="GHI35" s="482"/>
      <c r="GHJ35" s="481"/>
      <c r="GHK35" s="1053"/>
      <c r="GHL35" s="1053"/>
      <c r="GHM35" s="1053"/>
      <c r="GHN35" s="1053"/>
      <c r="GHO35" s="1053"/>
      <c r="GHP35" s="480"/>
      <c r="GHQ35" s="480"/>
      <c r="GHR35" s="481"/>
      <c r="GHS35" s="480"/>
      <c r="GHT35" s="480"/>
      <c r="GHU35" s="480"/>
      <c r="GHV35" s="481"/>
      <c r="GHW35" s="481"/>
      <c r="GHX35" s="482"/>
      <c r="GHY35" s="481"/>
      <c r="GHZ35" s="1053"/>
      <c r="GIA35" s="1053"/>
      <c r="GIB35" s="1053"/>
      <c r="GIC35" s="1053"/>
      <c r="GID35" s="1053"/>
      <c r="GIE35" s="480"/>
      <c r="GIF35" s="480"/>
      <c r="GIG35" s="481"/>
      <c r="GIH35" s="480"/>
      <c r="GII35" s="480"/>
      <c r="GIJ35" s="480"/>
      <c r="GIK35" s="481"/>
      <c r="GIL35" s="481"/>
      <c r="GIM35" s="482"/>
      <c r="GIN35" s="481"/>
      <c r="GIO35" s="1053"/>
      <c r="GIP35" s="1053"/>
      <c r="GIQ35" s="1053"/>
      <c r="GIR35" s="1053"/>
      <c r="GIS35" s="1053"/>
      <c r="GIT35" s="480"/>
      <c r="GIU35" s="480"/>
      <c r="GIV35" s="481"/>
      <c r="GIW35" s="480"/>
      <c r="GIX35" s="480"/>
      <c r="GIY35" s="480"/>
      <c r="GIZ35" s="481"/>
      <c r="GJA35" s="481"/>
      <c r="GJB35" s="482"/>
      <c r="GJC35" s="481"/>
      <c r="GJD35" s="1053"/>
      <c r="GJE35" s="1053"/>
      <c r="GJF35" s="1053"/>
      <c r="GJG35" s="1053"/>
      <c r="GJH35" s="1053"/>
      <c r="GJI35" s="480"/>
      <c r="GJJ35" s="480"/>
      <c r="GJK35" s="481"/>
      <c r="GJL35" s="480"/>
      <c r="GJM35" s="480"/>
      <c r="GJN35" s="480"/>
      <c r="GJO35" s="481"/>
      <c r="GJP35" s="481"/>
      <c r="GJQ35" s="482"/>
      <c r="GJR35" s="481"/>
      <c r="GJS35" s="1053"/>
      <c r="GJT35" s="1053"/>
      <c r="GJU35" s="1053"/>
      <c r="GJV35" s="1053"/>
      <c r="GJW35" s="1053"/>
      <c r="GJX35" s="480"/>
      <c r="GJY35" s="480"/>
      <c r="GJZ35" s="481"/>
      <c r="GKA35" s="480"/>
      <c r="GKB35" s="480"/>
      <c r="GKC35" s="480"/>
      <c r="GKD35" s="481"/>
      <c r="GKE35" s="481"/>
      <c r="GKF35" s="482"/>
      <c r="GKG35" s="481"/>
      <c r="GKH35" s="1053"/>
      <c r="GKI35" s="1053"/>
      <c r="GKJ35" s="1053"/>
      <c r="GKK35" s="1053"/>
      <c r="GKL35" s="1053"/>
      <c r="GKM35" s="480"/>
      <c r="GKN35" s="480"/>
      <c r="GKO35" s="481"/>
      <c r="GKP35" s="480"/>
      <c r="GKQ35" s="480"/>
      <c r="GKR35" s="480"/>
      <c r="GKS35" s="481"/>
      <c r="GKT35" s="481"/>
      <c r="GKU35" s="482"/>
      <c r="GKV35" s="481"/>
      <c r="GKW35" s="1053"/>
      <c r="GKX35" s="1053"/>
      <c r="GKY35" s="1053"/>
      <c r="GKZ35" s="1053"/>
      <c r="GLA35" s="1053"/>
      <c r="GLB35" s="480"/>
      <c r="GLC35" s="480"/>
      <c r="GLD35" s="481"/>
      <c r="GLE35" s="480"/>
      <c r="GLF35" s="480"/>
      <c r="GLG35" s="480"/>
      <c r="GLH35" s="481"/>
      <c r="GLI35" s="481"/>
      <c r="GLJ35" s="482"/>
      <c r="GLK35" s="481"/>
      <c r="GLL35" s="1053"/>
      <c r="GLM35" s="1053"/>
      <c r="GLN35" s="1053"/>
      <c r="GLO35" s="1053"/>
      <c r="GLP35" s="1053"/>
      <c r="GLQ35" s="480"/>
      <c r="GLR35" s="480"/>
      <c r="GLS35" s="481"/>
      <c r="GLT35" s="480"/>
      <c r="GLU35" s="480"/>
      <c r="GLV35" s="480"/>
      <c r="GLW35" s="481"/>
      <c r="GLX35" s="481"/>
      <c r="GLY35" s="482"/>
      <c r="GLZ35" s="481"/>
      <c r="GMA35" s="1053"/>
      <c r="GMB35" s="1053"/>
      <c r="GMC35" s="1053"/>
      <c r="GMD35" s="1053"/>
      <c r="GME35" s="1053"/>
      <c r="GMF35" s="480"/>
      <c r="GMG35" s="480"/>
      <c r="GMH35" s="481"/>
      <c r="GMI35" s="480"/>
      <c r="GMJ35" s="480"/>
      <c r="GMK35" s="480"/>
      <c r="GML35" s="481"/>
      <c r="GMM35" s="481"/>
      <c r="GMN35" s="482"/>
      <c r="GMO35" s="481"/>
      <c r="GMP35" s="1053"/>
      <c r="GMQ35" s="1053"/>
      <c r="GMR35" s="1053"/>
      <c r="GMS35" s="1053"/>
      <c r="GMT35" s="1053"/>
      <c r="GMU35" s="480"/>
      <c r="GMV35" s="480"/>
      <c r="GMW35" s="481"/>
      <c r="GMX35" s="480"/>
      <c r="GMY35" s="480"/>
      <c r="GMZ35" s="480"/>
      <c r="GNA35" s="481"/>
      <c r="GNB35" s="481"/>
      <c r="GNC35" s="482"/>
      <c r="GND35" s="481"/>
      <c r="GNE35" s="1053"/>
      <c r="GNF35" s="1053"/>
      <c r="GNG35" s="1053"/>
      <c r="GNH35" s="1053"/>
      <c r="GNI35" s="1053"/>
      <c r="GNJ35" s="480"/>
      <c r="GNK35" s="480"/>
      <c r="GNL35" s="481"/>
      <c r="GNM35" s="480"/>
      <c r="GNN35" s="480"/>
      <c r="GNO35" s="480"/>
      <c r="GNP35" s="481"/>
      <c r="GNQ35" s="481"/>
      <c r="GNR35" s="482"/>
      <c r="GNS35" s="481"/>
      <c r="GNT35" s="1053"/>
      <c r="GNU35" s="1053"/>
      <c r="GNV35" s="1053"/>
      <c r="GNW35" s="1053"/>
      <c r="GNX35" s="1053"/>
      <c r="GNY35" s="480"/>
      <c r="GNZ35" s="480"/>
      <c r="GOA35" s="481"/>
      <c r="GOB35" s="480"/>
      <c r="GOC35" s="480"/>
      <c r="GOD35" s="480"/>
      <c r="GOE35" s="481"/>
      <c r="GOF35" s="481"/>
      <c r="GOG35" s="482"/>
      <c r="GOH35" s="481"/>
      <c r="GOI35" s="1053"/>
      <c r="GOJ35" s="1053"/>
      <c r="GOK35" s="1053"/>
      <c r="GOL35" s="1053"/>
      <c r="GOM35" s="1053"/>
      <c r="GON35" s="480"/>
      <c r="GOO35" s="480"/>
      <c r="GOP35" s="481"/>
      <c r="GOQ35" s="480"/>
      <c r="GOR35" s="480"/>
      <c r="GOS35" s="480"/>
      <c r="GOT35" s="481"/>
      <c r="GOU35" s="481"/>
      <c r="GOV35" s="482"/>
      <c r="GOW35" s="481"/>
      <c r="GOX35" s="1053"/>
      <c r="GOY35" s="1053"/>
      <c r="GOZ35" s="1053"/>
      <c r="GPA35" s="1053"/>
      <c r="GPB35" s="1053"/>
      <c r="GPC35" s="480"/>
      <c r="GPD35" s="480"/>
      <c r="GPE35" s="481"/>
      <c r="GPF35" s="480"/>
      <c r="GPG35" s="480"/>
      <c r="GPH35" s="480"/>
      <c r="GPI35" s="481"/>
      <c r="GPJ35" s="481"/>
      <c r="GPK35" s="482"/>
      <c r="GPL35" s="481"/>
      <c r="GPM35" s="1053"/>
      <c r="GPN35" s="1053"/>
      <c r="GPO35" s="1053"/>
      <c r="GPP35" s="1053"/>
      <c r="GPQ35" s="1053"/>
      <c r="GPR35" s="480"/>
      <c r="GPS35" s="480"/>
      <c r="GPT35" s="481"/>
      <c r="GPU35" s="480"/>
      <c r="GPV35" s="480"/>
      <c r="GPW35" s="480"/>
      <c r="GPX35" s="481"/>
      <c r="GPY35" s="481"/>
      <c r="GPZ35" s="482"/>
      <c r="GQA35" s="481"/>
      <c r="GQB35" s="1053"/>
      <c r="GQC35" s="1053"/>
      <c r="GQD35" s="1053"/>
      <c r="GQE35" s="1053"/>
      <c r="GQF35" s="1053"/>
      <c r="GQG35" s="480"/>
      <c r="GQH35" s="480"/>
      <c r="GQI35" s="481"/>
      <c r="GQJ35" s="480"/>
      <c r="GQK35" s="480"/>
      <c r="GQL35" s="480"/>
      <c r="GQM35" s="481"/>
      <c r="GQN35" s="481"/>
      <c r="GQO35" s="482"/>
      <c r="GQP35" s="481"/>
      <c r="GQQ35" s="1053"/>
      <c r="GQR35" s="1053"/>
      <c r="GQS35" s="1053"/>
      <c r="GQT35" s="1053"/>
      <c r="GQU35" s="1053"/>
      <c r="GQV35" s="480"/>
      <c r="GQW35" s="480"/>
      <c r="GQX35" s="481"/>
      <c r="GQY35" s="480"/>
      <c r="GQZ35" s="480"/>
      <c r="GRA35" s="480"/>
      <c r="GRB35" s="481"/>
      <c r="GRC35" s="481"/>
      <c r="GRD35" s="482"/>
      <c r="GRE35" s="481"/>
      <c r="GRF35" s="1053"/>
      <c r="GRG35" s="1053"/>
      <c r="GRH35" s="1053"/>
      <c r="GRI35" s="1053"/>
      <c r="GRJ35" s="1053"/>
      <c r="GRK35" s="480"/>
      <c r="GRL35" s="480"/>
      <c r="GRM35" s="481"/>
      <c r="GRN35" s="480"/>
      <c r="GRO35" s="480"/>
      <c r="GRP35" s="480"/>
      <c r="GRQ35" s="481"/>
      <c r="GRR35" s="481"/>
      <c r="GRS35" s="482"/>
      <c r="GRT35" s="481"/>
      <c r="GRU35" s="1053"/>
      <c r="GRV35" s="1053"/>
      <c r="GRW35" s="1053"/>
      <c r="GRX35" s="1053"/>
      <c r="GRY35" s="1053"/>
      <c r="GRZ35" s="480"/>
      <c r="GSA35" s="480"/>
      <c r="GSB35" s="481"/>
      <c r="GSC35" s="480"/>
      <c r="GSD35" s="480"/>
      <c r="GSE35" s="480"/>
      <c r="GSF35" s="481"/>
      <c r="GSG35" s="481"/>
      <c r="GSH35" s="482"/>
      <c r="GSI35" s="481"/>
      <c r="GSJ35" s="1053"/>
      <c r="GSK35" s="1053"/>
      <c r="GSL35" s="1053"/>
      <c r="GSM35" s="1053"/>
      <c r="GSN35" s="1053"/>
      <c r="GSO35" s="480"/>
      <c r="GSP35" s="480"/>
      <c r="GSQ35" s="481"/>
      <c r="GSR35" s="480"/>
      <c r="GSS35" s="480"/>
      <c r="GST35" s="480"/>
      <c r="GSU35" s="481"/>
      <c r="GSV35" s="481"/>
      <c r="GSW35" s="482"/>
      <c r="GSX35" s="481"/>
      <c r="GSY35" s="1053"/>
      <c r="GSZ35" s="1053"/>
      <c r="GTA35" s="1053"/>
      <c r="GTB35" s="1053"/>
      <c r="GTC35" s="1053"/>
      <c r="GTD35" s="480"/>
      <c r="GTE35" s="480"/>
      <c r="GTF35" s="481"/>
      <c r="GTG35" s="480"/>
      <c r="GTH35" s="480"/>
      <c r="GTI35" s="480"/>
      <c r="GTJ35" s="481"/>
      <c r="GTK35" s="481"/>
      <c r="GTL35" s="482"/>
      <c r="GTM35" s="481"/>
      <c r="GTN35" s="1053"/>
      <c r="GTO35" s="1053"/>
      <c r="GTP35" s="1053"/>
      <c r="GTQ35" s="1053"/>
      <c r="GTR35" s="1053"/>
      <c r="GTS35" s="480"/>
      <c r="GTT35" s="480"/>
      <c r="GTU35" s="481"/>
      <c r="GTV35" s="480"/>
      <c r="GTW35" s="480"/>
      <c r="GTX35" s="480"/>
      <c r="GTY35" s="481"/>
      <c r="GTZ35" s="481"/>
      <c r="GUA35" s="482"/>
      <c r="GUB35" s="481"/>
      <c r="GUC35" s="1053"/>
      <c r="GUD35" s="1053"/>
      <c r="GUE35" s="1053"/>
      <c r="GUF35" s="1053"/>
      <c r="GUG35" s="1053"/>
      <c r="GUH35" s="480"/>
      <c r="GUI35" s="480"/>
      <c r="GUJ35" s="481"/>
      <c r="GUK35" s="480"/>
      <c r="GUL35" s="480"/>
      <c r="GUM35" s="480"/>
      <c r="GUN35" s="481"/>
      <c r="GUO35" s="481"/>
      <c r="GUP35" s="482"/>
      <c r="GUQ35" s="481"/>
      <c r="GUR35" s="1053"/>
      <c r="GUS35" s="1053"/>
      <c r="GUT35" s="1053"/>
      <c r="GUU35" s="1053"/>
      <c r="GUV35" s="1053"/>
      <c r="GUW35" s="480"/>
      <c r="GUX35" s="480"/>
      <c r="GUY35" s="481"/>
      <c r="GUZ35" s="480"/>
      <c r="GVA35" s="480"/>
      <c r="GVB35" s="480"/>
      <c r="GVC35" s="481"/>
      <c r="GVD35" s="481"/>
      <c r="GVE35" s="482"/>
      <c r="GVF35" s="481"/>
      <c r="GVG35" s="1053"/>
      <c r="GVH35" s="1053"/>
      <c r="GVI35" s="1053"/>
      <c r="GVJ35" s="1053"/>
      <c r="GVK35" s="1053"/>
      <c r="GVL35" s="480"/>
      <c r="GVM35" s="480"/>
      <c r="GVN35" s="481"/>
      <c r="GVO35" s="480"/>
      <c r="GVP35" s="480"/>
      <c r="GVQ35" s="480"/>
      <c r="GVR35" s="481"/>
      <c r="GVS35" s="481"/>
      <c r="GVT35" s="482"/>
      <c r="GVU35" s="481"/>
      <c r="GVV35" s="1053"/>
      <c r="GVW35" s="1053"/>
      <c r="GVX35" s="1053"/>
      <c r="GVY35" s="1053"/>
      <c r="GVZ35" s="1053"/>
      <c r="GWA35" s="480"/>
      <c r="GWB35" s="480"/>
      <c r="GWC35" s="481"/>
      <c r="GWD35" s="480"/>
      <c r="GWE35" s="480"/>
      <c r="GWF35" s="480"/>
      <c r="GWG35" s="481"/>
      <c r="GWH35" s="481"/>
      <c r="GWI35" s="482"/>
      <c r="GWJ35" s="481"/>
      <c r="GWK35" s="1053"/>
      <c r="GWL35" s="1053"/>
      <c r="GWM35" s="1053"/>
      <c r="GWN35" s="1053"/>
      <c r="GWO35" s="1053"/>
      <c r="GWP35" s="480"/>
      <c r="GWQ35" s="480"/>
      <c r="GWR35" s="481"/>
      <c r="GWS35" s="480"/>
      <c r="GWT35" s="480"/>
      <c r="GWU35" s="480"/>
      <c r="GWV35" s="481"/>
      <c r="GWW35" s="481"/>
      <c r="GWX35" s="482"/>
      <c r="GWY35" s="481"/>
      <c r="GWZ35" s="1053"/>
      <c r="GXA35" s="1053"/>
      <c r="GXB35" s="1053"/>
      <c r="GXC35" s="1053"/>
      <c r="GXD35" s="1053"/>
      <c r="GXE35" s="480"/>
      <c r="GXF35" s="480"/>
      <c r="GXG35" s="481"/>
      <c r="GXH35" s="480"/>
      <c r="GXI35" s="480"/>
      <c r="GXJ35" s="480"/>
      <c r="GXK35" s="481"/>
      <c r="GXL35" s="481"/>
      <c r="GXM35" s="482"/>
      <c r="GXN35" s="481"/>
      <c r="GXO35" s="1053"/>
      <c r="GXP35" s="1053"/>
      <c r="GXQ35" s="1053"/>
      <c r="GXR35" s="1053"/>
      <c r="GXS35" s="1053"/>
      <c r="GXT35" s="480"/>
      <c r="GXU35" s="480"/>
      <c r="GXV35" s="481"/>
      <c r="GXW35" s="480"/>
      <c r="GXX35" s="480"/>
      <c r="GXY35" s="480"/>
      <c r="GXZ35" s="481"/>
      <c r="GYA35" s="481"/>
      <c r="GYB35" s="482"/>
      <c r="GYC35" s="481"/>
      <c r="GYD35" s="1053"/>
      <c r="GYE35" s="1053"/>
      <c r="GYF35" s="1053"/>
      <c r="GYG35" s="1053"/>
      <c r="GYH35" s="1053"/>
      <c r="GYI35" s="480"/>
      <c r="GYJ35" s="480"/>
      <c r="GYK35" s="481"/>
      <c r="GYL35" s="480"/>
      <c r="GYM35" s="480"/>
      <c r="GYN35" s="480"/>
      <c r="GYO35" s="481"/>
      <c r="GYP35" s="481"/>
      <c r="GYQ35" s="482"/>
      <c r="GYR35" s="481"/>
      <c r="GYS35" s="1053"/>
      <c r="GYT35" s="1053"/>
      <c r="GYU35" s="1053"/>
      <c r="GYV35" s="1053"/>
      <c r="GYW35" s="1053"/>
      <c r="GYX35" s="480"/>
      <c r="GYY35" s="480"/>
      <c r="GYZ35" s="481"/>
      <c r="GZA35" s="480"/>
      <c r="GZB35" s="480"/>
      <c r="GZC35" s="480"/>
      <c r="GZD35" s="481"/>
      <c r="GZE35" s="481"/>
      <c r="GZF35" s="482"/>
      <c r="GZG35" s="481"/>
      <c r="GZH35" s="1053"/>
      <c r="GZI35" s="1053"/>
      <c r="GZJ35" s="1053"/>
      <c r="GZK35" s="1053"/>
      <c r="GZL35" s="1053"/>
      <c r="GZM35" s="480"/>
      <c r="GZN35" s="480"/>
      <c r="GZO35" s="481"/>
      <c r="GZP35" s="480"/>
      <c r="GZQ35" s="480"/>
      <c r="GZR35" s="480"/>
      <c r="GZS35" s="481"/>
      <c r="GZT35" s="481"/>
      <c r="GZU35" s="482"/>
      <c r="GZV35" s="481"/>
      <c r="GZW35" s="1053"/>
      <c r="GZX35" s="1053"/>
      <c r="GZY35" s="1053"/>
      <c r="GZZ35" s="1053"/>
      <c r="HAA35" s="1053"/>
      <c r="HAB35" s="480"/>
      <c r="HAC35" s="480"/>
      <c r="HAD35" s="481"/>
      <c r="HAE35" s="480"/>
      <c r="HAF35" s="480"/>
      <c r="HAG35" s="480"/>
      <c r="HAH35" s="481"/>
      <c r="HAI35" s="481"/>
      <c r="HAJ35" s="482"/>
      <c r="HAK35" s="481"/>
      <c r="HAL35" s="1053"/>
      <c r="HAM35" s="1053"/>
      <c r="HAN35" s="1053"/>
      <c r="HAO35" s="1053"/>
      <c r="HAP35" s="1053"/>
      <c r="HAQ35" s="480"/>
      <c r="HAR35" s="480"/>
      <c r="HAS35" s="481"/>
      <c r="HAT35" s="480"/>
      <c r="HAU35" s="480"/>
      <c r="HAV35" s="480"/>
      <c r="HAW35" s="481"/>
      <c r="HAX35" s="481"/>
      <c r="HAY35" s="482"/>
      <c r="HAZ35" s="481"/>
      <c r="HBA35" s="1053"/>
      <c r="HBB35" s="1053"/>
      <c r="HBC35" s="1053"/>
      <c r="HBD35" s="1053"/>
      <c r="HBE35" s="1053"/>
      <c r="HBF35" s="480"/>
      <c r="HBG35" s="480"/>
      <c r="HBH35" s="481"/>
      <c r="HBI35" s="480"/>
      <c r="HBJ35" s="480"/>
      <c r="HBK35" s="480"/>
      <c r="HBL35" s="481"/>
      <c r="HBM35" s="481"/>
      <c r="HBN35" s="482"/>
      <c r="HBO35" s="481"/>
      <c r="HBP35" s="1053"/>
      <c r="HBQ35" s="1053"/>
      <c r="HBR35" s="1053"/>
      <c r="HBS35" s="1053"/>
      <c r="HBT35" s="1053"/>
      <c r="HBU35" s="480"/>
      <c r="HBV35" s="480"/>
      <c r="HBW35" s="481"/>
      <c r="HBX35" s="480"/>
      <c r="HBY35" s="480"/>
      <c r="HBZ35" s="480"/>
      <c r="HCA35" s="481"/>
      <c r="HCB35" s="481"/>
      <c r="HCC35" s="482"/>
      <c r="HCD35" s="481"/>
      <c r="HCE35" s="1053"/>
      <c r="HCF35" s="1053"/>
      <c r="HCG35" s="1053"/>
      <c r="HCH35" s="1053"/>
      <c r="HCI35" s="1053"/>
      <c r="HCJ35" s="480"/>
      <c r="HCK35" s="480"/>
      <c r="HCL35" s="481"/>
      <c r="HCM35" s="480"/>
      <c r="HCN35" s="480"/>
      <c r="HCO35" s="480"/>
      <c r="HCP35" s="481"/>
      <c r="HCQ35" s="481"/>
      <c r="HCR35" s="482"/>
      <c r="HCS35" s="481"/>
      <c r="HCT35" s="1053"/>
      <c r="HCU35" s="1053"/>
      <c r="HCV35" s="1053"/>
      <c r="HCW35" s="1053"/>
      <c r="HCX35" s="1053"/>
      <c r="HCY35" s="480"/>
      <c r="HCZ35" s="480"/>
      <c r="HDA35" s="481"/>
      <c r="HDB35" s="480"/>
      <c r="HDC35" s="480"/>
      <c r="HDD35" s="480"/>
      <c r="HDE35" s="481"/>
      <c r="HDF35" s="481"/>
      <c r="HDG35" s="482"/>
      <c r="HDH35" s="481"/>
      <c r="HDI35" s="1053"/>
      <c r="HDJ35" s="1053"/>
      <c r="HDK35" s="1053"/>
      <c r="HDL35" s="1053"/>
      <c r="HDM35" s="1053"/>
      <c r="HDN35" s="480"/>
      <c r="HDO35" s="480"/>
      <c r="HDP35" s="481"/>
      <c r="HDQ35" s="480"/>
      <c r="HDR35" s="480"/>
      <c r="HDS35" s="480"/>
      <c r="HDT35" s="481"/>
      <c r="HDU35" s="481"/>
      <c r="HDV35" s="482"/>
      <c r="HDW35" s="481"/>
      <c r="HDX35" s="1053"/>
      <c r="HDY35" s="1053"/>
      <c r="HDZ35" s="1053"/>
      <c r="HEA35" s="1053"/>
      <c r="HEB35" s="1053"/>
      <c r="HEC35" s="480"/>
      <c r="HED35" s="480"/>
      <c r="HEE35" s="481"/>
      <c r="HEF35" s="480"/>
      <c r="HEG35" s="480"/>
      <c r="HEH35" s="480"/>
      <c r="HEI35" s="481"/>
      <c r="HEJ35" s="481"/>
      <c r="HEK35" s="482"/>
      <c r="HEL35" s="481"/>
      <c r="HEM35" s="1053"/>
      <c r="HEN35" s="1053"/>
      <c r="HEO35" s="1053"/>
      <c r="HEP35" s="1053"/>
      <c r="HEQ35" s="1053"/>
      <c r="HER35" s="480"/>
      <c r="HES35" s="480"/>
      <c r="HET35" s="481"/>
      <c r="HEU35" s="480"/>
      <c r="HEV35" s="480"/>
      <c r="HEW35" s="480"/>
      <c r="HEX35" s="481"/>
      <c r="HEY35" s="481"/>
      <c r="HEZ35" s="482"/>
      <c r="HFA35" s="481"/>
      <c r="HFB35" s="1053"/>
      <c r="HFC35" s="1053"/>
      <c r="HFD35" s="1053"/>
      <c r="HFE35" s="1053"/>
      <c r="HFF35" s="1053"/>
      <c r="HFG35" s="480"/>
      <c r="HFH35" s="480"/>
      <c r="HFI35" s="481"/>
      <c r="HFJ35" s="480"/>
      <c r="HFK35" s="480"/>
      <c r="HFL35" s="480"/>
      <c r="HFM35" s="481"/>
      <c r="HFN35" s="481"/>
      <c r="HFO35" s="482"/>
      <c r="HFP35" s="481"/>
      <c r="HFQ35" s="1053"/>
      <c r="HFR35" s="1053"/>
      <c r="HFS35" s="1053"/>
      <c r="HFT35" s="1053"/>
      <c r="HFU35" s="1053"/>
      <c r="HFV35" s="480"/>
      <c r="HFW35" s="480"/>
      <c r="HFX35" s="481"/>
      <c r="HFY35" s="480"/>
      <c r="HFZ35" s="480"/>
      <c r="HGA35" s="480"/>
      <c r="HGB35" s="481"/>
      <c r="HGC35" s="481"/>
      <c r="HGD35" s="482"/>
      <c r="HGE35" s="481"/>
      <c r="HGF35" s="1053"/>
      <c r="HGG35" s="1053"/>
      <c r="HGH35" s="1053"/>
      <c r="HGI35" s="1053"/>
      <c r="HGJ35" s="1053"/>
      <c r="HGK35" s="480"/>
      <c r="HGL35" s="480"/>
      <c r="HGM35" s="481"/>
      <c r="HGN35" s="480"/>
      <c r="HGO35" s="480"/>
      <c r="HGP35" s="480"/>
      <c r="HGQ35" s="481"/>
      <c r="HGR35" s="481"/>
      <c r="HGS35" s="482"/>
      <c r="HGT35" s="481"/>
      <c r="HGU35" s="1053"/>
      <c r="HGV35" s="1053"/>
      <c r="HGW35" s="1053"/>
      <c r="HGX35" s="1053"/>
      <c r="HGY35" s="1053"/>
      <c r="HGZ35" s="480"/>
      <c r="HHA35" s="480"/>
      <c r="HHB35" s="481"/>
      <c r="HHC35" s="480"/>
      <c r="HHD35" s="480"/>
      <c r="HHE35" s="480"/>
      <c r="HHF35" s="481"/>
      <c r="HHG35" s="481"/>
      <c r="HHH35" s="482"/>
      <c r="HHI35" s="481"/>
      <c r="HHJ35" s="1053"/>
      <c r="HHK35" s="1053"/>
      <c r="HHL35" s="1053"/>
      <c r="HHM35" s="1053"/>
      <c r="HHN35" s="1053"/>
      <c r="HHO35" s="480"/>
      <c r="HHP35" s="480"/>
      <c r="HHQ35" s="481"/>
      <c r="HHR35" s="480"/>
      <c r="HHS35" s="480"/>
      <c r="HHT35" s="480"/>
      <c r="HHU35" s="481"/>
      <c r="HHV35" s="481"/>
      <c r="HHW35" s="482"/>
      <c r="HHX35" s="481"/>
      <c r="HHY35" s="1053"/>
      <c r="HHZ35" s="1053"/>
      <c r="HIA35" s="1053"/>
      <c r="HIB35" s="1053"/>
      <c r="HIC35" s="1053"/>
      <c r="HID35" s="480"/>
      <c r="HIE35" s="480"/>
      <c r="HIF35" s="481"/>
      <c r="HIG35" s="480"/>
      <c r="HIH35" s="480"/>
      <c r="HII35" s="480"/>
      <c r="HIJ35" s="481"/>
      <c r="HIK35" s="481"/>
      <c r="HIL35" s="482"/>
      <c r="HIM35" s="481"/>
      <c r="HIN35" s="1053"/>
      <c r="HIO35" s="1053"/>
      <c r="HIP35" s="1053"/>
      <c r="HIQ35" s="1053"/>
      <c r="HIR35" s="1053"/>
      <c r="HIS35" s="480"/>
      <c r="HIT35" s="480"/>
      <c r="HIU35" s="481"/>
      <c r="HIV35" s="480"/>
      <c r="HIW35" s="480"/>
      <c r="HIX35" s="480"/>
      <c r="HIY35" s="481"/>
      <c r="HIZ35" s="481"/>
      <c r="HJA35" s="482"/>
      <c r="HJB35" s="481"/>
      <c r="HJC35" s="1053"/>
      <c r="HJD35" s="1053"/>
      <c r="HJE35" s="1053"/>
      <c r="HJF35" s="1053"/>
      <c r="HJG35" s="1053"/>
      <c r="HJH35" s="480"/>
      <c r="HJI35" s="480"/>
      <c r="HJJ35" s="481"/>
      <c r="HJK35" s="480"/>
      <c r="HJL35" s="480"/>
      <c r="HJM35" s="480"/>
      <c r="HJN35" s="481"/>
      <c r="HJO35" s="481"/>
      <c r="HJP35" s="482"/>
      <c r="HJQ35" s="481"/>
      <c r="HJR35" s="1053"/>
      <c r="HJS35" s="1053"/>
      <c r="HJT35" s="1053"/>
      <c r="HJU35" s="1053"/>
      <c r="HJV35" s="1053"/>
      <c r="HJW35" s="480"/>
      <c r="HJX35" s="480"/>
      <c r="HJY35" s="481"/>
      <c r="HJZ35" s="480"/>
      <c r="HKA35" s="480"/>
      <c r="HKB35" s="480"/>
      <c r="HKC35" s="481"/>
      <c r="HKD35" s="481"/>
      <c r="HKE35" s="482"/>
      <c r="HKF35" s="481"/>
      <c r="HKG35" s="1053"/>
      <c r="HKH35" s="1053"/>
      <c r="HKI35" s="1053"/>
      <c r="HKJ35" s="1053"/>
      <c r="HKK35" s="1053"/>
      <c r="HKL35" s="480"/>
      <c r="HKM35" s="480"/>
      <c r="HKN35" s="481"/>
      <c r="HKO35" s="480"/>
      <c r="HKP35" s="480"/>
      <c r="HKQ35" s="480"/>
      <c r="HKR35" s="481"/>
      <c r="HKS35" s="481"/>
      <c r="HKT35" s="482"/>
      <c r="HKU35" s="481"/>
      <c r="HKV35" s="1053"/>
      <c r="HKW35" s="1053"/>
      <c r="HKX35" s="1053"/>
      <c r="HKY35" s="1053"/>
      <c r="HKZ35" s="1053"/>
      <c r="HLA35" s="480"/>
      <c r="HLB35" s="480"/>
      <c r="HLC35" s="481"/>
      <c r="HLD35" s="480"/>
      <c r="HLE35" s="480"/>
      <c r="HLF35" s="480"/>
      <c r="HLG35" s="481"/>
      <c r="HLH35" s="481"/>
      <c r="HLI35" s="482"/>
      <c r="HLJ35" s="481"/>
      <c r="HLK35" s="1053"/>
      <c r="HLL35" s="1053"/>
      <c r="HLM35" s="1053"/>
      <c r="HLN35" s="1053"/>
      <c r="HLO35" s="1053"/>
      <c r="HLP35" s="480"/>
      <c r="HLQ35" s="480"/>
      <c r="HLR35" s="481"/>
      <c r="HLS35" s="480"/>
      <c r="HLT35" s="480"/>
      <c r="HLU35" s="480"/>
      <c r="HLV35" s="481"/>
      <c r="HLW35" s="481"/>
      <c r="HLX35" s="482"/>
      <c r="HLY35" s="481"/>
      <c r="HLZ35" s="1053"/>
      <c r="HMA35" s="1053"/>
      <c r="HMB35" s="1053"/>
      <c r="HMC35" s="1053"/>
      <c r="HMD35" s="1053"/>
      <c r="HME35" s="480"/>
      <c r="HMF35" s="480"/>
      <c r="HMG35" s="481"/>
      <c r="HMH35" s="480"/>
      <c r="HMI35" s="480"/>
      <c r="HMJ35" s="480"/>
      <c r="HMK35" s="481"/>
      <c r="HML35" s="481"/>
      <c r="HMM35" s="482"/>
      <c r="HMN35" s="481"/>
      <c r="HMO35" s="1053"/>
      <c r="HMP35" s="1053"/>
      <c r="HMQ35" s="1053"/>
      <c r="HMR35" s="1053"/>
      <c r="HMS35" s="1053"/>
      <c r="HMT35" s="480"/>
      <c r="HMU35" s="480"/>
      <c r="HMV35" s="481"/>
      <c r="HMW35" s="480"/>
      <c r="HMX35" s="480"/>
      <c r="HMY35" s="480"/>
      <c r="HMZ35" s="481"/>
      <c r="HNA35" s="481"/>
      <c r="HNB35" s="482"/>
      <c r="HNC35" s="481"/>
      <c r="HND35" s="1053"/>
      <c r="HNE35" s="1053"/>
      <c r="HNF35" s="1053"/>
      <c r="HNG35" s="1053"/>
      <c r="HNH35" s="1053"/>
      <c r="HNI35" s="480"/>
      <c r="HNJ35" s="480"/>
      <c r="HNK35" s="481"/>
      <c r="HNL35" s="480"/>
      <c r="HNM35" s="480"/>
      <c r="HNN35" s="480"/>
      <c r="HNO35" s="481"/>
      <c r="HNP35" s="481"/>
      <c r="HNQ35" s="482"/>
      <c r="HNR35" s="481"/>
      <c r="HNS35" s="1053"/>
      <c r="HNT35" s="1053"/>
      <c r="HNU35" s="1053"/>
      <c r="HNV35" s="1053"/>
      <c r="HNW35" s="1053"/>
      <c r="HNX35" s="480"/>
      <c r="HNY35" s="480"/>
      <c r="HNZ35" s="481"/>
      <c r="HOA35" s="480"/>
      <c r="HOB35" s="480"/>
      <c r="HOC35" s="480"/>
      <c r="HOD35" s="481"/>
      <c r="HOE35" s="481"/>
      <c r="HOF35" s="482"/>
      <c r="HOG35" s="481"/>
      <c r="HOH35" s="1053"/>
      <c r="HOI35" s="1053"/>
      <c r="HOJ35" s="1053"/>
      <c r="HOK35" s="1053"/>
      <c r="HOL35" s="1053"/>
      <c r="HOM35" s="480"/>
      <c r="HON35" s="480"/>
      <c r="HOO35" s="481"/>
      <c r="HOP35" s="480"/>
      <c r="HOQ35" s="480"/>
      <c r="HOR35" s="480"/>
      <c r="HOS35" s="481"/>
      <c r="HOT35" s="481"/>
      <c r="HOU35" s="482"/>
      <c r="HOV35" s="481"/>
      <c r="HOW35" s="1053"/>
      <c r="HOX35" s="1053"/>
      <c r="HOY35" s="1053"/>
      <c r="HOZ35" s="1053"/>
      <c r="HPA35" s="1053"/>
      <c r="HPB35" s="480"/>
      <c r="HPC35" s="480"/>
      <c r="HPD35" s="481"/>
      <c r="HPE35" s="480"/>
      <c r="HPF35" s="480"/>
      <c r="HPG35" s="480"/>
      <c r="HPH35" s="481"/>
      <c r="HPI35" s="481"/>
      <c r="HPJ35" s="482"/>
      <c r="HPK35" s="481"/>
      <c r="HPL35" s="1053"/>
      <c r="HPM35" s="1053"/>
      <c r="HPN35" s="1053"/>
      <c r="HPO35" s="1053"/>
      <c r="HPP35" s="1053"/>
      <c r="HPQ35" s="480"/>
      <c r="HPR35" s="480"/>
      <c r="HPS35" s="481"/>
      <c r="HPT35" s="480"/>
      <c r="HPU35" s="480"/>
      <c r="HPV35" s="480"/>
      <c r="HPW35" s="481"/>
      <c r="HPX35" s="481"/>
      <c r="HPY35" s="482"/>
      <c r="HPZ35" s="481"/>
      <c r="HQA35" s="1053"/>
      <c r="HQB35" s="1053"/>
      <c r="HQC35" s="1053"/>
      <c r="HQD35" s="1053"/>
      <c r="HQE35" s="1053"/>
      <c r="HQF35" s="480"/>
      <c r="HQG35" s="480"/>
      <c r="HQH35" s="481"/>
      <c r="HQI35" s="480"/>
      <c r="HQJ35" s="480"/>
      <c r="HQK35" s="480"/>
      <c r="HQL35" s="481"/>
      <c r="HQM35" s="481"/>
      <c r="HQN35" s="482"/>
      <c r="HQO35" s="481"/>
      <c r="HQP35" s="1053"/>
      <c r="HQQ35" s="1053"/>
      <c r="HQR35" s="1053"/>
      <c r="HQS35" s="1053"/>
      <c r="HQT35" s="1053"/>
      <c r="HQU35" s="480"/>
      <c r="HQV35" s="480"/>
      <c r="HQW35" s="481"/>
      <c r="HQX35" s="480"/>
      <c r="HQY35" s="480"/>
      <c r="HQZ35" s="480"/>
      <c r="HRA35" s="481"/>
      <c r="HRB35" s="481"/>
      <c r="HRC35" s="482"/>
      <c r="HRD35" s="481"/>
      <c r="HRE35" s="1053"/>
      <c r="HRF35" s="1053"/>
      <c r="HRG35" s="1053"/>
      <c r="HRH35" s="1053"/>
      <c r="HRI35" s="1053"/>
      <c r="HRJ35" s="480"/>
      <c r="HRK35" s="480"/>
      <c r="HRL35" s="481"/>
      <c r="HRM35" s="480"/>
      <c r="HRN35" s="480"/>
      <c r="HRO35" s="480"/>
      <c r="HRP35" s="481"/>
      <c r="HRQ35" s="481"/>
      <c r="HRR35" s="482"/>
      <c r="HRS35" s="481"/>
      <c r="HRT35" s="1053"/>
      <c r="HRU35" s="1053"/>
      <c r="HRV35" s="1053"/>
      <c r="HRW35" s="1053"/>
      <c r="HRX35" s="1053"/>
      <c r="HRY35" s="480"/>
      <c r="HRZ35" s="480"/>
      <c r="HSA35" s="481"/>
      <c r="HSB35" s="480"/>
      <c r="HSC35" s="480"/>
      <c r="HSD35" s="480"/>
      <c r="HSE35" s="481"/>
      <c r="HSF35" s="481"/>
      <c r="HSG35" s="482"/>
      <c r="HSH35" s="481"/>
      <c r="HSI35" s="1053"/>
      <c r="HSJ35" s="1053"/>
      <c r="HSK35" s="1053"/>
      <c r="HSL35" s="1053"/>
      <c r="HSM35" s="1053"/>
      <c r="HSN35" s="480"/>
      <c r="HSO35" s="480"/>
      <c r="HSP35" s="481"/>
      <c r="HSQ35" s="480"/>
      <c r="HSR35" s="480"/>
      <c r="HSS35" s="480"/>
      <c r="HST35" s="481"/>
      <c r="HSU35" s="481"/>
      <c r="HSV35" s="482"/>
      <c r="HSW35" s="481"/>
      <c r="HSX35" s="1053"/>
      <c r="HSY35" s="1053"/>
      <c r="HSZ35" s="1053"/>
      <c r="HTA35" s="1053"/>
      <c r="HTB35" s="1053"/>
      <c r="HTC35" s="480"/>
      <c r="HTD35" s="480"/>
      <c r="HTE35" s="481"/>
      <c r="HTF35" s="480"/>
      <c r="HTG35" s="480"/>
      <c r="HTH35" s="480"/>
      <c r="HTI35" s="481"/>
      <c r="HTJ35" s="481"/>
      <c r="HTK35" s="482"/>
      <c r="HTL35" s="481"/>
      <c r="HTM35" s="1053"/>
      <c r="HTN35" s="1053"/>
      <c r="HTO35" s="1053"/>
      <c r="HTP35" s="1053"/>
      <c r="HTQ35" s="1053"/>
      <c r="HTR35" s="480"/>
      <c r="HTS35" s="480"/>
      <c r="HTT35" s="481"/>
      <c r="HTU35" s="480"/>
      <c r="HTV35" s="480"/>
      <c r="HTW35" s="480"/>
      <c r="HTX35" s="481"/>
      <c r="HTY35" s="481"/>
      <c r="HTZ35" s="482"/>
      <c r="HUA35" s="481"/>
      <c r="HUB35" s="1053"/>
      <c r="HUC35" s="1053"/>
      <c r="HUD35" s="1053"/>
      <c r="HUE35" s="1053"/>
      <c r="HUF35" s="1053"/>
      <c r="HUG35" s="480"/>
      <c r="HUH35" s="480"/>
      <c r="HUI35" s="481"/>
      <c r="HUJ35" s="480"/>
      <c r="HUK35" s="480"/>
      <c r="HUL35" s="480"/>
      <c r="HUM35" s="481"/>
      <c r="HUN35" s="481"/>
      <c r="HUO35" s="482"/>
      <c r="HUP35" s="481"/>
      <c r="HUQ35" s="1053"/>
      <c r="HUR35" s="1053"/>
      <c r="HUS35" s="1053"/>
      <c r="HUT35" s="1053"/>
      <c r="HUU35" s="1053"/>
      <c r="HUV35" s="480"/>
      <c r="HUW35" s="480"/>
      <c r="HUX35" s="481"/>
      <c r="HUY35" s="480"/>
      <c r="HUZ35" s="480"/>
      <c r="HVA35" s="480"/>
      <c r="HVB35" s="481"/>
      <c r="HVC35" s="481"/>
      <c r="HVD35" s="482"/>
      <c r="HVE35" s="481"/>
      <c r="HVF35" s="1053"/>
      <c r="HVG35" s="1053"/>
      <c r="HVH35" s="1053"/>
      <c r="HVI35" s="1053"/>
      <c r="HVJ35" s="1053"/>
      <c r="HVK35" s="480"/>
      <c r="HVL35" s="480"/>
      <c r="HVM35" s="481"/>
      <c r="HVN35" s="480"/>
      <c r="HVO35" s="480"/>
      <c r="HVP35" s="480"/>
      <c r="HVQ35" s="481"/>
      <c r="HVR35" s="481"/>
      <c r="HVS35" s="482"/>
      <c r="HVT35" s="481"/>
      <c r="HVU35" s="1053"/>
      <c r="HVV35" s="1053"/>
      <c r="HVW35" s="1053"/>
      <c r="HVX35" s="1053"/>
      <c r="HVY35" s="1053"/>
      <c r="HVZ35" s="480"/>
      <c r="HWA35" s="480"/>
      <c r="HWB35" s="481"/>
      <c r="HWC35" s="480"/>
      <c r="HWD35" s="480"/>
      <c r="HWE35" s="480"/>
      <c r="HWF35" s="481"/>
      <c r="HWG35" s="481"/>
      <c r="HWH35" s="482"/>
      <c r="HWI35" s="481"/>
      <c r="HWJ35" s="1053"/>
      <c r="HWK35" s="1053"/>
      <c r="HWL35" s="1053"/>
      <c r="HWM35" s="1053"/>
      <c r="HWN35" s="1053"/>
      <c r="HWO35" s="480"/>
      <c r="HWP35" s="480"/>
      <c r="HWQ35" s="481"/>
      <c r="HWR35" s="480"/>
      <c r="HWS35" s="480"/>
      <c r="HWT35" s="480"/>
      <c r="HWU35" s="481"/>
      <c r="HWV35" s="481"/>
      <c r="HWW35" s="482"/>
      <c r="HWX35" s="481"/>
      <c r="HWY35" s="1053"/>
      <c r="HWZ35" s="1053"/>
      <c r="HXA35" s="1053"/>
      <c r="HXB35" s="1053"/>
      <c r="HXC35" s="1053"/>
      <c r="HXD35" s="480"/>
      <c r="HXE35" s="480"/>
      <c r="HXF35" s="481"/>
      <c r="HXG35" s="480"/>
      <c r="HXH35" s="480"/>
      <c r="HXI35" s="480"/>
      <c r="HXJ35" s="481"/>
      <c r="HXK35" s="481"/>
      <c r="HXL35" s="482"/>
      <c r="HXM35" s="481"/>
      <c r="HXN35" s="1053"/>
      <c r="HXO35" s="1053"/>
      <c r="HXP35" s="1053"/>
      <c r="HXQ35" s="1053"/>
      <c r="HXR35" s="1053"/>
      <c r="HXS35" s="480"/>
      <c r="HXT35" s="480"/>
      <c r="HXU35" s="481"/>
      <c r="HXV35" s="480"/>
      <c r="HXW35" s="480"/>
      <c r="HXX35" s="480"/>
      <c r="HXY35" s="481"/>
      <c r="HXZ35" s="481"/>
      <c r="HYA35" s="482"/>
      <c r="HYB35" s="481"/>
      <c r="HYC35" s="1053"/>
      <c r="HYD35" s="1053"/>
      <c r="HYE35" s="1053"/>
      <c r="HYF35" s="1053"/>
      <c r="HYG35" s="1053"/>
      <c r="HYH35" s="480"/>
      <c r="HYI35" s="480"/>
      <c r="HYJ35" s="481"/>
      <c r="HYK35" s="480"/>
      <c r="HYL35" s="480"/>
      <c r="HYM35" s="480"/>
      <c r="HYN35" s="481"/>
      <c r="HYO35" s="481"/>
      <c r="HYP35" s="482"/>
      <c r="HYQ35" s="481"/>
      <c r="HYR35" s="1053"/>
      <c r="HYS35" s="1053"/>
      <c r="HYT35" s="1053"/>
      <c r="HYU35" s="1053"/>
      <c r="HYV35" s="1053"/>
      <c r="HYW35" s="480"/>
      <c r="HYX35" s="480"/>
      <c r="HYY35" s="481"/>
      <c r="HYZ35" s="480"/>
      <c r="HZA35" s="480"/>
      <c r="HZB35" s="480"/>
      <c r="HZC35" s="481"/>
      <c r="HZD35" s="481"/>
      <c r="HZE35" s="482"/>
      <c r="HZF35" s="481"/>
      <c r="HZG35" s="1053"/>
      <c r="HZH35" s="1053"/>
      <c r="HZI35" s="1053"/>
      <c r="HZJ35" s="1053"/>
      <c r="HZK35" s="1053"/>
      <c r="HZL35" s="480"/>
      <c r="HZM35" s="480"/>
      <c r="HZN35" s="481"/>
      <c r="HZO35" s="480"/>
      <c r="HZP35" s="480"/>
      <c r="HZQ35" s="480"/>
      <c r="HZR35" s="481"/>
      <c r="HZS35" s="481"/>
      <c r="HZT35" s="482"/>
      <c r="HZU35" s="481"/>
      <c r="HZV35" s="1053"/>
      <c r="HZW35" s="1053"/>
      <c r="HZX35" s="1053"/>
      <c r="HZY35" s="1053"/>
      <c r="HZZ35" s="1053"/>
      <c r="IAA35" s="480"/>
      <c r="IAB35" s="480"/>
      <c r="IAC35" s="481"/>
      <c r="IAD35" s="480"/>
      <c r="IAE35" s="480"/>
      <c r="IAF35" s="480"/>
      <c r="IAG35" s="481"/>
      <c r="IAH35" s="481"/>
      <c r="IAI35" s="482"/>
      <c r="IAJ35" s="481"/>
      <c r="IAK35" s="1053"/>
      <c r="IAL35" s="1053"/>
      <c r="IAM35" s="1053"/>
      <c r="IAN35" s="1053"/>
      <c r="IAO35" s="1053"/>
      <c r="IAP35" s="480"/>
      <c r="IAQ35" s="480"/>
      <c r="IAR35" s="481"/>
      <c r="IAS35" s="480"/>
      <c r="IAT35" s="480"/>
      <c r="IAU35" s="480"/>
      <c r="IAV35" s="481"/>
      <c r="IAW35" s="481"/>
      <c r="IAX35" s="482"/>
      <c r="IAY35" s="481"/>
      <c r="IAZ35" s="1053"/>
      <c r="IBA35" s="1053"/>
      <c r="IBB35" s="1053"/>
      <c r="IBC35" s="1053"/>
      <c r="IBD35" s="1053"/>
      <c r="IBE35" s="480"/>
      <c r="IBF35" s="480"/>
      <c r="IBG35" s="481"/>
      <c r="IBH35" s="480"/>
      <c r="IBI35" s="480"/>
      <c r="IBJ35" s="480"/>
      <c r="IBK35" s="481"/>
      <c r="IBL35" s="481"/>
      <c r="IBM35" s="482"/>
      <c r="IBN35" s="481"/>
      <c r="IBO35" s="1053"/>
      <c r="IBP35" s="1053"/>
      <c r="IBQ35" s="1053"/>
      <c r="IBR35" s="1053"/>
      <c r="IBS35" s="1053"/>
      <c r="IBT35" s="480"/>
      <c r="IBU35" s="480"/>
      <c r="IBV35" s="481"/>
      <c r="IBW35" s="480"/>
      <c r="IBX35" s="480"/>
      <c r="IBY35" s="480"/>
      <c r="IBZ35" s="481"/>
      <c r="ICA35" s="481"/>
      <c r="ICB35" s="482"/>
      <c r="ICC35" s="481"/>
      <c r="ICD35" s="1053"/>
      <c r="ICE35" s="1053"/>
      <c r="ICF35" s="1053"/>
      <c r="ICG35" s="1053"/>
      <c r="ICH35" s="1053"/>
      <c r="ICI35" s="480"/>
      <c r="ICJ35" s="480"/>
      <c r="ICK35" s="481"/>
      <c r="ICL35" s="480"/>
      <c r="ICM35" s="480"/>
      <c r="ICN35" s="480"/>
      <c r="ICO35" s="481"/>
      <c r="ICP35" s="481"/>
      <c r="ICQ35" s="482"/>
      <c r="ICR35" s="481"/>
      <c r="ICS35" s="1053"/>
      <c r="ICT35" s="1053"/>
      <c r="ICU35" s="1053"/>
      <c r="ICV35" s="1053"/>
      <c r="ICW35" s="1053"/>
      <c r="ICX35" s="480"/>
      <c r="ICY35" s="480"/>
      <c r="ICZ35" s="481"/>
      <c r="IDA35" s="480"/>
      <c r="IDB35" s="480"/>
      <c r="IDC35" s="480"/>
      <c r="IDD35" s="481"/>
      <c r="IDE35" s="481"/>
      <c r="IDF35" s="482"/>
      <c r="IDG35" s="481"/>
      <c r="IDH35" s="1053"/>
      <c r="IDI35" s="1053"/>
      <c r="IDJ35" s="1053"/>
      <c r="IDK35" s="1053"/>
      <c r="IDL35" s="1053"/>
      <c r="IDM35" s="480"/>
      <c r="IDN35" s="480"/>
      <c r="IDO35" s="481"/>
      <c r="IDP35" s="480"/>
      <c r="IDQ35" s="480"/>
      <c r="IDR35" s="480"/>
      <c r="IDS35" s="481"/>
      <c r="IDT35" s="481"/>
      <c r="IDU35" s="482"/>
      <c r="IDV35" s="481"/>
      <c r="IDW35" s="1053"/>
      <c r="IDX35" s="1053"/>
      <c r="IDY35" s="1053"/>
      <c r="IDZ35" s="1053"/>
      <c r="IEA35" s="1053"/>
      <c r="IEB35" s="480"/>
      <c r="IEC35" s="480"/>
      <c r="IED35" s="481"/>
      <c r="IEE35" s="480"/>
      <c r="IEF35" s="480"/>
      <c r="IEG35" s="480"/>
      <c r="IEH35" s="481"/>
      <c r="IEI35" s="481"/>
      <c r="IEJ35" s="482"/>
      <c r="IEK35" s="481"/>
      <c r="IEL35" s="1053"/>
      <c r="IEM35" s="1053"/>
      <c r="IEN35" s="1053"/>
      <c r="IEO35" s="1053"/>
      <c r="IEP35" s="1053"/>
      <c r="IEQ35" s="480"/>
      <c r="IER35" s="480"/>
      <c r="IES35" s="481"/>
      <c r="IET35" s="480"/>
      <c r="IEU35" s="480"/>
      <c r="IEV35" s="480"/>
      <c r="IEW35" s="481"/>
      <c r="IEX35" s="481"/>
      <c r="IEY35" s="482"/>
      <c r="IEZ35" s="481"/>
      <c r="IFA35" s="1053"/>
      <c r="IFB35" s="1053"/>
      <c r="IFC35" s="1053"/>
      <c r="IFD35" s="1053"/>
      <c r="IFE35" s="1053"/>
      <c r="IFF35" s="480"/>
      <c r="IFG35" s="480"/>
      <c r="IFH35" s="481"/>
      <c r="IFI35" s="480"/>
      <c r="IFJ35" s="480"/>
      <c r="IFK35" s="480"/>
      <c r="IFL35" s="481"/>
      <c r="IFM35" s="481"/>
      <c r="IFN35" s="482"/>
      <c r="IFO35" s="481"/>
      <c r="IFP35" s="1053"/>
      <c r="IFQ35" s="1053"/>
      <c r="IFR35" s="1053"/>
      <c r="IFS35" s="1053"/>
      <c r="IFT35" s="1053"/>
      <c r="IFU35" s="480"/>
      <c r="IFV35" s="480"/>
      <c r="IFW35" s="481"/>
      <c r="IFX35" s="480"/>
      <c r="IFY35" s="480"/>
      <c r="IFZ35" s="480"/>
      <c r="IGA35" s="481"/>
      <c r="IGB35" s="481"/>
      <c r="IGC35" s="482"/>
      <c r="IGD35" s="481"/>
      <c r="IGE35" s="1053"/>
      <c r="IGF35" s="1053"/>
      <c r="IGG35" s="1053"/>
      <c r="IGH35" s="1053"/>
      <c r="IGI35" s="1053"/>
      <c r="IGJ35" s="480"/>
      <c r="IGK35" s="480"/>
      <c r="IGL35" s="481"/>
      <c r="IGM35" s="480"/>
      <c r="IGN35" s="480"/>
      <c r="IGO35" s="480"/>
      <c r="IGP35" s="481"/>
      <c r="IGQ35" s="481"/>
      <c r="IGR35" s="482"/>
      <c r="IGS35" s="481"/>
      <c r="IGT35" s="1053"/>
      <c r="IGU35" s="1053"/>
      <c r="IGV35" s="1053"/>
      <c r="IGW35" s="1053"/>
      <c r="IGX35" s="1053"/>
      <c r="IGY35" s="480"/>
      <c r="IGZ35" s="480"/>
      <c r="IHA35" s="481"/>
      <c r="IHB35" s="480"/>
      <c r="IHC35" s="480"/>
      <c r="IHD35" s="480"/>
      <c r="IHE35" s="481"/>
      <c r="IHF35" s="481"/>
      <c r="IHG35" s="482"/>
      <c r="IHH35" s="481"/>
      <c r="IHI35" s="1053"/>
      <c r="IHJ35" s="1053"/>
      <c r="IHK35" s="1053"/>
      <c r="IHL35" s="1053"/>
      <c r="IHM35" s="1053"/>
      <c r="IHN35" s="480"/>
      <c r="IHO35" s="480"/>
      <c r="IHP35" s="481"/>
      <c r="IHQ35" s="480"/>
      <c r="IHR35" s="480"/>
      <c r="IHS35" s="480"/>
      <c r="IHT35" s="481"/>
      <c r="IHU35" s="481"/>
      <c r="IHV35" s="482"/>
      <c r="IHW35" s="481"/>
      <c r="IHX35" s="1053"/>
      <c r="IHY35" s="1053"/>
      <c r="IHZ35" s="1053"/>
      <c r="IIA35" s="1053"/>
      <c r="IIB35" s="1053"/>
      <c r="IIC35" s="480"/>
      <c r="IID35" s="480"/>
      <c r="IIE35" s="481"/>
      <c r="IIF35" s="480"/>
      <c r="IIG35" s="480"/>
      <c r="IIH35" s="480"/>
      <c r="III35" s="481"/>
      <c r="IIJ35" s="481"/>
      <c r="IIK35" s="482"/>
      <c r="IIL35" s="481"/>
      <c r="IIM35" s="1053"/>
      <c r="IIN35" s="1053"/>
      <c r="IIO35" s="1053"/>
      <c r="IIP35" s="1053"/>
      <c r="IIQ35" s="1053"/>
      <c r="IIR35" s="480"/>
      <c r="IIS35" s="480"/>
      <c r="IIT35" s="481"/>
      <c r="IIU35" s="480"/>
      <c r="IIV35" s="480"/>
      <c r="IIW35" s="480"/>
      <c r="IIX35" s="481"/>
      <c r="IIY35" s="481"/>
      <c r="IIZ35" s="482"/>
      <c r="IJA35" s="481"/>
      <c r="IJB35" s="1053"/>
      <c r="IJC35" s="1053"/>
      <c r="IJD35" s="1053"/>
      <c r="IJE35" s="1053"/>
      <c r="IJF35" s="1053"/>
      <c r="IJG35" s="480"/>
      <c r="IJH35" s="480"/>
      <c r="IJI35" s="481"/>
      <c r="IJJ35" s="480"/>
      <c r="IJK35" s="480"/>
      <c r="IJL35" s="480"/>
      <c r="IJM35" s="481"/>
      <c r="IJN35" s="481"/>
      <c r="IJO35" s="482"/>
      <c r="IJP35" s="481"/>
      <c r="IJQ35" s="1053"/>
      <c r="IJR35" s="1053"/>
      <c r="IJS35" s="1053"/>
      <c r="IJT35" s="1053"/>
      <c r="IJU35" s="1053"/>
      <c r="IJV35" s="480"/>
      <c r="IJW35" s="480"/>
      <c r="IJX35" s="481"/>
      <c r="IJY35" s="480"/>
      <c r="IJZ35" s="480"/>
      <c r="IKA35" s="480"/>
      <c r="IKB35" s="481"/>
      <c r="IKC35" s="481"/>
      <c r="IKD35" s="482"/>
      <c r="IKE35" s="481"/>
      <c r="IKF35" s="1053"/>
      <c r="IKG35" s="1053"/>
      <c r="IKH35" s="1053"/>
      <c r="IKI35" s="1053"/>
      <c r="IKJ35" s="1053"/>
      <c r="IKK35" s="480"/>
      <c r="IKL35" s="480"/>
      <c r="IKM35" s="481"/>
      <c r="IKN35" s="480"/>
      <c r="IKO35" s="480"/>
      <c r="IKP35" s="480"/>
      <c r="IKQ35" s="481"/>
      <c r="IKR35" s="481"/>
      <c r="IKS35" s="482"/>
      <c r="IKT35" s="481"/>
      <c r="IKU35" s="1053"/>
      <c r="IKV35" s="1053"/>
      <c r="IKW35" s="1053"/>
      <c r="IKX35" s="1053"/>
      <c r="IKY35" s="1053"/>
      <c r="IKZ35" s="480"/>
      <c r="ILA35" s="480"/>
      <c r="ILB35" s="481"/>
      <c r="ILC35" s="480"/>
      <c r="ILD35" s="480"/>
      <c r="ILE35" s="480"/>
      <c r="ILF35" s="481"/>
      <c r="ILG35" s="481"/>
      <c r="ILH35" s="482"/>
      <c r="ILI35" s="481"/>
      <c r="ILJ35" s="1053"/>
      <c r="ILK35" s="1053"/>
      <c r="ILL35" s="1053"/>
      <c r="ILM35" s="1053"/>
      <c r="ILN35" s="1053"/>
      <c r="ILO35" s="480"/>
      <c r="ILP35" s="480"/>
      <c r="ILQ35" s="481"/>
      <c r="ILR35" s="480"/>
      <c r="ILS35" s="480"/>
      <c r="ILT35" s="480"/>
      <c r="ILU35" s="481"/>
      <c r="ILV35" s="481"/>
      <c r="ILW35" s="482"/>
      <c r="ILX35" s="481"/>
      <c r="ILY35" s="1053"/>
      <c r="ILZ35" s="1053"/>
      <c r="IMA35" s="1053"/>
      <c r="IMB35" s="1053"/>
      <c r="IMC35" s="1053"/>
      <c r="IMD35" s="480"/>
      <c r="IME35" s="480"/>
      <c r="IMF35" s="481"/>
      <c r="IMG35" s="480"/>
      <c r="IMH35" s="480"/>
      <c r="IMI35" s="480"/>
      <c r="IMJ35" s="481"/>
      <c r="IMK35" s="481"/>
      <c r="IML35" s="482"/>
      <c r="IMM35" s="481"/>
      <c r="IMN35" s="1053"/>
      <c r="IMO35" s="1053"/>
      <c r="IMP35" s="1053"/>
      <c r="IMQ35" s="1053"/>
      <c r="IMR35" s="1053"/>
      <c r="IMS35" s="480"/>
      <c r="IMT35" s="480"/>
      <c r="IMU35" s="481"/>
      <c r="IMV35" s="480"/>
      <c r="IMW35" s="480"/>
      <c r="IMX35" s="480"/>
      <c r="IMY35" s="481"/>
      <c r="IMZ35" s="481"/>
      <c r="INA35" s="482"/>
      <c r="INB35" s="481"/>
      <c r="INC35" s="1053"/>
      <c r="IND35" s="1053"/>
      <c r="INE35" s="1053"/>
      <c r="INF35" s="1053"/>
      <c r="ING35" s="1053"/>
      <c r="INH35" s="480"/>
      <c r="INI35" s="480"/>
      <c r="INJ35" s="481"/>
      <c r="INK35" s="480"/>
      <c r="INL35" s="480"/>
      <c r="INM35" s="480"/>
      <c r="INN35" s="481"/>
      <c r="INO35" s="481"/>
      <c r="INP35" s="482"/>
      <c r="INQ35" s="481"/>
      <c r="INR35" s="1053"/>
      <c r="INS35" s="1053"/>
      <c r="INT35" s="1053"/>
      <c r="INU35" s="1053"/>
      <c r="INV35" s="1053"/>
      <c r="INW35" s="480"/>
      <c r="INX35" s="480"/>
      <c r="INY35" s="481"/>
      <c r="INZ35" s="480"/>
      <c r="IOA35" s="480"/>
      <c r="IOB35" s="480"/>
      <c r="IOC35" s="481"/>
      <c r="IOD35" s="481"/>
      <c r="IOE35" s="482"/>
      <c r="IOF35" s="481"/>
      <c r="IOG35" s="1053"/>
      <c r="IOH35" s="1053"/>
      <c r="IOI35" s="1053"/>
      <c r="IOJ35" s="1053"/>
      <c r="IOK35" s="1053"/>
      <c r="IOL35" s="480"/>
      <c r="IOM35" s="480"/>
      <c r="ION35" s="481"/>
      <c r="IOO35" s="480"/>
      <c r="IOP35" s="480"/>
      <c r="IOQ35" s="480"/>
      <c r="IOR35" s="481"/>
      <c r="IOS35" s="481"/>
      <c r="IOT35" s="482"/>
      <c r="IOU35" s="481"/>
      <c r="IOV35" s="1053"/>
      <c r="IOW35" s="1053"/>
      <c r="IOX35" s="1053"/>
      <c r="IOY35" s="1053"/>
      <c r="IOZ35" s="1053"/>
      <c r="IPA35" s="480"/>
      <c r="IPB35" s="480"/>
      <c r="IPC35" s="481"/>
      <c r="IPD35" s="480"/>
      <c r="IPE35" s="480"/>
      <c r="IPF35" s="480"/>
      <c r="IPG35" s="481"/>
      <c r="IPH35" s="481"/>
      <c r="IPI35" s="482"/>
      <c r="IPJ35" s="481"/>
      <c r="IPK35" s="1053"/>
      <c r="IPL35" s="1053"/>
      <c r="IPM35" s="1053"/>
      <c r="IPN35" s="1053"/>
      <c r="IPO35" s="1053"/>
      <c r="IPP35" s="480"/>
      <c r="IPQ35" s="480"/>
      <c r="IPR35" s="481"/>
      <c r="IPS35" s="480"/>
      <c r="IPT35" s="480"/>
      <c r="IPU35" s="480"/>
      <c r="IPV35" s="481"/>
      <c r="IPW35" s="481"/>
      <c r="IPX35" s="482"/>
      <c r="IPY35" s="481"/>
      <c r="IPZ35" s="1053"/>
      <c r="IQA35" s="1053"/>
      <c r="IQB35" s="1053"/>
      <c r="IQC35" s="1053"/>
      <c r="IQD35" s="1053"/>
      <c r="IQE35" s="480"/>
      <c r="IQF35" s="480"/>
      <c r="IQG35" s="481"/>
      <c r="IQH35" s="480"/>
      <c r="IQI35" s="480"/>
      <c r="IQJ35" s="480"/>
      <c r="IQK35" s="481"/>
      <c r="IQL35" s="481"/>
      <c r="IQM35" s="482"/>
      <c r="IQN35" s="481"/>
      <c r="IQO35" s="1053"/>
      <c r="IQP35" s="1053"/>
      <c r="IQQ35" s="1053"/>
      <c r="IQR35" s="1053"/>
      <c r="IQS35" s="1053"/>
      <c r="IQT35" s="480"/>
      <c r="IQU35" s="480"/>
      <c r="IQV35" s="481"/>
      <c r="IQW35" s="480"/>
      <c r="IQX35" s="480"/>
      <c r="IQY35" s="480"/>
      <c r="IQZ35" s="481"/>
      <c r="IRA35" s="481"/>
      <c r="IRB35" s="482"/>
      <c r="IRC35" s="481"/>
      <c r="IRD35" s="1053"/>
      <c r="IRE35" s="1053"/>
      <c r="IRF35" s="1053"/>
      <c r="IRG35" s="1053"/>
      <c r="IRH35" s="1053"/>
      <c r="IRI35" s="480"/>
      <c r="IRJ35" s="480"/>
      <c r="IRK35" s="481"/>
      <c r="IRL35" s="480"/>
      <c r="IRM35" s="480"/>
      <c r="IRN35" s="480"/>
      <c r="IRO35" s="481"/>
      <c r="IRP35" s="481"/>
      <c r="IRQ35" s="482"/>
      <c r="IRR35" s="481"/>
      <c r="IRS35" s="1053"/>
      <c r="IRT35" s="1053"/>
      <c r="IRU35" s="1053"/>
      <c r="IRV35" s="1053"/>
      <c r="IRW35" s="1053"/>
      <c r="IRX35" s="480"/>
      <c r="IRY35" s="480"/>
      <c r="IRZ35" s="481"/>
      <c r="ISA35" s="480"/>
      <c r="ISB35" s="480"/>
      <c r="ISC35" s="480"/>
      <c r="ISD35" s="481"/>
      <c r="ISE35" s="481"/>
      <c r="ISF35" s="482"/>
      <c r="ISG35" s="481"/>
      <c r="ISH35" s="1053"/>
      <c r="ISI35" s="1053"/>
      <c r="ISJ35" s="1053"/>
      <c r="ISK35" s="1053"/>
      <c r="ISL35" s="1053"/>
      <c r="ISM35" s="480"/>
      <c r="ISN35" s="480"/>
      <c r="ISO35" s="481"/>
      <c r="ISP35" s="480"/>
      <c r="ISQ35" s="480"/>
      <c r="ISR35" s="480"/>
      <c r="ISS35" s="481"/>
      <c r="IST35" s="481"/>
      <c r="ISU35" s="482"/>
      <c r="ISV35" s="481"/>
      <c r="ISW35" s="1053"/>
      <c r="ISX35" s="1053"/>
      <c r="ISY35" s="1053"/>
      <c r="ISZ35" s="1053"/>
      <c r="ITA35" s="1053"/>
      <c r="ITB35" s="480"/>
      <c r="ITC35" s="480"/>
      <c r="ITD35" s="481"/>
      <c r="ITE35" s="480"/>
      <c r="ITF35" s="480"/>
      <c r="ITG35" s="480"/>
      <c r="ITH35" s="481"/>
      <c r="ITI35" s="481"/>
      <c r="ITJ35" s="482"/>
      <c r="ITK35" s="481"/>
      <c r="ITL35" s="1053"/>
      <c r="ITM35" s="1053"/>
      <c r="ITN35" s="1053"/>
      <c r="ITO35" s="1053"/>
      <c r="ITP35" s="1053"/>
      <c r="ITQ35" s="480"/>
      <c r="ITR35" s="480"/>
      <c r="ITS35" s="481"/>
      <c r="ITT35" s="480"/>
      <c r="ITU35" s="480"/>
      <c r="ITV35" s="480"/>
      <c r="ITW35" s="481"/>
      <c r="ITX35" s="481"/>
      <c r="ITY35" s="482"/>
      <c r="ITZ35" s="481"/>
      <c r="IUA35" s="1053"/>
      <c r="IUB35" s="1053"/>
      <c r="IUC35" s="1053"/>
      <c r="IUD35" s="1053"/>
      <c r="IUE35" s="1053"/>
      <c r="IUF35" s="480"/>
      <c r="IUG35" s="480"/>
      <c r="IUH35" s="481"/>
      <c r="IUI35" s="480"/>
      <c r="IUJ35" s="480"/>
      <c r="IUK35" s="480"/>
      <c r="IUL35" s="481"/>
      <c r="IUM35" s="481"/>
      <c r="IUN35" s="482"/>
      <c r="IUO35" s="481"/>
      <c r="IUP35" s="1053"/>
      <c r="IUQ35" s="1053"/>
      <c r="IUR35" s="1053"/>
      <c r="IUS35" s="1053"/>
      <c r="IUT35" s="1053"/>
      <c r="IUU35" s="480"/>
      <c r="IUV35" s="480"/>
      <c r="IUW35" s="481"/>
      <c r="IUX35" s="480"/>
      <c r="IUY35" s="480"/>
      <c r="IUZ35" s="480"/>
      <c r="IVA35" s="481"/>
      <c r="IVB35" s="481"/>
      <c r="IVC35" s="482"/>
      <c r="IVD35" s="481"/>
      <c r="IVE35" s="1053"/>
      <c r="IVF35" s="1053"/>
      <c r="IVG35" s="1053"/>
      <c r="IVH35" s="1053"/>
      <c r="IVI35" s="1053"/>
      <c r="IVJ35" s="480"/>
      <c r="IVK35" s="480"/>
      <c r="IVL35" s="481"/>
      <c r="IVM35" s="480"/>
      <c r="IVN35" s="480"/>
      <c r="IVO35" s="480"/>
      <c r="IVP35" s="481"/>
      <c r="IVQ35" s="481"/>
      <c r="IVR35" s="482"/>
      <c r="IVS35" s="481"/>
      <c r="IVT35" s="1053"/>
      <c r="IVU35" s="1053"/>
      <c r="IVV35" s="1053"/>
      <c r="IVW35" s="1053"/>
      <c r="IVX35" s="1053"/>
      <c r="IVY35" s="480"/>
      <c r="IVZ35" s="480"/>
      <c r="IWA35" s="481"/>
      <c r="IWB35" s="480"/>
      <c r="IWC35" s="480"/>
      <c r="IWD35" s="480"/>
      <c r="IWE35" s="481"/>
      <c r="IWF35" s="481"/>
      <c r="IWG35" s="482"/>
      <c r="IWH35" s="481"/>
      <c r="IWI35" s="1053"/>
      <c r="IWJ35" s="1053"/>
      <c r="IWK35" s="1053"/>
      <c r="IWL35" s="1053"/>
      <c r="IWM35" s="1053"/>
      <c r="IWN35" s="480"/>
      <c r="IWO35" s="480"/>
      <c r="IWP35" s="481"/>
      <c r="IWQ35" s="480"/>
      <c r="IWR35" s="480"/>
      <c r="IWS35" s="480"/>
      <c r="IWT35" s="481"/>
      <c r="IWU35" s="481"/>
      <c r="IWV35" s="482"/>
      <c r="IWW35" s="481"/>
      <c r="IWX35" s="1053"/>
      <c r="IWY35" s="1053"/>
      <c r="IWZ35" s="1053"/>
      <c r="IXA35" s="1053"/>
      <c r="IXB35" s="1053"/>
      <c r="IXC35" s="480"/>
      <c r="IXD35" s="480"/>
      <c r="IXE35" s="481"/>
      <c r="IXF35" s="480"/>
      <c r="IXG35" s="480"/>
      <c r="IXH35" s="480"/>
      <c r="IXI35" s="481"/>
      <c r="IXJ35" s="481"/>
      <c r="IXK35" s="482"/>
      <c r="IXL35" s="481"/>
      <c r="IXM35" s="1053"/>
      <c r="IXN35" s="1053"/>
      <c r="IXO35" s="1053"/>
      <c r="IXP35" s="1053"/>
      <c r="IXQ35" s="1053"/>
      <c r="IXR35" s="480"/>
      <c r="IXS35" s="480"/>
      <c r="IXT35" s="481"/>
      <c r="IXU35" s="480"/>
      <c r="IXV35" s="480"/>
      <c r="IXW35" s="480"/>
      <c r="IXX35" s="481"/>
      <c r="IXY35" s="481"/>
      <c r="IXZ35" s="482"/>
      <c r="IYA35" s="481"/>
      <c r="IYB35" s="1053"/>
      <c r="IYC35" s="1053"/>
      <c r="IYD35" s="1053"/>
      <c r="IYE35" s="1053"/>
      <c r="IYF35" s="1053"/>
      <c r="IYG35" s="480"/>
      <c r="IYH35" s="480"/>
      <c r="IYI35" s="481"/>
      <c r="IYJ35" s="480"/>
      <c r="IYK35" s="480"/>
      <c r="IYL35" s="480"/>
      <c r="IYM35" s="481"/>
      <c r="IYN35" s="481"/>
      <c r="IYO35" s="482"/>
      <c r="IYP35" s="481"/>
      <c r="IYQ35" s="1053"/>
      <c r="IYR35" s="1053"/>
      <c r="IYS35" s="1053"/>
      <c r="IYT35" s="1053"/>
      <c r="IYU35" s="1053"/>
      <c r="IYV35" s="480"/>
      <c r="IYW35" s="480"/>
      <c r="IYX35" s="481"/>
      <c r="IYY35" s="480"/>
      <c r="IYZ35" s="480"/>
      <c r="IZA35" s="480"/>
      <c r="IZB35" s="481"/>
      <c r="IZC35" s="481"/>
      <c r="IZD35" s="482"/>
      <c r="IZE35" s="481"/>
      <c r="IZF35" s="1053"/>
      <c r="IZG35" s="1053"/>
      <c r="IZH35" s="1053"/>
      <c r="IZI35" s="1053"/>
      <c r="IZJ35" s="1053"/>
      <c r="IZK35" s="480"/>
      <c r="IZL35" s="480"/>
      <c r="IZM35" s="481"/>
      <c r="IZN35" s="480"/>
      <c r="IZO35" s="480"/>
      <c r="IZP35" s="480"/>
      <c r="IZQ35" s="481"/>
      <c r="IZR35" s="481"/>
      <c r="IZS35" s="482"/>
      <c r="IZT35" s="481"/>
      <c r="IZU35" s="1053"/>
      <c r="IZV35" s="1053"/>
      <c r="IZW35" s="1053"/>
      <c r="IZX35" s="1053"/>
      <c r="IZY35" s="1053"/>
      <c r="IZZ35" s="480"/>
      <c r="JAA35" s="480"/>
      <c r="JAB35" s="481"/>
      <c r="JAC35" s="480"/>
      <c r="JAD35" s="480"/>
      <c r="JAE35" s="480"/>
      <c r="JAF35" s="481"/>
      <c r="JAG35" s="481"/>
      <c r="JAH35" s="482"/>
      <c r="JAI35" s="481"/>
      <c r="JAJ35" s="1053"/>
      <c r="JAK35" s="1053"/>
      <c r="JAL35" s="1053"/>
      <c r="JAM35" s="1053"/>
      <c r="JAN35" s="1053"/>
      <c r="JAO35" s="480"/>
      <c r="JAP35" s="480"/>
      <c r="JAQ35" s="481"/>
      <c r="JAR35" s="480"/>
      <c r="JAS35" s="480"/>
      <c r="JAT35" s="480"/>
      <c r="JAU35" s="481"/>
      <c r="JAV35" s="481"/>
      <c r="JAW35" s="482"/>
      <c r="JAX35" s="481"/>
      <c r="JAY35" s="1053"/>
      <c r="JAZ35" s="1053"/>
      <c r="JBA35" s="1053"/>
      <c r="JBB35" s="1053"/>
      <c r="JBC35" s="1053"/>
      <c r="JBD35" s="480"/>
      <c r="JBE35" s="480"/>
      <c r="JBF35" s="481"/>
      <c r="JBG35" s="480"/>
      <c r="JBH35" s="480"/>
      <c r="JBI35" s="480"/>
      <c r="JBJ35" s="481"/>
      <c r="JBK35" s="481"/>
      <c r="JBL35" s="482"/>
      <c r="JBM35" s="481"/>
      <c r="JBN35" s="1053"/>
      <c r="JBO35" s="1053"/>
      <c r="JBP35" s="1053"/>
      <c r="JBQ35" s="1053"/>
      <c r="JBR35" s="1053"/>
      <c r="JBS35" s="480"/>
      <c r="JBT35" s="480"/>
      <c r="JBU35" s="481"/>
      <c r="JBV35" s="480"/>
      <c r="JBW35" s="480"/>
      <c r="JBX35" s="480"/>
      <c r="JBY35" s="481"/>
      <c r="JBZ35" s="481"/>
      <c r="JCA35" s="482"/>
      <c r="JCB35" s="481"/>
      <c r="JCC35" s="1053"/>
      <c r="JCD35" s="1053"/>
      <c r="JCE35" s="1053"/>
      <c r="JCF35" s="1053"/>
      <c r="JCG35" s="1053"/>
      <c r="JCH35" s="480"/>
      <c r="JCI35" s="480"/>
      <c r="JCJ35" s="481"/>
      <c r="JCK35" s="480"/>
      <c r="JCL35" s="480"/>
      <c r="JCM35" s="480"/>
      <c r="JCN35" s="481"/>
      <c r="JCO35" s="481"/>
      <c r="JCP35" s="482"/>
      <c r="JCQ35" s="481"/>
      <c r="JCR35" s="1053"/>
      <c r="JCS35" s="1053"/>
      <c r="JCT35" s="1053"/>
      <c r="JCU35" s="1053"/>
      <c r="JCV35" s="1053"/>
      <c r="JCW35" s="480"/>
      <c r="JCX35" s="480"/>
      <c r="JCY35" s="481"/>
      <c r="JCZ35" s="480"/>
      <c r="JDA35" s="480"/>
      <c r="JDB35" s="480"/>
      <c r="JDC35" s="481"/>
      <c r="JDD35" s="481"/>
      <c r="JDE35" s="482"/>
      <c r="JDF35" s="481"/>
      <c r="JDG35" s="1053"/>
      <c r="JDH35" s="1053"/>
      <c r="JDI35" s="1053"/>
      <c r="JDJ35" s="1053"/>
      <c r="JDK35" s="1053"/>
      <c r="JDL35" s="480"/>
      <c r="JDM35" s="480"/>
      <c r="JDN35" s="481"/>
      <c r="JDO35" s="480"/>
      <c r="JDP35" s="480"/>
      <c r="JDQ35" s="480"/>
      <c r="JDR35" s="481"/>
      <c r="JDS35" s="481"/>
      <c r="JDT35" s="482"/>
      <c r="JDU35" s="481"/>
      <c r="JDV35" s="1053"/>
      <c r="JDW35" s="1053"/>
      <c r="JDX35" s="1053"/>
      <c r="JDY35" s="1053"/>
      <c r="JDZ35" s="1053"/>
      <c r="JEA35" s="480"/>
      <c r="JEB35" s="480"/>
      <c r="JEC35" s="481"/>
      <c r="JED35" s="480"/>
      <c r="JEE35" s="480"/>
      <c r="JEF35" s="480"/>
      <c r="JEG35" s="481"/>
      <c r="JEH35" s="481"/>
      <c r="JEI35" s="482"/>
      <c r="JEJ35" s="481"/>
      <c r="JEK35" s="1053"/>
      <c r="JEL35" s="1053"/>
      <c r="JEM35" s="1053"/>
      <c r="JEN35" s="1053"/>
      <c r="JEO35" s="1053"/>
      <c r="JEP35" s="480"/>
      <c r="JEQ35" s="480"/>
      <c r="JER35" s="481"/>
      <c r="JES35" s="480"/>
      <c r="JET35" s="480"/>
      <c r="JEU35" s="480"/>
      <c r="JEV35" s="481"/>
      <c r="JEW35" s="481"/>
      <c r="JEX35" s="482"/>
      <c r="JEY35" s="481"/>
      <c r="JEZ35" s="1053"/>
      <c r="JFA35" s="1053"/>
      <c r="JFB35" s="1053"/>
      <c r="JFC35" s="1053"/>
      <c r="JFD35" s="1053"/>
      <c r="JFE35" s="480"/>
      <c r="JFF35" s="480"/>
      <c r="JFG35" s="481"/>
      <c r="JFH35" s="480"/>
      <c r="JFI35" s="480"/>
      <c r="JFJ35" s="480"/>
      <c r="JFK35" s="481"/>
      <c r="JFL35" s="481"/>
      <c r="JFM35" s="482"/>
      <c r="JFN35" s="481"/>
      <c r="JFO35" s="1053"/>
      <c r="JFP35" s="1053"/>
      <c r="JFQ35" s="1053"/>
      <c r="JFR35" s="1053"/>
      <c r="JFS35" s="1053"/>
      <c r="JFT35" s="480"/>
      <c r="JFU35" s="480"/>
      <c r="JFV35" s="481"/>
      <c r="JFW35" s="480"/>
      <c r="JFX35" s="480"/>
      <c r="JFY35" s="480"/>
      <c r="JFZ35" s="481"/>
      <c r="JGA35" s="481"/>
      <c r="JGB35" s="482"/>
      <c r="JGC35" s="481"/>
      <c r="JGD35" s="1053"/>
      <c r="JGE35" s="1053"/>
      <c r="JGF35" s="1053"/>
      <c r="JGG35" s="1053"/>
      <c r="JGH35" s="1053"/>
      <c r="JGI35" s="480"/>
      <c r="JGJ35" s="480"/>
      <c r="JGK35" s="481"/>
      <c r="JGL35" s="480"/>
      <c r="JGM35" s="480"/>
      <c r="JGN35" s="480"/>
      <c r="JGO35" s="481"/>
      <c r="JGP35" s="481"/>
      <c r="JGQ35" s="482"/>
      <c r="JGR35" s="481"/>
      <c r="JGS35" s="1053"/>
      <c r="JGT35" s="1053"/>
      <c r="JGU35" s="1053"/>
      <c r="JGV35" s="1053"/>
      <c r="JGW35" s="1053"/>
      <c r="JGX35" s="480"/>
      <c r="JGY35" s="480"/>
      <c r="JGZ35" s="481"/>
      <c r="JHA35" s="480"/>
      <c r="JHB35" s="480"/>
      <c r="JHC35" s="480"/>
      <c r="JHD35" s="481"/>
      <c r="JHE35" s="481"/>
      <c r="JHF35" s="482"/>
      <c r="JHG35" s="481"/>
      <c r="JHH35" s="1053"/>
      <c r="JHI35" s="1053"/>
      <c r="JHJ35" s="1053"/>
      <c r="JHK35" s="1053"/>
      <c r="JHL35" s="1053"/>
      <c r="JHM35" s="480"/>
      <c r="JHN35" s="480"/>
      <c r="JHO35" s="481"/>
      <c r="JHP35" s="480"/>
      <c r="JHQ35" s="480"/>
      <c r="JHR35" s="480"/>
      <c r="JHS35" s="481"/>
      <c r="JHT35" s="481"/>
      <c r="JHU35" s="482"/>
      <c r="JHV35" s="481"/>
      <c r="JHW35" s="1053"/>
      <c r="JHX35" s="1053"/>
      <c r="JHY35" s="1053"/>
      <c r="JHZ35" s="1053"/>
      <c r="JIA35" s="1053"/>
      <c r="JIB35" s="480"/>
      <c r="JIC35" s="480"/>
      <c r="JID35" s="481"/>
      <c r="JIE35" s="480"/>
      <c r="JIF35" s="480"/>
      <c r="JIG35" s="480"/>
      <c r="JIH35" s="481"/>
      <c r="JII35" s="481"/>
      <c r="JIJ35" s="482"/>
      <c r="JIK35" s="481"/>
      <c r="JIL35" s="1053"/>
      <c r="JIM35" s="1053"/>
      <c r="JIN35" s="1053"/>
      <c r="JIO35" s="1053"/>
      <c r="JIP35" s="1053"/>
      <c r="JIQ35" s="480"/>
      <c r="JIR35" s="480"/>
      <c r="JIS35" s="481"/>
      <c r="JIT35" s="480"/>
      <c r="JIU35" s="480"/>
      <c r="JIV35" s="480"/>
      <c r="JIW35" s="481"/>
      <c r="JIX35" s="481"/>
      <c r="JIY35" s="482"/>
      <c r="JIZ35" s="481"/>
      <c r="JJA35" s="1053"/>
      <c r="JJB35" s="1053"/>
      <c r="JJC35" s="1053"/>
      <c r="JJD35" s="1053"/>
      <c r="JJE35" s="1053"/>
      <c r="JJF35" s="480"/>
      <c r="JJG35" s="480"/>
      <c r="JJH35" s="481"/>
      <c r="JJI35" s="480"/>
      <c r="JJJ35" s="480"/>
      <c r="JJK35" s="480"/>
      <c r="JJL35" s="481"/>
      <c r="JJM35" s="481"/>
      <c r="JJN35" s="482"/>
      <c r="JJO35" s="481"/>
      <c r="JJP35" s="1053"/>
      <c r="JJQ35" s="1053"/>
      <c r="JJR35" s="1053"/>
      <c r="JJS35" s="1053"/>
      <c r="JJT35" s="1053"/>
      <c r="JJU35" s="480"/>
      <c r="JJV35" s="480"/>
      <c r="JJW35" s="481"/>
      <c r="JJX35" s="480"/>
      <c r="JJY35" s="480"/>
      <c r="JJZ35" s="480"/>
      <c r="JKA35" s="481"/>
      <c r="JKB35" s="481"/>
      <c r="JKC35" s="482"/>
      <c r="JKD35" s="481"/>
      <c r="JKE35" s="1053"/>
      <c r="JKF35" s="1053"/>
      <c r="JKG35" s="1053"/>
      <c r="JKH35" s="1053"/>
      <c r="JKI35" s="1053"/>
      <c r="JKJ35" s="480"/>
      <c r="JKK35" s="480"/>
      <c r="JKL35" s="481"/>
      <c r="JKM35" s="480"/>
      <c r="JKN35" s="480"/>
      <c r="JKO35" s="480"/>
      <c r="JKP35" s="481"/>
      <c r="JKQ35" s="481"/>
      <c r="JKR35" s="482"/>
      <c r="JKS35" s="481"/>
      <c r="JKT35" s="1053"/>
      <c r="JKU35" s="1053"/>
      <c r="JKV35" s="1053"/>
      <c r="JKW35" s="1053"/>
      <c r="JKX35" s="1053"/>
      <c r="JKY35" s="480"/>
      <c r="JKZ35" s="480"/>
      <c r="JLA35" s="481"/>
      <c r="JLB35" s="480"/>
      <c r="JLC35" s="480"/>
      <c r="JLD35" s="480"/>
      <c r="JLE35" s="481"/>
      <c r="JLF35" s="481"/>
      <c r="JLG35" s="482"/>
      <c r="JLH35" s="481"/>
      <c r="JLI35" s="1053"/>
      <c r="JLJ35" s="1053"/>
      <c r="JLK35" s="1053"/>
      <c r="JLL35" s="1053"/>
      <c r="JLM35" s="1053"/>
      <c r="JLN35" s="480"/>
      <c r="JLO35" s="480"/>
      <c r="JLP35" s="481"/>
      <c r="JLQ35" s="480"/>
      <c r="JLR35" s="480"/>
      <c r="JLS35" s="480"/>
      <c r="JLT35" s="481"/>
      <c r="JLU35" s="481"/>
      <c r="JLV35" s="482"/>
      <c r="JLW35" s="481"/>
      <c r="JLX35" s="1053"/>
      <c r="JLY35" s="1053"/>
      <c r="JLZ35" s="1053"/>
      <c r="JMA35" s="1053"/>
      <c r="JMB35" s="1053"/>
      <c r="JMC35" s="480"/>
      <c r="JMD35" s="480"/>
      <c r="JME35" s="481"/>
      <c r="JMF35" s="480"/>
      <c r="JMG35" s="480"/>
      <c r="JMH35" s="480"/>
      <c r="JMI35" s="481"/>
      <c r="JMJ35" s="481"/>
      <c r="JMK35" s="482"/>
      <c r="JML35" s="481"/>
      <c r="JMM35" s="1053"/>
      <c r="JMN35" s="1053"/>
      <c r="JMO35" s="1053"/>
      <c r="JMP35" s="1053"/>
      <c r="JMQ35" s="1053"/>
      <c r="JMR35" s="480"/>
      <c r="JMS35" s="480"/>
      <c r="JMT35" s="481"/>
      <c r="JMU35" s="480"/>
      <c r="JMV35" s="480"/>
      <c r="JMW35" s="480"/>
      <c r="JMX35" s="481"/>
      <c r="JMY35" s="481"/>
      <c r="JMZ35" s="482"/>
      <c r="JNA35" s="481"/>
      <c r="JNB35" s="1053"/>
      <c r="JNC35" s="1053"/>
      <c r="JND35" s="1053"/>
      <c r="JNE35" s="1053"/>
      <c r="JNF35" s="1053"/>
      <c r="JNG35" s="480"/>
      <c r="JNH35" s="480"/>
      <c r="JNI35" s="481"/>
      <c r="JNJ35" s="480"/>
      <c r="JNK35" s="480"/>
      <c r="JNL35" s="480"/>
      <c r="JNM35" s="481"/>
      <c r="JNN35" s="481"/>
      <c r="JNO35" s="482"/>
      <c r="JNP35" s="481"/>
      <c r="JNQ35" s="1053"/>
      <c r="JNR35" s="1053"/>
      <c r="JNS35" s="1053"/>
      <c r="JNT35" s="1053"/>
      <c r="JNU35" s="1053"/>
      <c r="JNV35" s="480"/>
      <c r="JNW35" s="480"/>
      <c r="JNX35" s="481"/>
      <c r="JNY35" s="480"/>
      <c r="JNZ35" s="480"/>
      <c r="JOA35" s="480"/>
      <c r="JOB35" s="481"/>
      <c r="JOC35" s="481"/>
      <c r="JOD35" s="482"/>
      <c r="JOE35" s="481"/>
      <c r="JOF35" s="1053"/>
      <c r="JOG35" s="1053"/>
      <c r="JOH35" s="1053"/>
      <c r="JOI35" s="1053"/>
      <c r="JOJ35" s="1053"/>
      <c r="JOK35" s="480"/>
      <c r="JOL35" s="480"/>
      <c r="JOM35" s="481"/>
      <c r="JON35" s="480"/>
      <c r="JOO35" s="480"/>
      <c r="JOP35" s="480"/>
      <c r="JOQ35" s="481"/>
      <c r="JOR35" s="481"/>
      <c r="JOS35" s="482"/>
      <c r="JOT35" s="481"/>
      <c r="JOU35" s="1053"/>
      <c r="JOV35" s="1053"/>
      <c r="JOW35" s="1053"/>
      <c r="JOX35" s="1053"/>
      <c r="JOY35" s="1053"/>
      <c r="JOZ35" s="480"/>
      <c r="JPA35" s="480"/>
      <c r="JPB35" s="481"/>
      <c r="JPC35" s="480"/>
      <c r="JPD35" s="480"/>
      <c r="JPE35" s="480"/>
      <c r="JPF35" s="481"/>
      <c r="JPG35" s="481"/>
      <c r="JPH35" s="482"/>
      <c r="JPI35" s="481"/>
      <c r="JPJ35" s="1053"/>
      <c r="JPK35" s="1053"/>
      <c r="JPL35" s="1053"/>
      <c r="JPM35" s="1053"/>
      <c r="JPN35" s="1053"/>
      <c r="JPO35" s="480"/>
      <c r="JPP35" s="480"/>
      <c r="JPQ35" s="481"/>
      <c r="JPR35" s="480"/>
      <c r="JPS35" s="480"/>
      <c r="JPT35" s="480"/>
      <c r="JPU35" s="481"/>
      <c r="JPV35" s="481"/>
      <c r="JPW35" s="482"/>
      <c r="JPX35" s="481"/>
      <c r="JPY35" s="1053"/>
      <c r="JPZ35" s="1053"/>
      <c r="JQA35" s="1053"/>
      <c r="JQB35" s="1053"/>
      <c r="JQC35" s="1053"/>
      <c r="JQD35" s="480"/>
      <c r="JQE35" s="480"/>
      <c r="JQF35" s="481"/>
      <c r="JQG35" s="480"/>
      <c r="JQH35" s="480"/>
      <c r="JQI35" s="480"/>
      <c r="JQJ35" s="481"/>
      <c r="JQK35" s="481"/>
      <c r="JQL35" s="482"/>
      <c r="JQM35" s="481"/>
      <c r="JQN35" s="1053"/>
      <c r="JQO35" s="1053"/>
      <c r="JQP35" s="1053"/>
      <c r="JQQ35" s="1053"/>
      <c r="JQR35" s="1053"/>
      <c r="JQS35" s="480"/>
      <c r="JQT35" s="480"/>
      <c r="JQU35" s="481"/>
      <c r="JQV35" s="480"/>
      <c r="JQW35" s="480"/>
      <c r="JQX35" s="480"/>
      <c r="JQY35" s="481"/>
      <c r="JQZ35" s="481"/>
      <c r="JRA35" s="482"/>
      <c r="JRB35" s="481"/>
      <c r="JRC35" s="1053"/>
      <c r="JRD35" s="1053"/>
      <c r="JRE35" s="1053"/>
      <c r="JRF35" s="1053"/>
      <c r="JRG35" s="1053"/>
      <c r="JRH35" s="480"/>
      <c r="JRI35" s="480"/>
      <c r="JRJ35" s="481"/>
      <c r="JRK35" s="480"/>
      <c r="JRL35" s="480"/>
      <c r="JRM35" s="480"/>
      <c r="JRN35" s="481"/>
      <c r="JRO35" s="481"/>
      <c r="JRP35" s="482"/>
      <c r="JRQ35" s="481"/>
      <c r="JRR35" s="1053"/>
      <c r="JRS35" s="1053"/>
      <c r="JRT35" s="1053"/>
      <c r="JRU35" s="1053"/>
      <c r="JRV35" s="1053"/>
      <c r="JRW35" s="480"/>
      <c r="JRX35" s="480"/>
      <c r="JRY35" s="481"/>
      <c r="JRZ35" s="480"/>
      <c r="JSA35" s="480"/>
      <c r="JSB35" s="480"/>
      <c r="JSC35" s="481"/>
      <c r="JSD35" s="481"/>
      <c r="JSE35" s="482"/>
      <c r="JSF35" s="481"/>
      <c r="JSG35" s="1053"/>
      <c r="JSH35" s="1053"/>
      <c r="JSI35" s="1053"/>
      <c r="JSJ35" s="1053"/>
      <c r="JSK35" s="1053"/>
      <c r="JSL35" s="480"/>
      <c r="JSM35" s="480"/>
      <c r="JSN35" s="481"/>
      <c r="JSO35" s="480"/>
      <c r="JSP35" s="480"/>
      <c r="JSQ35" s="480"/>
      <c r="JSR35" s="481"/>
      <c r="JSS35" s="481"/>
      <c r="JST35" s="482"/>
      <c r="JSU35" s="481"/>
      <c r="JSV35" s="1053"/>
      <c r="JSW35" s="1053"/>
      <c r="JSX35" s="1053"/>
      <c r="JSY35" s="1053"/>
      <c r="JSZ35" s="1053"/>
      <c r="JTA35" s="480"/>
      <c r="JTB35" s="480"/>
      <c r="JTC35" s="481"/>
      <c r="JTD35" s="480"/>
      <c r="JTE35" s="480"/>
      <c r="JTF35" s="480"/>
      <c r="JTG35" s="481"/>
      <c r="JTH35" s="481"/>
      <c r="JTI35" s="482"/>
      <c r="JTJ35" s="481"/>
      <c r="JTK35" s="1053"/>
      <c r="JTL35" s="1053"/>
      <c r="JTM35" s="1053"/>
      <c r="JTN35" s="1053"/>
      <c r="JTO35" s="1053"/>
      <c r="JTP35" s="480"/>
      <c r="JTQ35" s="480"/>
      <c r="JTR35" s="481"/>
      <c r="JTS35" s="480"/>
      <c r="JTT35" s="480"/>
      <c r="JTU35" s="480"/>
      <c r="JTV35" s="481"/>
      <c r="JTW35" s="481"/>
      <c r="JTX35" s="482"/>
      <c r="JTY35" s="481"/>
      <c r="JTZ35" s="1053"/>
      <c r="JUA35" s="1053"/>
      <c r="JUB35" s="1053"/>
      <c r="JUC35" s="1053"/>
      <c r="JUD35" s="1053"/>
      <c r="JUE35" s="480"/>
      <c r="JUF35" s="480"/>
      <c r="JUG35" s="481"/>
      <c r="JUH35" s="480"/>
      <c r="JUI35" s="480"/>
      <c r="JUJ35" s="480"/>
      <c r="JUK35" s="481"/>
      <c r="JUL35" s="481"/>
      <c r="JUM35" s="482"/>
      <c r="JUN35" s="481"/>
      <c r="JUO35" s="1053"/>
      <c r="JUP35" s="1053"/>
      <c r="JUQ35" s="1053"/>
      <c r="JUR35" s="1053"/>
      <c r="JUS35" s="1053"/>
      <c r="JUT35" s="480"/>
      <c r="JUU35" s="480"/>
      <c r="JUV35" s="481"/>
      <c r="JUW35" s="480"/>
      <c r="JUX35" s="480"/>
      <c r="JUY35" s="480"/>
      <c r="JUZ35" s="481"/>
      <c r="JVA35" s="481"/>
      <c r="JVB35" s="482"/>
      <c r="JVC35" s="481"/>
      <c r="JVD35" s="1053"/>
      <c r="JVE35" s="1053"/>
      <c r="JVF35" s="1053"/>
      <c r="JVG35" s="1053"/>
      <c r="JVH35" s="1053"/>
      <c r="JVI35" s="480"/>
      <c r="JVJ35" s="480"/>
      <c r="JVK35" s="481"/>
      <c r="JVL35" s="480"/>
      <c r="JVM35" s="480"/>
      <c r="JVN35" s="480"/>
      <c r="JVO35" s="481"/>
      <c r="JVP35" s="481"/>
      <c r="JVQ35" s="482"/>
      <c r="JVR35" s="481"/>
      <c r="JVS35" s="1053"/>
      <c r="JVT35" s="1053"/>
      <c r="JVU35" s="1053"/>
      <c r="JVV35" s="1053"/>
      <c r="JVW35" s="1053"/>
      <c r="JVX35" s="480"/>
      <c r="JVY35" s="480"/>
      <c r="JVZ35" s="481"/>
      <c r="JWA35" s="480"/>
      <c r="JWB35" s="480"/>
      <c r="JWC35" s="480"/>
      <c r="JWD35" s="481"/>
      <c r="JWE35" s="481"/>
      <c r="JWF35" s="482"/>
      <c r="JWG35" s="481"/>
      <c r="JWH35" s="1053"/>
      <c r="JWI35" s="1053"/>
      <c r="JWJ35" s="1053"/>
      <c r="JWK35" s="1053"/>
      <c r="JWL35" s="1053"/>
      <c r="JWM35" s="480"/>
      <c r="JWN35" s="480"/>
      <c r="JWO35" s="481"/>
      <c r="JWP35" s="480"/>
      <c r="JWQ35" s="480"/>
      <c r="JWR35" s="480"/>
      <c r="JWS35" s="481"/>
      <c r="JWT35" s="481"/>
      <c r="JWU35" s="482"/>
      <c r="JWV35" s="481"/>
      <c r="JWW35" s="1053"/>
      <c r="JWX35" s="1053"/>
      <c r="JWY35" s="1053"/>
      <c r="JWZ35" s="1053"/>
      <c r="JXA35" s="1053"/>
      <c r="JXB35" s="480"/>
      <c r="JXC35" s="480"/>
      <c r="JXD35" s="481"/>
      <c r="JXE35" s="480"/>
      <c r="JXF35" s="480"/>
      <c r="JXG35" s="480"/>
      <c r="JXH35" s="481"/>
      <c r="JXI35" s="481"/>
      <c r="JXJ35" s="482"/>
      <c r="JXK35" s="481"/>
      <c r="JXL35" s="1053"/>
      <c r="JXM35" s="1053"/>
      <c r="JXN35" s="1053"/>
      <c r="JXO35" s="1053"/>
      <c r="JXP35" s="1053"/>
      <c r="JXQ35" s="480"/>
      <c r="JXR35" s="480"/>
      <c r="JXS35" s="481"/>
      <c r="JXT35" s="480"/>
      <c r="JXU35" s="480"/>
      <c r="JXV35" s="480"/>
      <c r="JXW35" s="481"/>
      <c r="JXX35" s="481"/>
      <c r="JXY35" s="482"/>
      <c r="JXZ35" s="481"/>
      <c r="JYA35" s="1053"/>
      <c r="JYB35" s="1053"/>
      <c r="JYC35" s="1053"/>
      <c r="JYD35" s="1053"/>
      <c r="JYE35" s="1053"/>
      <c r="JYF35" s="480"/>
      <c r="JYG35" s="480"/>
      <c r="JYH35" s="481"/>
      <c r="JYI35" s="480"/>
      <c r="JYJ35" s="480"/>
      <c r="JYK35" s="480"/>
      <c r="JYL35" s="481"/>
      <c r="JYM35" s="481"/>
      <c r="JYN35" s="482"/>
      <c r="JYO35" s="481"/>
      <c r="JYP35" s="1053"/>
      <c r="JYQ35" s="1053"/>
      <c r="JYR35" s="1053"/>
      <c r="JYS35" s="1053"/>
      <c r="JYT35" s="1053"/>
      <c r="JYU35" s="480"/>
      <c r="JYV35" s="480"/>
      <c r="JYW35" s="481"/>
      <c r="JYX35" s="480"/>
      <c r="JYY35" s="480"/>
      <c r="JYZ35" s="480"/>
      <c r="JZA35" s="481"/>
      <c r="JZB35" s="481"/>
      <c r="JZC35" s="482"/>
      <c r="JZD35" s="481"/>
      <c r="JZE35" s="1053"/>
      <c r="JZF35" s="1053"/>
      <c r="JZG35" s="1053"/>
      <c r="JZH35" s="1053"/>
      <c r="JZI35" s="1053"/>
      <c r="JZJ35" s="480"/>
      <c r="JZK35" s="480"/>
      <c r="JZL35" s="481"/>
      <c r="JZM35" s="480"/>
      <c r="JZN35" s="480"/>
      <c r="JZO35" s="480"/>
      <c r="JZP35" s="481"/>
      <c r="JZQ35" s="481"/>
      <c r="JZR35" s="482"/>
      <c r="JZS35" s="481"/>
      <c r="JZT35" s="1053"/>
      <c r="JZU35" s="1053"/>
      <c r="JZV35" s="1053"/>
      <c r="JZW35" s="1053"/>
      <c r="JZX35" s="1053"/>
      <c r="JZY35" s="480"/>
      <c r="JZZ35" s="480"/>
      <c r="KAA35" s="481"/>
      <c r="KAB35" s="480"/>
      <c r="KAC35" s="480"/>
      <c r="KAD35" s="480"/>
      <c r="KAE35" s="481"/>
      <c r="KAF35" s="481"/>
      <c r="KAG35" s="482"/>
      <c r="KAH35" s="481"/>
      <c r="KAI35" s="1053"/>
      <c r="KAJ35" s="1053"/>
      <c r="KAK35" s="1053"/>
      <c r="KAL35" s="1053"/>
      <c r="KAM35" s="1053"/>
      <c r="KAN35" s="480"/>
      <c r="KAO35" s="480"/>
      <c r="KAP35" s="481"/>
      <c r="KAQ35" s="480"/>
      <c r="KAR35" s="480"/>
      <c r="KAS35" s="480"/>
      <c r="KAT35" s="481"/>
      <c r="KAU35" s="481"/>
      <c r="KAV35" s="482"/>
      <c r="KAW35" s="481"/>
      <c r="KAX35" s="1053"/>
      <c r="KAY35" s="1053"/>
      <c r="KAZ35" s="1053"/>
      <c r="KBA35" s="1053"/>
      <c r="KBB35" s="1053"/>
      <c r="KBC35" s="480"/>
      <c r="KBD35" s="480"/>
      <c r="KBE35" s="481"/>
      <c r="KBF35" s="480"/>
      <c r="KBG35" s="480"/>
      <c r="KBH35" s="480"/>
      <c r="KBI35" s="481"/>
      <c r="KBJ35" s="481"/>
      <c r="KBK35" s="482"/>
      <c r="KBL35" s="481"/>
      <c r="KBM35" s="1053"/>
      <c r="KBN35" s="1053"/>
      <c r="KBO35" s="1053"/>
      <c r="KBP35" s="1053"/>
      <c r="KBQ35" s="1053"/>
      <c r="KBR35" s="480"/>
      <c r="KBS35" s="480"/>
      <c r="KBT35" s="481"/>
      <c r="KBU35" s="480"/>
      <c r="KBV35" s="480"/>
      <c r="KBW35" s="480"/>
      <c r="KBX35" s="481"/>
      <c r="KBY35" s="481"/>
      <c r="KBZ35" s="482"/>
      <c r="KCA35" s="481"/>
      <c r="KCB35" s="1053"/>
      <c r="KCC35" s="1053"/>
      <c r="KCD35" s="1053"/>
      <c r="KCE35" s="1053"/>
      <c r="KCF35" s="1053"/>
      <c r="KCG35" s="480"/>
      <c r="KCH35" s="480"/>
      <c r="KCI35" s="481"/>
      <c r="KCJ35" s="480"/>
      <c r="KCK35" s="480"/>
      <c r="KCL35" s="480"/>
      <c r="KCM35" s="481"/>
      <c r="KCN35" s="481"/>
      <c r="KCO35" s="482"/>
      <c r="KCP35" s="481"/>
      <c r="KCQ35" s="1053"/>
      <c r="KCR35" s="1053"/>
      <c r="KCS35" s="1053"/>
      <c r="KCT35" s="1053"/>
      <c r="KCU35" s="1053"/>
      <c r="KCV35" s="480"/>
      <c r="KCW35" s="480"/>
      <c r="KCX35" s="481"/>
      <c r="KCY35" s="480"/>
      <c r="KCZ35" s="480"/>
      <c r="KDA35" s="480"/>
      <c r="KDB35" s="481"/>
      <c r="KDC35" s="481"/>
      <c r="KDD35" s="482"/>
      <c r="KDE35" s="481"/>
      <c r="KDF35" s="1053"/>
      <c r="KDG35" s="1053"/>
      <c r="KDH35" s="1053"/>
      <c r="KDI35" s="1053"/>
      <c r="KDJ35" s="1053"/>
      <c r="KDK35" s="480"/>
      <c r="KDL35" s="480"/>
      <c r="KDM35" s="481"/>
      <c r="KDN35" s="480"/>
      <c r="KDO35" s="480"/>
      <c r="KDP35" s="480"/>
      <c r="KDQ35" s="481"/>
      <c r="KDR35" s="481"/>
      <c r="KDS35" s="482"/>
      <c r="KDT35" s="481"/>
      <c r="KDU35" s="1053"/>
      <c r="KDV35" s="1053"/>
      <c r="KDW35" s="1053"/>
      <c r="KDX35" s="1053"/>
      <c r="KDY35" s="1053"/>
      <c r="KDZ35" s="480"/>
      <c r="KEA35" s="480"/>
      <c r="KEB35" s="481"/>
      <c r="KEC35" s="480"/>
      <c r="KED35" s="480"/>
      <c r="KEE35" s="480"/>
      <c r="KEF35" s="481"/>
      <c r="KEG35" s="481"/>
      <c r="KEH35" s="482"/>
      <c r="KEI35" s="481"/>
      <c r="KEJ35" s="1053"/>
      <c r="KEK35" s="1053"/>
      <c r="KEL35" s="1053"/>
      <c r="KEM35" s="1053"/>
      <c r="KEN35" s="1053"/>
      <c r="KEO35" s="480"/>
      <c r="KEP35" s="480"/>
      <c r="KEQ35" s="481"/>
      <c r="KER35" s="480"/>
      <c r="KES35" s="480"/>
      <c r="KET35" s="480"/>
      <c r="KEU35" s="481"/>
      <c r="KEV35" s="481"/>
      <c r="KEW35" s="482"/>
      <c r="KEX35" s="481"/>
      <c r="KEY35" s="1053"/>
      <c r="KEZ35" s="1053"/>
      <c r="KFA35" s="1053"/>
      <c r="KFB35" s="1053"/>
      <c r="KFC35" s="1053"/>
      <c r="KFD35" s="480"/>
      <c r="KFE35" s="480"/>
      <c r="KFF35" s="481"/>
      <c r="KFG35" s="480"/>
      <c r="KFH35" s="480"/>
      <c r="KFI35" s="480"/>
      <c r="KFJ35" s="481"/>
      <c r="KFK35" s="481"/>
      <c r="KFL35" s="482"/>
      <c r="KFM35" s="481"/>
      <c r="KFN35" s="1053"/>
      <c r="KFO35" s="1053"/>
      <c r="KFP35" s="1053"/>
      <c r="KFQ35" s="1053"/>
      <c r="KFR35" s="1053"/>
      <c r="KFS35" s="480"/>
      <c r="KFT35" s="480"/>
      <c r="KFU35" s="481"/>
      <c r="KFV35" s="480"/>
      <c r="KFW35" s="480"/>
      <c r="KFX35" s="480"/>
      <c r="KFY35" s="481"/>
      <c r="KFZ35" s="481"/>
      <c r="KGA35" s="482"/>
      <c r="KGB35" s="481"/>
      <c r="KGC35" s="1053"/>
      <c r="KGD35" s="1053"/>
      <c r="KGE35" s="1053"/>
      <c r="KGF35" s="1053"/>
      <c r="KGG35" s="1053"/>
      <c r="KGH35" s="480"/>
      <c r="KGI35" s="480"/>
      <c r="KGJ35" s="481"/>
      <c r="KGK35" s="480"/>
      <c r="KGL35" s="480"/>
      <c r="KGM35" s="480"/>
      <c r="KGN35" s="481"/>
      <c r="KGO35" s="481"/>
      <c r="KGP35" s="482"/>
      <c r="KGQ35" s="481"/>
      <c r="KGR35" s="1053"/>
      <c r="KGS35" s="1053"/>
      <c r="KGT35" s="1053"/>
      <c r="KGU35" s="1053"/>
      <c r="KGV35" s="1053"/>
      <c r="KGW35" s="480"/>
      <c r="KGX35" s="480"/>
      <c r="KGY35" s="481"/>
      <c r="KGZ35" s="480"/>
      <c r="KHA35" s="480"/>
      <c r="KHB35" s="480"/>
      <c r="KHC35" s="481"/>
      <c r="KHD35" s="481"/>
      <c r="KHE35" s="482"/>
      <c r="KHF35" s="481"/>
      <c r="KHG35" s="1053"/>
      <c r="KHH35" s="1053"/>
      <c r="KHI35" s="1053"/>
      <c r="KHJ35" s="1053"/>
      <c r="KHK35" s="1053"/>
      <c r="KHL35" s="480"/>
      <c r="KHM35" s="480"/>
      <c r="KHN35" s="481"/>
      <c r="KHO35" s="480"/>
      <c r="KHP35" s="480"/>
      <c r="KHQ35" s="480"/>
      <c r="KHR35" s="481"/>
      <c r="KHS35" s="481"/>
      <c r="KHT35" s="482"/>
      <c r="KHU35" s="481"/>
      <c r="KHV35" s="1053"/>
      <c r="KHW35" s="1053"/>
      <c r="KHX35" s="1053"/>
      <c r="KHY35" s="1053"/>
      <c r="KHZ35" s="1053"/>
      <c r="KIA35" s="480"/>
      <c r="KIB35" s="480"/>
      <c r="KIC35" s="481"/>
      <c r="KID35" s="480"/>
      <c r="KIE35" s="480"/>
      <c r="KIF35" s="480"/>
      <c r="KIG35" s="481"/>
      <c r="KIH35" s="481"/>
      <c r="KII35" s="482"/>
      <c r="KIJ35" s="481"/>
      <c r="KIK35" s="1053"/>
      <c r="KIL35" s="1053"/>
      <c r="KIM35" s="1053"/>
      <c r="KIN35" s="1053"/>
      <c r="KIO35" s="1053"/>
      <c r="KIP35" s="480"/>
      <c r="KIQ35" s="480"/>
      <c r="KIR35" s="481"/>
      <c r="KIS35" s="480"/>
      <c r="KIT35" s="480"/>
      <c r="KIU35" s="480"/>
      <c r="KIV35" s="481"/>
      <c r="KIW35" s="481"/>
      <c r="KIX35" s="482"/>
      <c r="KIY35" s="481"/>
      <c r="KIZ35" s="1053"/>
      <c r="KJA35" s="1053"/>
      <c r="KJB35" s="1053"/>
      <c r="KJC35" s="1053"/>
      <c r="KJD35" s="1053"/>
      <c r="KJE35" s="480"/>
      <c r="KJF35" s="480"/>
      <c r="KJG35" s="481"/>
      <c r="KJH35" s="480"/>
      <c r="KJI35" s="480"/>
      <c r="KJJ35" s="480"/>
      <c r="KJK35" s="481"/>
      <c r="KJL35" s="481"/>
      <c r="KJM35" s="482"/>
      <c r="KJN35" s="481"/>
      <c r="KJO35" s="1053"/>
      <c r="KJP35" s="1053"/>
      <c r="KJQ35" s="1053"/>
      <c r="KJR35" s="1053"/>
      <c r="KJS35" s="1053"/>
      <c r="KJT35" s="480"/>
      <c r="KJU35" s="480"/>
      <c r="KJV35" s="481"/>
      <c r="KJW35" s="480"/>
      <c r="KJX35" s="480"/>
      <c r="KJY35" s="480"/>
      <c r="KJZ35" s="481"/>
      <c r="KKA35" s="481"/>
      <c r="KKB35" s="482"/>
      <c r="KKC35" s="481"/>
      <c r="KKD35" s="1053"/>
      <c r="KKE35" s="1053"/>
      <c r="KKF35" s="1053"/>
      <c r="KKG35" s="1053"/>
      <c r="KKH35" s="1053"/>
      <c r="KKI35" s="480"/>
      <c r="KKJ35" s="480"/>
      <c r="KKK35" s="481"/>
      <c r="KKL35" s="480"/>
      <c r="KKM35" s="480"/>
      <c r="KKN35" s="480"/>
      <c r="KKO35" s="481"/>
      <c r="KKP35" s="481"/>
      <c r="KKQ35" s="482"/>
      <c r="KKR35" s="481"/>
      <c r="KKS35" s="1053"/>
      <c r="KKT35" s="1053"/>
      <c r="KKU35" s="1053"/>
      <c r="KKV35" s="1053"/>
      <c r="KKW35" s="1053"/>
      <c r="KKX35" s="480"/>
      <c r="KKY35" s="480"/>
      <c r="KKZ35" s="481"/>
      <c r="KLA35" s="480"/>
      <c r="KLB35" s="480"/>
      <c r="KLC35" s="480"/>
      <c r="KLD35" s="481"/>
      <c r="KLE35" s="481"/>
      <c r="KLF35" s="482"/>
      <c r="KLG35" s="481"/>
      <c r="KLH35" s="1053"/>
      <c r="KLI35" s="1053"/>
      <c r="KLJ35" s="1053"/>
      <c r="KLK35" s="1053"/>
      <c r="KLL35" s="1053"/>
      <c r="KLM35" s="480"/>
      <c r="KLN35" s="480"/>
      <c r="KLO35" s="481"/>
      <c r="KLP35" s="480"/>
      <c r="KLQ35" s="480"/>
      <c r="KLR35" s="480"/>
      <c r="KLS35" s="481"/>
      <c r="KLT35" s="481"/>
      <c r="KLU35" s="482"/>
      <c r="KLV35" s="481"/>
      <c r="KLW35" s="1053"/>
      <c r="KLX35" s="1053"/>
      <c r="KLY35" s="1053"/>
      <c r="KLZ35" s="1053"/>
      <c r="KMA35" s="1053"/>
      <c r="KMB35" s="480"/>
      <c r="KMC35" s="480"/>
      <c r="KMD35" s="481"/>
      <c r="KME35" s="480"/>
      <c r="KMF35" s="480"/>
      <c r="KMG35" s="480"/>
      <c r="KMH35" s="481"/>
      <c r="KMI35" s="481"/>
      <c r="KMJ35" s="482"/>
      <c r="KMK35" s="481"/>
      <c r="KML35" s="1053"/>
      <c r="KMM35" s="1053"/>
      <c r="KMN35" s="1053"/>
      <c r="KMO35" s="1053"/>
      <c r="KMP35" s="1053"/>
      <c r="KMQ35" s="480"/>
      <c r="KMR35" s="480"/>
      <c r="KMS35" s="481"/>
      <c r="KMT35" s="480"/>
      <c r="KMU35" s="480"/>
      <c r="KMV35" s="480"/>
      <c r="KMW35" s="481"/>
      <c r="KMX35" s="481"/>
      <c r="KMY35" s="482"/>
      <c r="KMZ35" s="481"/>
      <c r="KNA35" s="1053"/>
      <c r="KNB35" s="1053"/>
      <c r="KNC35" s="1053"/>
      <c r="KND35" s="1053"/>
      <c r="KNE35" s="1053"/>
      <c r="KNF35" s="480"/>
      <c r="KNG35" s="480"/>
      <c r="KNH35" s="481"/>
      <c r="KNI35" s="480"/>
      <c r="KNJ35" s="480"/>
      <c r="KNK35" s="480"/>
      <c r="KNL35" s="481"/>
      <c r="KNM35" s="481"/>
      <c r="KNN35" s="482"/>
      <c r="KNO35" s="481"/>
      <c r="KNP35" s="1053"/>
      <c r="KNQ35" s="1053"/>
      <c r="KNR35" s="1053"/>
      <c r="KNS35" s="1053"/>
      <c r="KNT35" s="1053"/>
      <c r="KNU35" s="480"/>
      <c r="KNV35" s="480"/>
      <c r="KNW35" s="481"/>
      <c r="KNX35" s="480"/>
      <c r="KNY35" s="480"/>
      <c r="KNZ35" s="480"/>
      <c r="KOA35" s="481"/>
      <c r="KOB35" s="481"/>
      <c r="KOC35" s="482"/>
      <c r="KOD35" s="481"/>
      <c r="KOE35" s="1053"/>
      <c r="KOF35" s="1053"/>
      <c r="KOG35" s="1053"/>
      <c r="KOH35" s="1053"/>
      <c r="KOI35" s="1053"/>
      <c r="KOJ35" s="480"/>
      <c r="KOK35" s="480"/>
      <c r="KOL35" s="481"/>
      <c r="KOM35" s="480"/>
      <c r="KON35" s="480"/>
      <c r="KOO35" s="480"/>
      <c r="KOP35" s="481"/>
      <c r="KOQ35" s="481"/>
      <c r="KOR35" s="482"/>
      <c r="KOS35" s="481"/>
      <c r="KOT35" s="1053"/>
      <c r="KOU35" s="1053"/>
      <c r="KOV35" s="1053"/>
      <c r="KOW35" s="1053"/>
      <c r="KOX35" s="1053"/>
      <c r="KOY35" s="480"/>
      <c r="KOZ35" s="480"/>
      <c r="KPA35" s="481"/>
      <c r="KPB35" s="480"/>
      <c r="KPC35" s="480"/>
      <c r="KPD35" s="480"/>
      <c r="KPE35" s="481"/>
      <c r="KPF35" s="481"/>
      <c r="KPG35" s="482"/>
      <c r="KPH35" s="481"/>
      <c r="KPI35" s="1053"/>
      <c r="KPJ35" s="1053"/>
      <c r="KPK35" s="1053"/>
      <c r="KPL35" s="1053"/>
      <c r="KPM35" s="1053"/>
      <c r="KPN35" s="480"/>
      <c r="KPO35" s="480"/>
      <c r="KPP35" s="481"/>
      <c r="KPQ35" s="480"/>
      <c r="KPR35" s="480"/>
      <c r="KPS35" s="480"/>
      <c r="KPT35" s="481"/>
      <c r="KPU35" s="481"/>
      <c r="KPV35" s="482"/>
      <c r="KPW35" s="481"/>
      <c r="KPX35" s="1053"/>
      <c r="KPY35" s="1053"/>
      <c r="KPZ35" s="1053"/>
      <c r="KQA35" s="1053"/>
      <c r="KQB35" s="1053"/>
      <c r="KQC35" s="480"/>
      <c r="KQD35" s="480"/>
      <c r="KQE35" s="481"/>
      <c r="KQF35" s="480"/>
      <c r="KQG35" s="480"/>
      <c r="KQH35" s="480"/>
      <c r="KQI35" s="481"/>
      <c r="KQJ35" s="481"/>
      <c r="KQK35" s="482"/>
      <c r="KQL35" s="481"/>
      <c r="KQM35" s="1053"/>
      <c r="KQN35" s="1053"/>
      <c r="KQO35" s="1053"/>
      <c r="KQP35" s="1053"/>
      <c r="KQQ35" s="1053"/>
      <c r="KQR35" s="480"/>
      <c r="KQS35" s="480"/>
      <c r="KQT35" s="481"/>
      <c r="KQU35" s="480"/>
      <c r="KQV35" s="480"/>
      <c r="KQW35" s="480"/>
      <c r="KQX35" s="481"/>
      <c r="KQY35" s="481"/>
      <c r="KQZ35" s="482"/>
      <c r="KRA35" s="481"/>
      <c r="KRB35" s="1053"/>
      <c r="KRC35" s="1053"/>
      <c r="KRD35" s="1053"/>
      <c r="KRE35" s="1053"/>
      <c r="KRF35" s="1053"/>
      <c r="KRG35" s="480"/>
      <c r="KRH35" s="480"/>
      <c r="KRI35" s="481"/>
      <c r="KRJ35" s="480"/>
      <c r="KRK35" s="480"/>
      <c r="KRL35" s="480"/>
      <c r="KRM35" s="481"/>
      <c r="KRN35" s="481"/>
      <c r="KRO35" s="482"/>
      <c r="KRP35" s="481"/>
      <c r="KRQ35" s="1053"/>
      <c r="KRR35" s="1053"/>
      <c r="KRS35" s="1053"/>
      <c r="KRT35" s="1053"/>
      <c r="KRU35" s="1053"/>
      <c r="KRV35" s="480"/>
      <c r="KRW35" s="480"/>
      <c r="KRX35" s="481"/>
      <c r="KRY35" s="480"/>
      <c r="KRZ35" s="480"/>
      <c r="KSA35" s="480"/>
      <c r="KSB35" s="481"/>
      <c r="KSC35" s="481"/>
      <c r="KSD35" s="482"/>
      <c r="KSE35" s="481"/>
      <c r="KSF35" s="1053"/>
      <c r="KSG35" s="1053"/>
      <c r="KSH35" s="1053"/>
      <c r="KSI35" s="1053"/>
      <c r="KSJ35" s="1053"/>
      <c r="KSK35" s="480"/>
      <c r="KSL35" s="480"/>
      <c r="KSM35" s="481"/>
      <c r="KSN35" s="480"/>
      <c r="KSO35" s="480"/>
      <c r="KSP35" s="480"/>
      <c r="KSQ35" s="481"/>
      <c r="KSR35" s="481"/>
      <c r="KSS35" s="482"/>
      <c r="KST35" s="481"/>
      <c r="KSU35" s="1053"/>
      <c r="KSV35" s="1053"/>
      <c r="KSW35" s="1053"/>
      <c r="KSX35" s="1053"/>
      <c r="KSY35" s="1053"/>
      <c r="KSZ35" s="480"/>
      <c r="KTA35" s="480"/>
      <c r="KTB35" s="481"/>
      <c r="KTC35" s="480"/>
      <c r="KTD35" s="480"/>
      <c r="KTE35" s="480"/>
      <c r="KTF35" s="481"/>
      <c r="KTG35" s="481"/>
      <c r="KTH35" s="482"/>
      <c r="KTI35" s="481"/>
      <c r="KTJ35" s="1053"/>
      <c r="KTK35" s="1053"/>
      <c r="KTL35" s="1053"/>
      <c r="KTM35" s="1053"/>
      <c r="KTN35" s="1053"/>
      <c r="KTO35" s="480"/>
      <c r="KTP35" s="480"/>
      <c r="KTQ35" s="481"/>
      <c r="KTR35" s="480"/>
      <c r="KTS35" s="480"/>
      <c r="KTT35" s="480"/>
      <c r="KTU35" s="481"/>
      <c r="KTV35" s="481"/>
      <c r="KTW35" s="482"/>
      <c r="KTX35" s="481"/>
      <c r="KTY35" s="1053"/>
      <c r="KTZ35" s="1053"/>
      <c r="KUA35" s="1053"/>
      <c r="KUB35" s="1053"/>
      <c r="KUC35" s="1053"/>
      <c r="KUD35" s="480"/>
      <c r="KUE35" s="480"/>
      <c r="KUF35" s="481"/>
      <c r="KUG35" s="480"/>
      <c r="KUH35" s="480"/>
      <c r="KUI35" s="480"/>
      <c r="KUJ35" s="481"/>
      <c r="KUK35" s="481"/>
      <c r="KUL35" s="482"/>
      <c r="KUM35" s="481"/>
      <c r="KUN35" s="1053"/>
      <c r="KUO35" s="1053"/>
      <c r="KUP35" s="1053"/>
      <c r="KUQ35" s="1053"/>
      <c r="KUR35" s="1053"/>
      <c r="KUS35" s="480"/>
      <c r="KUT35" s="480"/>
      <c r="KUU35" s="481"/>
      <c r="KUV35" s="480"/>
      <c r="KUW35" s="480"/>
      <c r="KUX35" s="480"/>
      <c r="KUY35" s="481"/>
      <c r="KUZ35" s="481"/>
      <c r="KVA35" s="482"/>
      <c r="KVB35" s="481"/>
      <c r="KVC35" s="1053"/>
      <c r="KVD35" s="1053"/>
      <c r="KVE35" s="1053"/>
      <c r="KVF35" s="1053"/>
      <c r="KVG35" s="1053"/>
      <c r="KVH35" s="480"/>
      <c r="KVI35" s="480"/>
      <c r="KVJ35" s="481"/>
      <c r="KVK35" s="480"/>
      <c r="KVL35" s="480"/>
      <c r="KVM35" s="480"/>
      <c r="KVN35" s="481"/>
      <c r="KVO35" s="481"/>
      <c r="KVP35" s="482"/>
      <c r="KVQ35" s="481"/>
      <c r="KVR35" s="1053"/>
      <c r="KVS35" s="1053"/>
      <c r="KVT35" s="1053"/>
      <c r="KVU35" s="1053"/>
      <c r="KVV35" s="1053"/>
      <c r="KVW35" s="480"/>
      <c r="KVX35" s="480"/>
      <c r="KVY35" s="481"/>
      <c r="KVZ35" s="480"/>
      <c r="KWA35" s="480"/>
      <c r="KWB35" s="480"/>
      <c r="KWC35" s="481"/>
      <c r="KWD35" s="481"/>
      <c r="KWE35" s="482"/>
      <c r="KWF35" s="481"/>
      <c r="KWG35" s="1053"/>
      <c r="KWH35" s="1053"/>
      <c r="KWI35" s="1053"/>
      <c r="KWJ35" s="1053"/>
      <c r="KWK35" s="1053"/>
      <c r="KWL35" s="480"/>
      <c r="KWM35" s="480"/>
      <c r="KWN35" s="481"/>
      <c r="KWO35" s="480"/>
      <c r="KWP35" s="480"/>
      <c r="KWQ35" s="480"/>
      <c r="KWR35" s="481"/>
      <c r="KWS35" s="481"/>
      <c r="KWT35" s="482"/>
      <c r="KWU35" s="481"/>
      <c r="KWV35" s="1053"/>
      <c r="KWW35" s="1053"/>
      <c r="KWX35" s="1053"/>
      <c r="KWY35" s="1053"/>
      <c r="KWZ35" s="1053"/>
      <c r="KXA35" s="480"/>
      <c r="KXB35" s="480"/>
      <c r="KXC35" s="481"/>
      <c r="KXD35" s="480"/>
      <c r="KXE35" s="480"/>
      <c r="KXF35" s="480"/>
      <c r="KXG35" s="481"/>
      <c r="KXH35" s="481"/>
      <c r="KXI35" s="482"/>
      <c r="KXJ35" s="481"/>
      <c r="KXK35" s="1053"/>
      <c r="KXL35" s="1053"/>
      <c r="KXM35" s="1053"/>
      <c r="KXN35" s="1053"/>
      <c r="KXO35" s="1053"/>
      <c r="KXP35" s="480"/>
      <c r="KXQ35" s="480"/>
      <c r="KXR35" s="481"/>
      <c r="KXS35" s="480"/>
      <c r="KXT35" s="480"/>
      <c r="KXU35" s="480"/>
      <c r="KXV35" s="481"/>
      <c r="KXW35" s="481"/>
      <c r="KXX35" s="482"/>
      <c r="KXY35" s="481"/>
      <c r="KXZ35" s="1053"/>
      <c r="KYA35" s="1053"/>
      <c r="KYB35" s="1053"/>
      <c r="KYC35" s="1053"/>
      <c r="KYD35" s="1053"/>
      <c r="KYE35" s="480"/>
      <c r="KYF35" s="480"/>
      <c r="KYG35" s="481"/>
      <c r="KYH35" s="480"/>
      <c r="KYI35" s="480"/>
      <c r="KYJ35" s="480"/>
      <c r="KYK35" s="481"/>
      <c r="KYL35" s="481"/>
      <c r="KYM35" s="482"/>
      <c r="KYN35" s="481"/>
      <c r="KYO35" s="1053"/>
      <c r="KYP35" s="1053"/>
      <c r="KYQ35" s="1053"/>
      <c r="KYR35" s="1053"/>
      <c r="KYS35" s="1053"/>
      <c r="KYT35" s="480"/>
      <c r="KYU35" s="480"/>
      <c r="KYV35" s="481"/>
      <c r="KYW35" s="480"/>
      <c r="KYX35" s="480"/>
      <c r="KYY35" s="480"/>
      <c r="KYZ35" s="481"/>
      <c r="KZA35" s="481"/>
      <c r="KZB35" s="482"/>
      <c r="KZC35" s="481"/>
      <c r="KZD35" s="1053"/>
      <c r="KZE35" s="1053"/>
      <c r="KZF35" s="1053"/>
      <c r="KZG35" s="1053"/>
      <c r="KZH35" s="1053"/>
      <c r="KZI35" s="480"/>
      <c r="KZJ35" s="480"/>
      <c r="KZK35" s="481"/>
      <c r="KZL35" s="480"/>
      <c r="KZM35" s="480"/>
      <c r="KZN35" s="480"/>
      <c r="KZO35" s="481"/>
      <c r="KZP35" s="481"/>
      <c r="KZQ35" s="482"/>
      <c r="KZR35" s="481"/>
      <c r="KZS35" s="1053"/>
      <c r="KZT35" s="1053"/>
      <c r="KZU35" s="1053"/>
      <c r="KZV35" s="1053"/>
      <c r="KZW35" s="1053"/>
      <c r="KZX35" s="480"/>
      <c r="KZY35" s="480"/>
      <c r="KZZ35" s="481"/>
      <c r="LAA35" s="480"/>
      <c r="LAB35" s="480"/>
      <c r="LAC35" s="480"/>
      <c r="LAD35" s="481"/>
      <c r="LAE35" s="481"/>
      <c r="LAF35" s="482"/>
      <c r="LAG35" s="481"/>
      <c r="LAH35" s="1053"/>
      <c r="LAI35" s="1053"/>
      <c r="LAJ35" s="1053"/>
      <c r="LAK35" s="1053"/>
      <c r="LAL35" s="1053"/>
      <c r="LAM35" s="480"/>
      <c r="LAN35" s="480"/>
      <c r="LAO35" s="481"/>
      <c r="LAP35" s="480"/>
      <c r="LAQ35" s="480"/>
      <c r="LAR35" s="480"/>
      <c r="LAS35" s="481"/>
      <c r="LAT35" s="481"/>
      <c r="LAU35" s="482"/>
      <c r="LAV35" s="481"/>
      <c r="LAW35" s="1053"/>
      <c r="LAX35" s="1053"/>
      <c r="LAY35" s="1053"/>
      <c r="LAZ35" s="1053"/>
      <c r="LBA35" s="1053"/>
      <c r="LBB35" s="480"/>
      <c r="LBC35" s="480"/>
      <c r="LBD35" s="481"/>
      <c r="LBE35" s="480"/>
      <c r="LBF35" s="480"/>
      <c r="LBG35" s="480"/>
      <c r="LBH35" s="481"/>
      <c r="LBI35" s="481"/>
      <c r="LBJ35" s="482"/>
      <c r="LBK35" s="481"/>
      <c r="LBL35" s="1053"/>
      <c r="LBM35" s="1053"/>
      <c r="LBN35" s="1053"/>
      <c r="LBO35" s="1053"/>
      <c r="LBP35" s="1053"/>
      <c r="LBQ35" s="480"/>
      <c r="LBR35" s="480"/>
      <c r="LBS35" s="481"/>
      <c r="LBT35" s="480"/>
      <c r="LBU35" s="480"/>
      <c r="LBV35" s="480"/>
      <c r="LBW35" s="481"/>
      <c r="LBX35" s="481"/>
      <c r="LBY35" s="482"/>
      <c r="LBZ35" s="481"/>
      <c r="LCA35" s="1053"/>
      <c r="LCB35" s="1053"/>
      <c r="LCC35" s="1053"/>
      <c r="LCD35" s="1053"/>
      <c r="LCE35" s="1053"/>
      <c r="LCF35" s="480"/>
      <c r="LCG35" s="480"/>
      <c r="LCH35" s="481"/>
      <c r="LCI35" s="480"/>
      <c r="LCJ35" s="480"/>
      <c r="LCK35" s="480"/>
      <c r="LCL35" s="481"/>
      <c r="LCM35" s="481"/>
      <c r="LCN35" s="482"/>
      <c r="LCO35" s="481"/>
      <c r="LCP35" s="1053"/>
      <c r="LCQ35" s="1053"/>
      <c r="LCR35" s="1053"/>
      <c r="LCS35" s="1053"/>
      <c r="LCT35" s="1053"/>
      <c r="LCU35" s="480"/>
      <c r="LCV35" s="480"/>
      <c r="LCW35" s="481"/>
      <c r="LCX35" s="480"/>
      <c r="LCY35" s="480"/>
      <c r="LCZ35" s="480"/>
      <c r="LDA35" s="481"/>
      <c r="LDB35" s="481"/>
      <c r="LDC35" s="482"/>
      <c r="LDD35" s="481"/>
      <c r="LDE35" s="1053"/>
      <c r="LDF35" s="1053"/>
      <c r="LDG35" s="1053"/>
      <c r="LDH35" s="1053"/>
      <c r="LDI35" s="1053"/>
      <c r="LDJ35" s="480"/>
      <c r="LDK35" s="480"/>
      <c r="LDL35" s="481"/>
      <c r="LDM35" s="480"/>
      <c r="LDN35" s="480"/>
      <c r="LDO35" s="480"/>
      <c r="LDP35" s="481"/>
      <c r="LDQ35" s="481"/>
      <c r="LDR35" s="482"/>
      <c r="LDS35" s="481"/>
      <c r="LDT35" s="1053"/>
      <c r="LDU35" s="1053"/>
      <c r="LDV35" s="1053"/>
      <c r="LDW35" s="1053"/>
      <c r="LDX35" s="1053"/>
      <c r="LDY35" s="480"/>
      <c r="LDZ35" s="480"/>
      <c r="LEA35" s="481"/>
      <c r="LEB35" s="480"/>
      <c r="LEC35" s="480"/>
      <c r="LED35" s="480"/>
      <c r="LEE35" s="481"/>
      <c r="LEF35" s="481"/>
      <c r="LEG35" s="482"/>
      <c r="LEH35" s="481"/>
      <c r="LEI35" s="1053"/>
      <c r="LEJ35" s="1053"/>
      <c r="LEK35" s="1053"/>
      <c r="LEL35" s="1053"/>
      <c r="LEM35" s="1053"/>
      <c r="LEN35" s="480"/>
      <c r="LEO35" s="480"/>
      <c r="LEP35" s="481"/>
      <c r="LEQ35" s="480"/>
      <c r="LER35" s="480"/>
      <c r="LES35" s="480"/>
      <c r="LET35" s="481"/>
      <c r="LEU35" s="481"/>
      <c r="LEV35" s="482"/>
      <c r="LEW35" s="481"/>
      <c r="LEX35" s="1053"/>
      <c r="LEY35" s="1053"/>
      <c r="LEZ35" s="1053"/>
      <c r="LFA35" s="1053"/>
      <c r="LFB35" s="1053"/>
      <c r="LFC35" s="480"/>
      <c r="LFD35" s="480"/>
      <c r="LFE35" s="481"/>
      <c r="LFF35" s="480"/>
      <c r="LFG35" s="480"/>
      <c r="LFH35" s="480"/>
      <c r="LFI35" s="481"/>
      <c r="LFJ35" s="481"/>
      <c r="LFK35" s="482"/>
      <c r="LFL35" s="481"/>
      <c r="LFM35" s="1053"/>
      <c r="LFN35" s="1053"/>
      <c r="LFO35" s="1053"/>
      <c r="LFP35" s="1053"/>
      <c r="LFQ35" s="1053"/>
      <c r="LFR35" s="480"/>
      <c r="LFS35" s="480"/>
      <c r="LFT35" s="481"/>
      <c r="LFU35" s="480"/>
      <c r="LFV35" s="480"/>
      <c r="LFW35" s="480"/>
      <c r="LFX35" s="481"/>
      <c r="LFY35" s="481"/>
      <c r="LFZ35" s="482"/>
      <c r="LGA35" s="481"/>
      <c r="LGB35" s="1053"/>
      <c r="LGC35" s="1053"/>
      <c r="LGD35" s="1053"/>
      <c r="LGE35" s="1053"/>
      <c r="LGF35" s="1053"/>
      <c r="LGG35" s="480"/>
      <c r="LGH35" s="480"/>
      <c r="LGI35" s="481"/>
      <c r="LGJ35" s="480"/>
      <c r="LGK35" s="480"/>
      <c r="LGL35" s="480"/>
      <c r="LGM35" s="481"/>
      <c r="LGN35" s="481"/>
      <c r="LGO35" s="482"/>
      <c r="LGP35" s="481"/>
      <c r="LGQ35" s="1053"/>
      <c r="LGR35" s="1053"/>
      <c r="LGS35" s="1053"/>
      <c r="LGT35" s="1053"/>
      <c r="LGU35" s="1053"/>
      <c r="LGV35" s="480"/>
      <c r="LGW35" s="480"/>
      <c r="LGX35" s="481"/>
      <c r="LGY35" s="480"/>
      <c r="LGZ35" s="480"/>
      <c r="LHA35" s="480"/>
      <c r="LHB35" s="481"/>
      <c r="LHC35" s="481"/>
      <c r="LHD35" s="482"/>
      <c r="LHE35" s="481"/>
      <c r="LHF35" s="1053"/>
      <c r="LHG35" s="1053"/>
      <c r="LHH35" s="1053"/>
      <c r="LHI35" s="1053"/>
      <c r="LHJ35" s="1053"/>
      <c r="LHK35" s="480"/>
      <c r="LHL35" s="480"/>
      <c r="LHM35" s="481"/>
      <c r="LHN35" s="480"/>
      <c r="LHO35" s="480"/>
      <c r="LHP35" s="480"/>
      <c r="LHQ35" s="481"/>
      <c r="LHR35" s="481"/>
      <c r="LHS35" s="482"/>
      <c r="LHT35" s="481"/>
      <c r="LHU35" s="1053"/>
      <c r="LHV35" s="1053"/>
      <c r="LHW35" s="1053"/>
      <c r="LHX35" s="1053"/>
      <c r="LHY35" s="1053"/>
      <c r="LHZ35" s="480"/>
      <c r="LIA35" s="480"/>
      <c r="LIB35" s="481"/>
      <c r="LIC35" s="480"/>
      <c r="LID35" s="480"/>
      <c r="LIE35" s="480"/>
      <c r="LIF35" s="481"/>
      <c r="LIG35" s="481"/>
      <c r="LIH35" s="482"/>
      <c r="LII35" s="481"/>
      <c r="LIJ35" s="1053"/>
      <c r="LIK35" s="1053"/>
      <c r="LIL35" s="1053"/>
      <c r="LIM35" s="1053"/>
      <c r="LIN35" s="1053"/>
      <c r="LIO35" s="480"/>
      <c r="LIP35" s="480"/>
      <c r="LIQ35" s="481"/>
      <c r="LIR35" s="480"/>
      <c r="LIS35" s="480"/>
      <c r="LIT35" s="480"/>
      <c r="LIU35" s="481"/>
      <c r="LIV35" s="481"/>
      <c r="LIW35" s="482"/>
      <c r="LIX35" s="481"/>
      <c r="LIY35" s="1053"/>
      <c r="LIZ35" s="1053"/>
      <c r="LJA35" s="1053"/>
      <c r="LJB35" s="1053"/>
      <c r="LJC35" s="1053"/>
      <c r="LJD35" s="480"/>
      <c r="LJE35" s="480"/>
      <c r="LJF35" s="481"/>
      <c r="LJG35" s="480"/>
      <c r="LJH35" s="480"/>
      <c r="LJI35" s="480"/>
      <c r="LJJ35" s="481"/>
      <c r="LJK35" s="481"/>
      <c r="LJL35" s="482"/>
      <c r="LJM35" s="481"/>
      <c r="LJN35" s="1053"/>
      <c r="LJO35" s="1053"/>
      <c r="LJP35" s="1053"/>
      <c r="LJQ35" s="1053"/>
      <c r="LJR35" s="1053"/>
      <c r="LJS35" s="480"/>
      <c r="LJT35" s="480"/>
      <c r="LJU35" s="481"/>
      <c r="LJV35" s="480"/>
      <c r="LJW35" s="480"/>
      <c r="LJX35" s="480"/>
      <c r="LJY35" s="481"/>
      <c r="LJZ35" s="481"/>
      <c r="LKA35" s="482"/>
      <c r="LKB35" s="481"/>
      <c r="LKC35" s="1053"/>
      <c r="LKD35" s="1053"/>
      <c r="LKE35" s="1053"/>
      <c r="LKF35" s="1053"/>
      <c r="LKG35" s="1053"/>
      <c r="LKH35" s="480"/>
      <c r="LKI35" s="480"/>
      <c r="LKJ35" s="481"/>
      <c r="LKK35" s="480"/>
      <c r="LKL35" s="480"/>
      <c r="LKM35" s="480"/>
      <c r="LKN35" s="481"/>
      <c r="LKO35" s="481"/>
      <c r="LKP35" s="482"/>
      <c r="LKQ35" s="481"/>
      <c r="LKR35" s="1053"/>
      <c r="LKS35" s="1053"/>
      <c r="LKT35" s="1053"/>
      <c r="LKU35" s="1053"/>
      <c r="LKV35" s="1053"/>
      <c r="LKW35" s="480"/>
      <c r="LKX35" s="480"/>
      <c r="LKY35" s="481"/>
      <c r="LKZ35" s="480"/>
      <c r="LLA35" s="480"/>
      <c r="LLB35" s="480"/>
      <c r="LLC35" s="481"/>
      <c r="LLD35" s="481"/>
      <c r="LLE35" s="482"/>
      <c r="LLF35" s="481"/>
      <c r="LLG35" s="1053"/>
      <c r="LLH35" s="1053"/>
      <c r="LLI35" s="1053"/>
      <c r="LLJ35" s="1053"/>
      <c r="LLK35" s="1053"/>
      <c r="LLL35" s="480"/>
      <c r="LLM35" s="480"/>
      <c r="LLN35" s="481"/>
      <c r="LLO35" s="480"/>
      <c r="LLP35" s="480"/>
      <c r="LLQ35" s="480"/>
      <c r="LLR35" s="481"/>
      <c r="LLS35" s="481"/>
      <c r="LLT35" s="482"/>
      <c r="LLU35" s="481"/>
      <c r="LLV35" s="1053"/>
      <c r="LLW35" s="1053"/>
      <c r="LLX35" s="1053"/>
      <c r="LLY35" s="1053"/>
      <c r="LLZ35" s="1053"/>
      <c r="LMA35" s="480"/>
      <c r="LMB35" s="480"/>
      <c r="LMC35" s="481"/>
      <c r="LMD35" s="480"/>
      <c r="LME35" s="480"/>
      <c r="LMF35" s="480"/>
      <c r="LMG35" s="481"/>
      <c r="LMH35" s="481"/>
      <c r="LMI35" s="482"/>
      <c r="LMJ35" s="481"/>
      <c r="LMK35" s="1053"/>
      <c r="LML35" s="1053"/>
      <c r="LMM35" s="1053"/>
      <c r="LMN35" s="1053"/>
      <c r="LMO35" s="1053"/>
      <c r="LMP35" s="480"/>
      <c r="LMQ35" s="480"/>
      <c r="LMR35" s="481"/>
      <c r="LMS35" s="480"/>
      <c r="LMT35" s="480"/>
      <c r="LMU35" s="480"/>
      <c r="LMV35" s="481"/>
      <c r="LMW35" s="481"/>
      <c r="LMX35" s="482"/>
      <c r="LMY35" s="481"/>
      <c r="LMZ35" s="1053"/>
      <c r="LNA35" s="1053"/>
      <c r="LNB35" s="1053"/>
      <c r="LNC35" s="1053"/>
      <c r="LND35" s="1053"/>
      <c r="LNE35" s="480"/>
      <c r="LNF35" s="480"/>
      <c r="LNG35" s="481"/>
      <c r="LNH35" s="480"/>
      <c r="LNI35" s="480"/>
      <c r="LNJ35" s="480"/>
      <c r="LNK35" s="481"/>
      <c r="LNL35" s="481"/>
      <c r="LNM35" s="482"/>
      <c r="LNN35" s="481"/>
      <c r="LNO35" s="1053"/>
      <c r="LNP35" s="1053"/>
      <c r="LNQ35" s="1053"/>
      <c r="LNR35" s="1053"/>
      <c r="LNS35" s="1053"/>
      <c r="LNT35" s="480"/>
      <c r="LNU35" s="480"/>
      <c r="LNV35" s="481"/>
      <c r="LNW35" s="480"/>
      <c r="LNX35" s="480"/>
      <c r="LNY35" s="480"/>
      <c r="LNZ35" s="481"/>
      <c r="LOA35" s="481"/>
      <c r="LOB35" s="482"/>
      <c r="LOC35" s="481"/>
      <c r="LOD35" s="1053"/>
      <c r="LOE35" s="1053"/>
      <c r="LOF35" s="1053"/>
      <c r="LOG35" s="1053"/>
      <c r="LOH35" s="1053"/>
      <c r="LOI35" s="480"/>
      <c r="LOJ35" s="480"/>
      <c r="LOK35" s="481"/>
      <c r="LOL35" s="480"/>
      <c r="LOM35" s="480"/>
      <c r="LON35" s="480"/>
      <c r="LOO35" s="481"/>
      <c r="LOP35" s="481"/>
      <c r="LOQ35" s="482"/>
      <c r="LOR35" s="481"/>
      <c r="LOS35" s="1053"/>
      <c r="LOT35" s="1053"/>
      <c r="LOU35" s="1053"/>
      <c r="LOV35" s="1053"/>
      <c r="LOW35" s="1053"/>
      <c r="LOX35" s="480"/>
      <c r="LOY35" s="480"/>
      <c r="LOZ35" s="481"/>
      <c r="LPA35" s="480"/>
      <c r="LPB35" s="480"/>
      <c r="LPC35" s="480"/>
      <c r="LPD35" s="481"/>
      <c r="LPE35" s="481"/>
      <c r="LPF35" s="482"/>
      <c r="LPG35" s="481"/>
      <c r="LPH35" s="1053"/>
      <c r="LPI35" s="1053"/>
      <c r="LPJ35" s="1053"/>
      <c r="LPK35" s="1053"/>
      <c r="LPL35" s="1053"/>
      <c r="LPM35" s="480"/>
      <c r="LPN35" s="480"/>
      <c r="LPO35" s="481"/>
      <c r="LPP35" s="480"/>
      <c r="LPQ35" s="480"/>
      <c r="LPR35" s="480"/>
      <c r="LPS35" s="481"/>
      <c r="LPT35" s="481"/>
      <c r="LPU35" s="482"/>
      <c r="LPV35" s="481"/>
      <c r="LPW35" s="1053"/>
      <c r="LPX35" s="1053"/>
      <c r="LPY35" s="1053"/>
      <c r="LPZ35" s="1053"/>
      <c r="LQA35" s="1053"/>
      <c r="LQB35" s="480"/>
      <c r="LQC35" s="480"/>
      <c r="LQD35" s="481"/>
      <c r="LQE35" s="480"/>
      <c r="LQF35" s="480"/>
      <c r="LQG35" s="480"/>
      <c r="LQH35" s="481"/>
      <c r="LQI35" s="481"/>
      <c r="LQJ35" s="482"/>
      <c r="LQK35" s="481"/>
      <c r="LQL35" s="1053"/>
      <c r="LQM35" s="1053"/>
      <c r="LQN35" s="1053"/>
      <c r="LQO35" s="1053"/>
      <c r="LQP35" s="1053"/>
      <c r="LQQ35" s="480"/>
      <c r="LQR35" s="480"/>
      <c r="LQS35" s="481"/>
      <c r="LQT35" s="480"/>
      <c r="LQU35" s="480"/>
      <c r="LQV35" s="480"/>
      <c r="LQW35" s="481"/>
      <c r="LQX35" s="481"/>
      <c r="LQY35" s="482"/>
      <c r="LQZ35" s="481"/>
      <c r="LRA35" s="1053"/>
      <c r="LRB35" s="1053"/>
      <c r="LRC35" s="1053"/>
      <c r="LRD35" s="1053"/>
      <c r="LRE35" s="1053"/>
      <c r="LRF35" s="480"/>
      <c r="LRG35" s="480"/>
      <c r="LRH35" s="481"/>
      <c r="LRI35" s="480"/>
      <c r="LRJ35" s="480"/>
      <c r="LRK35" s="480"/>
      <c r="LRL35" s="481"/>
      <c r="LRM35" s="481"/>
      <c r="LRN35" s="482"/>
      <c r="LRO35" s="481"/>
      <c r="LRP35" s="1053"/>
      <c r="LRQ35" s="1053"/>
      <c r="LRR35" s="1053"/>
      <c r="LRS35" s="1053"/>
      <c r="LRT35" s="1053"/>
      <c r="LRU35" s="480"/>
      <c r="LRV35" s="480"/>
      <c r="LRW35" s="481"/>
      <c r="LRX35" s="480"/>
      <c r="LRY35" s="480"/>
      <c r="LRZ35" s="480"/>
      <c r="LSA35" s="481"/>
      <c r="LSB35" s="481"/>
      <c r="LSC35" s="482"/>
      <c r="LSD35" s="481"/>
      <c r="LSE35" s="1053"/>
      <c r="LSF35" s="1053"/>
      <c r="LSG35" s="1053"/>
      <c r="LSH35" s="1053"/>
      <c r="LSI35" s="1053"/>
      <c r="LSJ35" s="480"/>
      <c r="LSK35" s="480"/>
      <c r="LSL35" s="481"/>
      <c r="LSM35" s="480"/>
      <c r="LSN35" s="480"/>
      <c r="LSO35" s="480"/>
      <c r="LSP35" s="481"/>
      <c r="LSQ35" s="481"/>
      <c r="LSR35" s="482"/>
      <c r="LSS35" s="481"/>
      <c r="LST35" s="1053"/>
      <c r="LSU35" s="1053"/>
      <c r="LSV35" s="1053"/>
      <c r="LSW35" s="1053"/>
      <c r="LSX35" s="1053"/>
      <c r="LSY35" s="480"/>
      <c r="LSZ35" s="480"/>
      <c r="LTA35" s="481"/>
      <c r="LTB35" s="480"/>
      <c r="LTC35" s="480"/>
      <c r="LTD35" s="480"/>
      <c r="LTE35" s="481"/>
      <c r="LTF35" s="481"/>
      <c r="LTG35" s="482"/>
      <c r="LTH35" s="481"/>
      <c r="LTI35" s="1053"/>
      <c r="LTJ35" s="1053"/>
      <c r="LTK35" s="1053"/>
      <c r="LTL35" s="1053"/>
      <c r="LTM35" s="1053"/>
      <c r="LTN35" s="480"/>
      <c r="LTO35" s="480"/>
      <c r="LTP35" s="481"/>
      <c r="LTQ35" s="480"/>
      <c r="LTR35" s="480"/>
      <c r="LTS35" s="480"/>
      <c r="LTT35" s="481"/>
      <c r="LTU35" s="481"/>
      <c r="LTV35" s="482"/>
      <c r="LTW35" s="481"/>
      <c r="LTX35" s="1053"/>
      <c r="LTY35" s="1053"/>
      <c r="LTZ35" s="1053"/>
      <c r="LUA35" s="1053"/>
      <c r="LUB35" s="1053"/>
      <c r="LUC35" s="480"/>
      <c r="LUD35" s="480"/>
      <c r="LUE35" s="481"/>
      <c r="LUF35" s="480"/>
      <c r="LUG35" s="480"/>
      <c r="LUH35" s="480"/>
      <c r="LUI35" s="481"/>
      <c r="LUJ35" s="481"/>
      <c r="LUK35" s="482"/>
      <c r="LUL35" s="481"/>
      <c r="LUM35" s="1053"/>
      <c r="LUN35" s="1053"/>
      <c r="LUO35" s="1053"/>
      <c r="LUP35" s="1053"/>
      <c r="LUQ35" s="1053"/>
      <c r="LUR35" s="480"/>
      <c r="LUS35" s="480"/>
      <c r="LUT35" s="481"/>
      <c r="LUU35" s="480"/>
      <c r="LUV35" s="480"/>
      <c r="LUW35" s="480"/>
      <c r="LUX35" s="481"/>
      <c r="LUY35" s="481"/>
      <c r="LUZ35" s="482"/>
      <c r="LVA35" s="481"/>
      <c r="LVB35" s="1053"/>
      <c r="LVC35" s="1053"/>
      <c r="LVD35" s="1053"/>
      <c r="LVE35" s="1053"/>
      <c r="LVF35" s="1053"/>
      <c r="LVG35" s="480"/>
      <c r="LVH35" s="480"/>
      <c r="LVI35" s="481"/>
      <c r="LVJ35" s="480"/>
      <c r="LVK35" s="480"/>
      <c r="LVL35" s="480"/>
      <c r="LVM35" s="481"/>
      <c r="LVN35" s="481"/>
      <c r="LVO35" s="482"/>
      <c r="LVP35" s="481"/>
      <c r="LVQ35" s="1053"/>
      <c r="LVR35" s="1053"/>
      <c r="LVS35" s="1053"/>
      <c r="LVT35" s="1053"/>
      <c r="LVU35" s="1053"/>
      <c r="LVV35" s="480"/>
      <c r="LVW35" s="480"/>
      <c r="LVX35" s="481"/>
      <c r="LVY35" s="480"/>
      <c r="LVZ35" s="480"/>
      <c r="LWA35" s="480"/>
      <c r="LWB35" s="481"/>
      <c r="LWC35" s="481"/>
      <c r="LWD35" s="482"/>
      <c r="LWE35" s="481"/>
      <c r="LWF35" s="1053"/>
      <c r="LWG35" s="1053"/>
      <c r="LWH35" s="1053"/>
      <c r="LWI35" s="1053"/>
      <c r="LWJ35" s="1053"/>
      <c r="LWK35" s="480"/>
      <c r="LWL35" s="480"/>
      <c r="LWM35" s="481"/>
      <c r="LWN35" s="480"/>
      <c r="LWO35" s="480"/>
      <c r="LWP35" s="480"/>
      <c r="LWQ35" s="481"/>
      <c r="LWR35" s="481"/>
      <c r="LWS35" s="482"/>
      <c r="LWT35" s="481"/>
      <c r="LWU35" s="1053"/>
      <c r="LWV35" s="1053"/>
      <c r="LWW35" s="1053"/>
      <c r="LWX35" s="1053"/>
      <c r="LWY35" s="1053"/>
      <c r="LWZ35" s="480"/>
      <c r="LXA35" s="480"/>
      <c r="LXB35" s="481"/>
      <c r="LXC35" s="480"/>
      <c r="LXD35" s="480"/>
      <c r="LXE35" s="480"/>
      <c r="LXF35" s="481"/>
      <c r="LXG35" s="481"/>
      <c r="LXH35" s="482"/>
      <c r="LXI35" s="481"/>
      <c r="LXJ35" s="1053"/>
      <c r="LXK35" s="1053"/>
      <c r="LXL35" s="1053"/>
      <c r="LXM35" s="1053"/>
      <c r="LXN35" s="1053"/>
      <c r="LXO35" s="480"/>
      <c r="LXP35" s="480"/>
      <c r="LXQ35" s="481"/>
      <c r="LXR35" s="480"/>
      <c r="LXS35" s="480"/>
      <c r="LXT35" s="480"/>
      <c r="LXU35" s="481"/>
      <c r="LXV35" s="481"/>
      <c r="LXW35" s="482"/>
      <c r="LXX35" s="481"/>
      <c r="LXY35" s="1053"/>
      <c r="LXZ35" s="1053"/>
      <c r="LYA35" s="1053"/>
      <c r="LYB35" s="1053"/>
      <c r="LYC35" s="1053"/>
      <c r="LYD35" s="480"/>
      <c r="LYE35" s="480"/>
      <c r="LYF35" s="481"/>
      <c r="LYG35" s="480"/>
      <c r="LYH35" s="480"/>
      <c r="LYI35" s="480"/>
      <c r="LYJ35" s="481"/>
      <c r="LYK35" s="481"/>
      <c r="LYL35" s="482"/>
      <c r="LYM35" s="481"/>
      <c r="LYN35" s="1053"/>
      <c r="LYO35" s="1053"/>
      <c r="LYP35" s="1053"/>
      <c r="LYQ35" s="1053"/>
      <c r="LYR35" s="1053"/>
      <c r="LYS35" s="480"/>
      <c r="LYT35" s="480"/>
      <c r="LYU35" s="481"/>
      <c r="LYV35" s="480"/>
      <c r="LYW35" s="480"/>
      <c r="LYX35" s="480"/>
      <c r="LYY35" s="481"/>
      <c r="LYZ35" s="481"/>
      <c r="LZA35" s="482"/>
      <c r="LZB35" s="481"/>
      <c r="LZC35" s="1053"/>
      <c r="LZD35" s="1053"/>
      <c r="LZE35" s="1053"/>
      <c r="LZF35" s="1053"/>
      <c r="LZG35" s="1053"/>
      <c r="LZH35" s="480"/>
      <c r="LZI35" s="480"/>
      <c r="LZJ35" s="481"/>
      <c r="LZK35" s="480"/>
      <c r="LZL35" s="480"/>
      <c r="LZM35" s="480"/>
      <c r="LZN35" s="481"/>
      <c r="LZO35" s="481"/>
      <c r="LZP35" s="482"/>
      <c r="LZQ35" s="481"/>
      <c r="LZR35" s="1053"/>
      <c r="LZS35" s="1053"/>
      <c r="LZT35" s="1053"/>
      <c r="LZU35" s="1053"/>
      <c r="LZV35" s="1053"/>
      <c r="LZW35" s="480"/>
      <c r="LZX35" s="480"/>
      <c r="LZY35" s="481"/>
      <c r="LZZ35" s="480"/>
      <c r="MAA35" s="480"/>
      <c r="MAB35" s="480"/>
      <c r="MAC35" s="481"/>
      <c r="MAD35" s="481"/>
      <c r="MAE35" s="482"/>
      <c r="MAF35" s="481"/>
      <c r="MAG35" s="1053"/>
      <c r="MAH35" s="1053"/>
      <c r="MAI35" s="1053"/>
      <c r="MAJ35" s="1053"/>
      <c r="MAK35" s="1053"/>
      <c r="MAL35" s="480"/>
      <c r="MAM35" s="480"/>
      <c r="MAN35" s="481"/>
      <c r="MAO35" s="480"/>
      <c r="MAP35" s="480"/>
      <c r="MAQ35" s="480"/>
      <c r="MAR35" s="481"/>
      <c r="MAS35" s="481"/>
      <c r="MAT35" s="482"/>
      <c r="MAU35" s="481"/>
      <c r="MAV35" s="1053"/>
      <c r="MAW35" s="1053"/>
      <c r="MAX35" s="1053"/>
      <c r="MAY35" s="1053"/>
      <c r="MAZ35" s="1053"/>
      <c r="MBA35" s="480"/>
      <c r="MBB35" s="480"/>
      <c r="MBC35" s="481"/>
      <c r="MBD35" s="480"/>
      <c r="MBE35" s="480"/>
      <c r="MBF35" s="480"/>
      <c r="MBG35" s="481"/>
      <c r="MBH35" s="481"/>
      <c r="MBI35" s="482"/>
      <c r="MBJ35" s="481"/>
      <c r="MBK35" s="1053"/>
      <c r="MBL35" s="1053"/>
      <c r="MBM35" s="1053"/>
      <c r="MBN35" s="1053"/>
      <c r="MBO35" s="1053"/>
      <c r="MBP35" s="480"/>
      <c r="MBQ35" s="480"/>
      <c r="MBR35" s="481"/>
      <c r="MBS35" s="480"/>
      <c r="MBT35" s="480"/>
      <c r="MBU35" s="480"/>
      <c r="MBV35" s="481"/>
      <c r="MBW35" s="481"/>
      <c r="MBX35" s="482"/>
      <c r="MBY35" s="481"/>
      <c r="MBZ35" s="1053"/>
      <c r="MCA35" s="1053"/>
      <c r="MCB35" s="1053"/>
      <c r="MCC35" s="1053"/>
      <c r="MCD35" s="1053"/>
      <c r="MCE35" s="480"/>
      <c r="MCF35" s="480"/>
      <c r="MCG35" s="481"/>
      <c r="MCH35" s="480"/>
      <c r="MCI35" s="480"/>
      <c r="MCJ35" s="480"/>
      <c r="MCK35" s="481"/>
      <c r="MCL35" s="481"/>
      <c r="MCM35" s="482"/>
      <c r="MCN35" s="481"/>
      <c r="MCO35" s="1053"/>
      <c r="MCP35" s="1053"/>
      <c r="MCQ35" s="1053"/>
      <c r="MCR35" s="1053"/>
      <c r="MCS35" s="1053"/>
      <c r="MCT35" s="480"/>
      <c r="MCU35" s="480"/>
      <c r="MCV35" s="481"/>
      <c r="MCW35" s="480"/>
      <c r="MCX35" s="480"/>
      <c r="MCY35" s="480"/>
      <c r="MCZ35" s="481"/>
      <c r="MDA35" s="481"/>
      <c r="MDB35" s="482"/>
      <c r="MDC35" s="481"/>
      <c r="MDD35" s="1053"/>
      <c r="MDE35" s="1053"/>
      <c r="MDF35" s="1053"/>
      <c r="MDG35" s="1053"/>
      <c r="MDH35" s="1053"/>
      <c r="MDI35" s="480"/>
      <c r="MDJ35" s="480"/>
      <c r="MDK35" s="481"/>
      <c r="MDL35" s="480"/>
      <c r="MDM35" s="480"/>
      <c r="MDN35" s="480"/>
      <c r="MDO35" s="481"/>
      <c r="MDP35" s="481"/>
      <c r="MDQ35" s="482"/>
      <c r="MDR35" s="481"/>
      <c r="MDS35" s="1053"/>
      <c r="MDT35" s="1053"/>
      <c r="MDU35" s="1053"/>
      <c r="MDV35" s="1053"/>
      <c r="MDW35" s="1053"/>
      <c r="MDX35" s="480"/>
      <c r="MDY35" s="480"/>
      <c r="MDZ35" s="481"/>
      <c r="MEA35" s="480"/>
      <c r="MEB35" s="480"/>
      <c r="MEC35" s="480"/>
      <c r="MED35" s="481"/>
      <c r="MEE35" s="481"/>
      <c r="MEF35" s="482"/>
      <c r="MEG35" s="481"/>
      <c r="MEH35" s="1053"/>
      <c r="MEI35" s="1053"/>
      <c r="MEJ35" s="1053"/>
      <c r="MEK35" s="1053"/>
      <c r="MEL35" s="1053"/>
      <c r="MEM35" s="480"/>
      <c r="MEN35" s="480"/>
      <c r="MEO35" s="481"/>
      <c r="MEP35" s="480"/>
      <c r="MEQ35" s="480"/>
      <c r="MER35" s="480"/>
      <c r="MES35" s="481"/>
      <c r="MET35" s="481"/>
      <c r="MEU35" s="482"/>
      <c r="MEV35" s="481"/>
      <c r="MEW35" s="1053"/>
      <c r="MEX35" s="1053"/>
      <c r="MEY35" s="1053"/>
      <c r="MEZ35" s="1053"/>
      <c r="MFA35" s="1053"/>
      <c r="MFB35" s="480"/>
      <c r="MFC35" s="480"/>
      <c r="MFD35" s="481"/>
      <c r="MFE35" s="480"/>
      <c r="MFF35" s="480"/>
      <c r="MFG35" s="480"/>
      <c r="MFH35" s="481"/>
      <c r="MFI35" s="481"/>
      <c r="MFJ35" s="482"/>
      <c r="MFK35" s="481"/>
      <c r="MFL35" s="1053"/>
      <c r="MFM35" s="1053"/>
      <c r="MFN35" s="1053"/>
      <c r="MFO35" s="1053"/>
      <c r="MFP35" s="1053"/>
      <c r="MFQ35" s="480"/>
      <c r="MFR35" s="480"/>
      <c r="MFS35" s="481"/>
      <c r="MFT35" s="480"/>
      <c r="MFU35" s="480"/>
      <c r="MFV35" s="480"/>
      <c r="MFW35" s="481"/>
      <c r="MFX35" s="481"/>
      <c r="MFY35" s="482"/>
      <c r="MFZ35" s="481"/>
      <c r="MGA35" s="1053"/>
      <c r="MGB35" s="1053"/>
      <c r="MGC35" s="1053"/>
      <c r="MGD35" s="1053"/>
      <c r="MGE35" s="1053"/>
      <c r="MGF35" s="480"/>
      <c r="MGG35" s="480"/>
      <c r="MGH35" s="481"/>
      <c r="MGI35" s="480"/>
      <c r="MGJ35" s="480"/>
      <c r="MGK35" s="480"/>
      <c r="MGL35" s="481"/>
      <c r="MGM35" s="481"/>
      <c r="MGN35" s="482"/>
      <c r="MGO35" s="481"/>
      <c r="MGP35" s="1053"/>
      <c r="MGQ35" s="1053"/>
      <c r="MGR35" s="1053"/>
      <c r="MGS35" s="1053"/>
      <c r="MGT35" s="1053"/>
      <c r="MGU35" s="480"/>
      <c r="MGV35" s="480"/>
      <c r="MGW35" s="481"/>
      <c r="MGX35" s="480"/>
      <c r="MGY35" s="480"/>
      <c r="MGZ35" s="480"/>
      <c r="MHA35" s="481"/>
      <c r="MHB35" s="481"/>
      <c r="MHC35" s="482"/>
      <c r="MHD35" s="481"/>
      <c r="MHE35" s="1053"/>
      <c r="MHF35" s="1053"/>
      <c r="MHG35" s="1053"/>
      <c r="MHH35" s="1053"/>
      <c r="MHI35" s="1053"/>
      <c r="MHJ35" s="480"/>
      <c r="MHK35" s="480"/>
      <c r="MHL35" s="481"/>
      <c r="MHM35" s="480"/>
      <c r="MHN35" s="480"/>
      <c r="MHO35" s="480"/>
      <c r="MHP35" s="481"/>
      <c r="MHQ35" s="481"/>
      <c r="MHR35" s="482"/>
      <c r="MHS35" s="481"/>
      <c r="MHT35" s="1053"/>
      <c r="MHU35" s="1053"/>
      <c r="MHV35" s="1053"/>
      <c r="MHW35" s="1053"/>
      <c r="MHX35" s="1053"/>
      <c r="MHY35" s="480"/>
      <c r="MHZ35" s="480"/>
      <c r="MIA35" s="481"/>
      <c r="MIB35" s="480"/>
      <c r="MIC35" s="480"/>
      <c r="MID35" s="480"/>
      <c r="MIE35" s="481"/>
      <c r="MIF35" s="481"/>
      <c r="MIG35" s="482"/>
      <c r="MIH35" s="481"/>
      <c r="MII35" s="1053"/>
      <c r="MIJ35" s="1053"/>
      <c r="MIK35" s="1053"/>
      <c r="MIL35" s="1053"/>
      <c r="MIM35" s="1053"/>
      <c r="MIN35" s="480"/>
      <c r="MIO35" s="480"/>
      <c r="MIP35" s="481"/>
      <c r="MIQ35" s="480"/>
      <c r="MIR35" s="480"/>
      <c r="MIS35" s="480"/>
      <c r="MIT35" s="481"/>
      <c r="MIU35" s="481"/>
      <c r="MIV35" s="482"/>
      <c r="MIW35" s="481"/>
      <c r="MIX35" s="1053"/>
      <c r="MIY35" s="1053"/>
      <c r="MIZ35" s="1053"/>
      <c r="MJA35" s="1053"/>
      <c r="MJB35" s="1053"/>
      <c r="MJC35" s="480"/>
      <c r="MJD35" s="480"/>
      <c r="MJE35" s="481"/>
      <c r="MJF35" s="480"/>
      <c r="MJG35" s="480"/>
      <c r="MJH35" s="480"/>
      <c r="MJI35" s="481"/>
      <c r="MJJ35" s="481"/>
      <c r="MJK35" s="482"/>
      <c r="MJL35" s="481"/>
      <c r="MJM35" s="1053"/>
      <c r="MJN35" s="1053"/>
      <c r="MJO35" s="1053"/>
      <c r="MJP35" s="1053"/>
      <c r="MJQ35" s="1053"/>
      <c r="MJR35" s="480"/>
      <c r="MJS35" s="480"/>
      <c r="MJT35" s="481"/>
      <c r="MJU35" s="480"/>
      <c r="MJV35" s="480"/>
      <c r="MJW35" s="480"/>
      <c r="MJX35" s="481"/>
      <c r="MJY35" s="481"/>
      <c r="MJZ35" s="482"/>
      <c r="MKA35" s="481"/>
      <c r="MKB35" s="1053"/>
      <c r="MKC35" s="1053"/>
      <c r="MKD35" s="1053"/>
      <c r="MKE35" s="1053"/>
      <c r="MKF35" s="1053"/>
      <c r="MKG35" s="480"/>
      <c r="MKH35" s="480"/>
      <c r="MKI35" s="481"/>
      <c r="MKJ35" s="480"/>
      <c r="MKK35" s="480"/>
      <c r="MKL35" s="480"/>
      <c r="MKM35" s="481"/>
      <c r="MKN35" s="481"/>
      <c r="MKO35" s="482"/>
      <c r="MKP35" s="481"/>
      <c r="MKQ35" s="1053"/>
      <c r="MKR35" s="1053"/>
      <c r="MKS35" s="1053"/>
      <c r="MKT35" s="1053"/>
      <c r="MKU35" s="1053"/>
      <c r="MKV35" s="480"/>
      <c r="MKW35" s="480"/>
      <c r="MKX35" s="481"/>
      <c r="MKY35" s="480"/>
      <c r="MKZ35" s="480"/>
      <c r="MLA35" s="480"/>
      <c r="MLB35" s="481"/>
      <c r="MLC35" s="481"/>
      <c r="MLD35" s="482"/>
      <c r="MLE35" s="481"/>
      <c r="MLF35" s="1053"/>
      <c r="MLG35" s="1053"/>
      <c r="MLH35" s="1053"/>
      <c r="MLI35" s="1053"/>
      <c r="MLJ35" s="1053"/>
      <c r="MLK35" s="480"/>
      <c r="MLL35" s="480"/>
      <c r="MLM35" s="481"/>
      <c r="MLN35" s="480"/>
      <c r="MLO35" s="480"/>
      <c r="MLP35" s="480"/>
      <c r="MLQ35" s="481"/>
      <c r="MLR35" s="481"/>
      <c r="MLS35" s="482"/>
      <c r="MLT35" s="481"/>
      <c r="MLU35" s="1053"/>
      <c r="MLV35" s="1053"/>
      <c r="MLW35" s="1053"/>
      <c r="MLX35" s="1053"/>
      <c r="MLY35" s="1053"/>
      <c r="MLZ35" s="480"/>
      <c r="MMA35" s="480"/>
      <c r="MMB35" s="481"/>
      <c r="MMC35" s="480"/>
      <c r="MMD35" s="480"/>
      <c r="MME35" s="480"/>
      <c r="MMF35" s="481"/>
      <c r="MMG35" s="481"/>
      <c r="MMH35" s="482"/>
      <c r="MMI35" s="481"/>
      <c r="MMJ35" s="1053"/>
      <c r="MMK35" s="1053"/>
      <c r="MML35" s="1053"/>
      <c r="MMM35" s="1053"/>
      <c r="MMN35" s="1053"/>
      <c r="MMO35" s="480"/>
      <c r="MMP35" s="480"/>
      <c r="MMQ35" s="481"/>
      <c r="MMR35" s="480"/>
      <c r="MMS35" s="480"/>
      <c r="MMT35" s="480"/>
      <c r="MMU35" s="481"/>
      <c r="MMV35" s="481"/>
      <c r="MMW35" s="482"/>
      <c r="MMX35" s="481"/>
      <c r="MMY35" s="1053"/>
      <c r="MMZ35" s="1053"/>
      <c r="MNA35" s="1053"/>
      <c r="MNB35" s="1053"/>
      <c r="MNC35" s="1053"/>
      <c r="MND35" s="480"/>
      <c r="MNE35" s="480"/>
      <c r="MNF35" s="481"/>
      <c r="MNG35" s="480"/>
      <c r="MNH35" s="480"/>
      <c r="MNI35" s="480"/>
      <c r="MNJ35" s="481"/>
      <c r="MNK35" s="481"/>
      <c r="MNL35" s="482"/>
      <c r="MNM35" s="481"/>
      <c r="MNN35" s="1053"/>
      <c r="MNO35" s="1053"/>
      <c r="MNP35" s="1053"/>
      <c r="MNQ35" s="1053"/>
      <c r="MNR35" s="1053"/>
      <c r="MNS35" s="480"/>
      <c r="MNT35" s="480"/>
      <c r="MNU35" s="481"/>
      <c r="MNV35" s="480"/>
      <c r="MNW35" s="480"/>
      <c r="MNX35" s="480"/>
      <c r="MNY35" s="481"/>
      <c r="MNZ35" s="481"/>
      <c r="MOA35" s="482"/>
      <c r="MOB35" s="481"/>
      <c r="MOC35" s="1053"/>
      <c r="MOD35" s="1053"/>
      <c r="MOE35" s="1053"/>
      <c r="MOF35" s="1053"/>
      <c r="MOG35" s="1053"/>
      <c r="MOH35" s="480"/>
      <c r="MOI35" s="480"/>
      <c r="MOJ35" s="481"/>
      <c r="MOK35" s="480"/>
      <c r="MOL35" s="480"/>
      <c r="MOM35" s="480"/>
      <c r="MON35" s="481"/>
      <c r="MOO35" s="481"/>
      <c r="MOP35" s="482"/>
      <c r="MOQ35" s="481"/>
      <c r="MOR35" s="1053"/>
      <c r="MOS35" s="1053"/>
      <c r="MOT35" s="1053"/>
      <c r="MOU35" s="1053"/>
      <c r="MOV35" s="1053"/>
      <c r="MOW35" s="480"/>
      <c r="MOX35" s="480"/>
      <c r="MOY35" s="481"/>
      <c r="MOZ35" s="480"/>
      <c r="MPA35" s="480"/>
      <c r="MPB35" s="480"/>
      <c r="MPC35" s="481"/>
      <c r="MPD35" s="481"/>
      <c r="MPE35" s="482"/>
      <c r="MPF35" s="481"/>
      <c r="MPG35" s="1053"/>
      <c r="MPH35" s="1053"/>
      <c r="MPI35" s="1053"/>
      <c r="MPJ35" s="1053"/>
      <c r="MPK35" s="1053"/>
      <c r="MPL35" s="480"/>
      <c r="MPM35" s="480"/>
      <c r="MPN35" s="481"/>
      <c r="MPO35" s="480"/>
      <c r="MPP35" s="480"/>
      <c r="MPQ35" s="480"/>
      <c r="MPR35" s="481"/>
      <c r="MPS35" s="481"/>
      <c r="MPT35" s="482"/>
      <c r="MPU35" s="481"/>
      <c r="MPV35" s="1053"/>
      <c r="MPW35" s="1053"/>
      <c r="MPX35" s="1053"/>
      <c r="MPY35" s="1053"/>
      <c r="MPZ35" s="1053"/>
      <c r="MQA35" s="480"/>
      <c r="MQB35" s="480"/>
      <c r="MQC35" s="481"/>
      <c r="MQD35" s="480"/>
      <c r="MQE35" s="480"/>
      <c r="MQF35" s="480"/>
      <c r="MQG35" s="481"/>
      <c r="MQH35" s="481"/>
      <c r="MQI35" s="482"/>
      <c r="MQJ35" s="481"/>
      <c r="MQK35" s="1053"/>
      <c r="MQL35" s="1053"/>
      <c r="MQM35" s="1053"/>
      <c r="MQN35" s="1053"/>
      <c r="MQO35" s="1053"/>
      <c r="MQP35" s="480"/>
      <c r="MQQ35" s="480"/>
      <c r="MQR35" s="481"/>
      <c r="MQS35" s="480"/>
      <c r="MQT35" s="480"/>
      <c r="MQU35" s="480"/>
      <c r="MQV35" s="481"/>
      <c r="MQW35" s="481"/>
      <c r="MQX35" s="482"/>
      <c r="MQY35" s="481"/>
      <c r="MQZ35" s="1053"/>
      <c r="MRA35" s="1053"/>
      <c r="MRB35" s="1053"/>
      <c r="MRC35" s="1053"/>
      <c r="MRD35" s="1053"/>
      <c r="MRE35" s="480"/>
      <c r="MRF35" s="480"/>
      <c r="MRG35" s="481"/>
      <c r="MRH35" s="480"/>
      <c r="MRI35" s="480"/>
      <c r="MRJ35" s="480"/>
      <c r="MRK35" s="481"/>
      <c r="MRL35" s="481"/>
      <c r="MRM35" s="482"/>
      <c r="MRN35" s="481"/>
      <c r="MRO35" s="1053"/>
      <c r="MRP35" s="1053"/>
      <c r="MRQ35" s="1053"/>
      <c r="MRR35" s="1053"/>
      <c r="MRS35" s="1053"/>
      <c r="MRT35" s="480"/>
      <c r="MRU35" s="480"/>
      <c r="MRV35" s="481"/>
      <c r="MRW35" s="480"/>
      <c r="MRX35" s="480"/>
      <c r="MRY35" s="480"/>
      <c r="MRZ35" s="481"/>
      <c r="MSA35" s="481"/>
      <c r="MSB35" s="482"/>
      <c r="MSC35" s="481"/>
      <c r="MSD35" s="1053"/>
      <c r="MSE35" s="1053"/>
      <c r="MSF35" s="1053"/>
      <c r="MSG35" s="1053"/>
      <c r="MSH35" s="1053"/>
      <c r="MSI35" s="480"/>
      <c r="MSJ35" s="480"/>
      <c r="MSK35" s="481"/>
      <c r="MSL35" s="480"/>
      <c r="MSM35" s="480"/>
      <c r="MSN35" s="480"/>
      <c r="MSO35" s="481"/>
      <c r="MSP35" s="481"/>
      <c r="MSQ35" s="482"/>
      <c r="MSR35" s="481"/>
      <c r="MSS35" s="1053"/>
      <c r="MST35" s="1053"/>
      <c r="MSU35" s="1053"/>
      <c r="MSV35" s="1053"/>
      <c r="MSW35" s="1053"/>
      <c r="MSX35" s="480"/>
      <c r="MSY35" s="480"/>
      <c r="MSZ35" s="481"/>
      <c r="MTA35" s="480"/>
      <c r="MTB35" s="480"/>
      <c r="MTC35" s="480"/>
      <c r="MTD35" s="481"/>
      <c r="MTE35" s="481"/>
      <c r="MTF35" s="482"/>
      <c r="MTG35" s="481"/>
      <c r="MTH35" s="1053"/>
      <c r="MTI35" s="1053"/>
      <c r="MTJ35" s="1053"/>
      <c r="MTK35" s="1053"/>
      <c r="MTL35" s="1053"/>
      <c r="MTM35" s="480"/>
      <c r="MTN35" s="480"/>
      <c r="MTO35" s="481"/>
      <c r="MTP35" s="480"/>
      <c r="MTQ35" s="480"/>
      <c r="MTR35" s="480"/>
      <c r="MTS35" s="481"/>
      <c r="MTT35" s="481"/>
      <c r="MTU35" s="482"/>
      <c r="MTV35" s="481"/>
      <c r="MTW35" s="1053"/>
      <c r="MTX35" s="1053"/>
      <c r="MTY35" s="1053"/>
      <c r="MTZ35" s="1053"/>
      <c r="MUA35" s="1053"/>
      <c r="MUB35" s="480"/>
      <c r="MUC35" s="480"/>
      <c r="MUD35" s="481"/>
      <c r="MUE35" s="480"/>
      <c r="MUF35" s="480"/>
      <c r="MUG35" s="480"/>
      <c r="MUH35" s="481"/>
      <c r="MUI35" s="481"/>
      <c r="MUJ35" s="482"/>
      <c r="MUK35" s="481"/>
      <c r="MUL35" s="1053"/>
      <c r="MUM35" s="1053"/>
      <c r="MUN35" s="1053"/>
      <c r="MUO35" s="1053"/>
      <c r="MUP35" s="1053"/>
      <c r="MUQ35" s="480"/>
      <c r="MUR35" s="480"/>
      <c r="MUS35" s="481"/>
      <c r="MUT35" s="480"/>
      <c r="MUU35" s="480"/>
      <c r="MUV35" s="480"/>
      <c r="MUW35" s="481"/>
      <c r="MUX35" s="481"/>
      <c r="MUY35" s="482"/>
      <c r="MUZ35" s="481"/>
      <c r="MVA35" s="1053"/>
      <c r="MVB35" s="1053"/>
      <c r="MVC35" s="1053"/>
      <c r="MVD35" s="1053"/>
      <c r="MVE35" s="1053"/>
      <c r="MVF35" s="480"/>
      <c r="MVG35" s="480"/>
      <c r="MVH35" s="481"/>
      <c r="MVI35" s="480"/>
      <c r="MVJ35" s="480"/>
      <c r="MVK35" s="480"/>
      <c r="MVL35" s="481"/>
      <c r="MVM35" s="481"/>
      <c r="MVN35" s="482"/>
      <c r="MVO35" s="481"/>
      <c r="MVP35" s="1053"/>
      <c r="MVQ35" s="1053"/>
      <c r="MVR35" s="1053"/>
      <c r="MVS35" s="1053"/>
      <c r="MVT35" s="1053"/>
      <c r="MVU35" s="480"/>
      <c r="MVV35" s="480"/>
      <c r="MVW35" s="481"/>
      <c r="MVX35" s="480"/>
      <c r="MVY35" s="480"/>
      <c r="MVZ35" s="480"/>
      <c r="MWA35" s="481"/>
      <c r="MWB35" s="481"/>
      <c r="MWC35" s="482"/>
      <c r="MWD35" s="481"/>
      <c r="MWE35" s="1053"/>
      <c r="MWF35" s="1053"/>
      <c r="MWG35" s="1053"/>
      <c r="MWH35" s="1053"/>
      <c r="MWI35" s="1053"/>
      <c r="MWJ35" s="480"/>
      <c r="MWK35" s="480"/>
      <c r="MWL35" s="481"/>
      <c r="MWM35" s="480"/>
      <c r="MWN35" s="480"/>
      <c r="MWO35" s="480"/>
      <c r="MWP35" s="481"/>
      <c r="MWQ35" s="481"/>
      <c r="MWR35" s="482"/>
      <c r="MWS35" s="481"/>
      <c r="MWT35" s="1053"/>
      <c r="MWU35" s="1053"/>
      <c r="MWV35" s="1053"/>
      <c r="MWW35" s="1053"/>
      <c r="MWX35" s="1053"/>
      <c r="MWY35" s="480"/>
      <c r="MWZ35" s="480"/>
      <c r="MXA35" s="481"/>
      <c r="MXB35" s="480"/>
      <c r="MXC35" s="480"/>
      <c r="MXD35" s="480"/>
      <c r="MXE35" s="481"/>
      <c r="MXF35" s="481"/>
      <c r="MXG35" s="482"/>
      <c r="MXH35" s="481"/>
      <c r="MXI35" s="1053"/>
      <c r="MXJ35" s="1053"/>
      <c r="MXK35" s="1053"/>
      <c r="MXL35" s="1053"/>
      <c r="MXM35" s="1053"/>
      <c r="MXN35" s="480"/>
      <c r="MXO35" s="480"/>
      <c r="MXP35" s="481"/>
      <c r="MXQ35" s="480"/>
      <c r="MXR35" s="480"/>
      <c r="MXS35" s="480"/>
      <c r="MXT35" s="481"/>
      <c r="MXU35" s="481"/>
      <c r="MXV35" s="482"/>
      <c r="MXW35" s="481"/>
      <c r="MXX35" s="1053"/>
      <c r="MXY35" s="1053"/>
      <c r="MXZ35" s="1053"/>
      <c r="MYA35" s="1053"/>
      <c r="MYB35" s="1053"/>
      <c r="MYC35" s="480"/>
      <c r="MYD35" s="480"/>
      <c r="MYE35" s="481"/>
      <c r="MYF35" s="480"/>
      <c r="MYG35" s="480"/>
      <c r="MYH35" s="480"/>
      <c r="MYI35" s="481"/>
      <c r="MYJ35" s="481"/>
      <c r="MYK35" s="482"/>
      <c r="MYL35" s="481"/>
      <c r="MYM35" s="1053"/>
      <c r="MYN35" s="1053"/>
      <c r="MYO35" s="1053"/>
      <c r="MYP35" s="1053"/>
      <c r="MYQ35" s="1053"/>
      <c r="MYR35" s="480"/>
      <c r="MYS35" s="480"/>
      <c r="MYT35" s="481"/>
      <c r="MYU35" s="480"/>
      <c r="MYV35" s="480"/>
      <c r="MYW35" s="480"/>
      <c r="MYX35" s="481"/>
      <c r="MYY35" s="481"/>
      <c r="MYZ35" s="482"/>
      <c r="MZA35" s="481"/>
      <c r="MZB35" s="1053"/>
      <c r="MZC35" s="1053"/>
      <c r="MZD35" s="1053"/>
      <c r="MZE35" s="1053"/>
      <c r="MZF35" s="1053"/>
      <c r="MZG35" s="480"/>
      <c r="MZH35" s="480"/>
      <c r="MZI35" s="481"/>
      <c r="MZJ35" s="480"/>
      <c r="MZK35" s="480"/>
      <c r="MZL35" s="480"/>
      <c r="MZM35" s="481"/>
      <c r="MZN35" s="481"/>
      <c r="MZO35" s="482"/>
      <c r="MZP35" s="481"/>
      <c r="MZQ35" s="1053"/>
      <c r="MZR35" s="1053"/>
      <c r="MZS35" s="1053"/>
      <c r="MZT35" s="1053"/>
      <c r="MZU35" s="1053"/>
      <c r="MZV35" s="480"/>
      <c r="MZW35" s="480"/>
      <c r="MZX35" s="481"/>
      <c r="MZY35" s="480"/>
      <c r="MZZ35" s="480"/>
      <c r="NAA35" s="480"/>
      <c r="NAB35" s="481"/>
      <c r="NAC35" s="481"/>
      <c r="NAD35" s="482"/>
      <c r="NAE35" s="481"/>
      <c r="NAF35" s="1053"/>
      <c r="NAG35" s="1053"/>
      <c r="NAH35" s="1053"/>
      <c r="NAI35" s="1053"/>
      <c r="NAJ35" s="1053"/>
      <c r="NAK35" s="480"/>
      <c r="NAL35" s="480"/>
      <c r="NAM35" s="481"/>
      <c r="NAN35" s="480"/>
      <c r="NAO35" s="480"/>
      <c r="NAP35" s="480"/>
      <c r="NAQ35" s="481"/>
      <c r="NAR35" s="481"/>
      <c r="NAS35" s="482"/>
      <c r="NAT35" s="481"/>
      <c r="NAU35" s="1053"/>
      <c r="NAV35" s="1053"/>
      <c r="NAW35" s="1053"/>
      <c r="NAX35" s="1053"/>
      <c r="NAY35" s="1053"/>
      <c r="NAZ35" s="480"/>
      <c r="NBA35" s="480"/>
      <c r="NBB35" s="481"/>
      <c r="NBC35" s="480"/>
      <c r="NBD35" s="480"/>
      <c r="NBE35" s="480"/>
      <c r="NBF35" s="481"/>
      <c r="NBG35" s="481"/>
      <c r="NBH35" s="482"/>
      <c r="NBI35" s="481"/>
      <c r="NBJ35" s="1053"/>
      <c r="NBK35" s="1053"/>
      <c r="NBL35" s="1053"/>
      <c r="NBM35" s="1053"/>
      <c r="NBN35" s="1053"/>
      <c r="NBO35" s="480"/>
      <c r="NBP35" s="480"/>
      <c r="NBQ35" s="481"/>
      <c r="NBR35" s="480"/>
      <c r="NBS35" s="480"/>
      <c r="NBT35" s="480"/>
      <c r="NBU35" s="481"/>
      <c r="NBV35" s="481"/>
      <c r="NBW35" s="482"/>
      <c r="NBX35" s="481"/>
      <c r="NBY35" s="1053"/>
      <c r="NBZ35" s="1053"/>
      <c r="NCA35" s="1053"/>
      <c r="NCB35" s="1053"/>
      <c r="NCC35" s="1053"/>
      <c r="NCD35" s="480"/>
      <c r="NCE35" s="480"/>
      <c r="NCF35" s="481"/>
      <c r="NCG35" s="480"/>
      <c r="NCH35" s="480"/>
      <c r="NCI35" s="480"/>
      <c r="NCJ35" s="481"/>
      <c r="NCK35" s="481"/>
      <c r="NCL35" s="482"/>
      <c r="NCM35" s="481"/>
      <c r="NCN35" s="1053"/>
      <c r="NCO35" s="1053"/>
      <c r="NCP35" s="1053"/>
      <c r="NCQ35" s="1053"/>
      <c r="NCR35" s="1053"/>
      <c r="NCS35" s="480"/>
      <c r="NCT35" s="480"/>
      <c r="NCU35" s="481"/>
      <c r="NCV35" s="480"/>
      <c r="NCW35" s="480"/>
      <c r="NCX35" s="480"/>
      <c r="NCY35" s="481"/>
      <c r="NCZ35" s="481"/>
      <c r="NDA35" s="482"/>
      <c r="NDB35" s="481"/>
      <c r="NDC35" s="1053"/>
      <c r="NDD35" s="1053"/>
      <c r="NDE35" s="1053"/>
      <c r="NDF35" s="1053"/>
      <c r="NDG35" s="1053"/>
      <c r="NDH35" s="480"/>
      <c r="NDI35" s="480"/>
      <c r="NDJ35" s="481"/>
      <c r="NDK35" s="480"/>
      <c r="NDL35" s="480"/>
      <c r="NDM35" s="480"/>
      <c r="NDN35" s="481"/>
      <c r="NDO35" s="481"/>
      <c r="NDP35" s="482"/>
      <c r="NDQ35" s="481"/>
      <c r="NDR35" s="1053"/>
      <c r="NDS35" s="1053"/>
      <c r="NDT35" s="1053"/>
      <c r="NDU35" s="1053"/>
      <c r="NDV35" s="1053"/>
      <c r="NDW35" s="480"/>
      <c r="NDX35" s="480"/>
      <c r="NDY35" s="481"/>
      <c r="NDZ35" s="480"/>
      <c r="NEA35" s="480"/>
      <c r="NEB35" s="480"/>
      <c r="NEC35" s="481"/>
      <c r="NED35" s="481"/>
      <c r="NEE35" s="482"/>
      <c r="NEF35" s="481"/>
      <c r="NEG35" s="1053"/>
      <c r="NEH35" s="1053"/>
      <c r="NEI35" s="1053"/>
      <c r="NEJ35" s="1053"/>
      <c r="NEK35" s="1053"/>
      <c r="NEL35" s="480"/>
      <c r="NEM35" s="480"/>
      <c r="NEN35" s="481"/>
      <c r="NEO35" s="480"/>
      <c r="NEP35" s="480"/>
      <c r="NEQ35" s="480"/>
      <c r="NER35" s="481"/>
      <c r="NES35" s="481"/>
      <c r="NET35" s="482"/>
      <c r="NEU35" s="481"/>
      <c r="NEV35" s="1053"/>
      <c r="NEW35" s="1053"/>
      <c r="NEX35" s="1053"/>
      <c r="NEY35" s="1053"/>
      <c r="NEZ35" s="1053"/>
      <c r="NFA35" s="480"/>
      <c r="NFB35" s="480"/>
      <c r="NFC35" s="481"/>
      <c r="NFD35" s="480"/>
      <c r="NFE35" s="480"/>
      <c r="NFF35" s="480"/>
      <c r="NFG35" s="481"/>
      <c r="NFH35" s="481"/>
      <c r="NFI35" s="482"/>
      <c r="NFJ35" s="481"/>
      <c r="NFK35" s="1053"/>
      <c r="NFL35" s="1053"/>
      <c r="NFM35" s="1053"/>
      <c r="NFN35" s="1053"/>
      <c r="NFO35" s="1053"/>
      <c r="NFP35" s="480"/>
      <c r="NFQ35" s="480"/>
      <c r="NFR35" s="481"/>
      <c r="NFS35" s="480"/>
      <c r="NFT35" s="480"/>
      <c r="NFU35" s="480"/>
      <c r="NFV35" s="481"/>
      <c r="NFW35" s="481"/>
      <c r="NFX35" s="482"/>
      <c r="NFY35" s="481"/>
      <c r="NFZ35" s="1053"/>
      <c r="NGA35" s="1053"/>
      <c r="NGB35" s="1053"/>
      <c r="NGC35" s="1053"/>
      <c r="NGD35" s="1053"/>
      <c r="NGE35" s="480"/>
      <c r="NGF35" s="480"/>
      <c r="NGG35" s="481"/>
      <c r="NGH35" s="480"/>
      <c r="NGI35" s="480"/>
      <c r="NGJ35" s="480"/>
      <c r="NGK35" s="481"/>
      <c r="NGL35" s="481"/>
      <c r="NGM35" s="482"/>
      <c r="NGN35" s="481"/>
      <c r="NGO35" s="1053"/>
      <c r="NGP35" s="1053"/>
      <c r="NGQ35" s="1053"/>
      <c r="NGR35" s="1053"/>
      <c r="NGS35" s="1053"/>
      <c r="NGT35" s="480"/>
      <c r="NGU35" s="480"/>
      <c r="NGV35" s="481"/>
      <c r="NGW35" s="480"/>
      <c r="NGX35" s="480"/>
      <c r="NGY35" s="480"/>
      <c r="NGZ35" s="481"/>
      <c r="NHA35" s="481"/>
      <c r="NHB35" s="482"/>
      <c r="NHC35" s="481"/>
      <c r="NHD35" s="1053"/>
      <c r="NHE35" s="1053"/>
      <c r="NHF35" s="1053"/>
      <c r="NHG35" s="1053"/>
      <c r="NHH35" s="1053"/>
      <c r="NHI35" s="480"/>
      <c r="NHJ35" s="480"/>
      <c r="NHK35" s="481"/>
      <c r="NHL35" s="480"/>
      <c r="NHM35" s="480"/>
      <c r="NHN35" s="480"/>
      <c r="NHO35" s="481"/>
      <c r="NHP35" s="481"/>
      <c r="NHQ35" s="482"/>
      <c r="NHR35" s="481"/>
      <c r="NHS35" s="1053"/>
      <c r="NHT35" s="1053"/>
      <c r="NHU35" s="1053"/>
      <c r="NHV35" s="1053"/>
      <c r="NHW35" s="1053"/>
      <c r="NHX35" s="480"/>
      <c r="NHY35" s="480"/>
      <c r="NHZ35" s="481"/>
      <c r="NIA35" s="480"/>
      <c r="NIB35" s="480"/>
      <c r="NIC35" s="480"/>
      <c r="NID35" s="481"/>
      <c r="NIE35" s="481"/>
      <c r="NIF35" s="482"/>
      <c r="NIG35" s="481"/>
      <c r="NIH35" s="1053"/>
      <c r="NII35" s="1053"/>
      <c r="NIJ35" s="1053"/>
      <c r="NIK35" s="1053"/>
      <c r="NIL35" s="1053"/>
      <c r="NIM35" s="480"/>
      <c r="NIN35" s="480"/>
      <c r="NIO35" s="481"/>
      <c r="NIP35" s="480"/>
      <c r="NIQ35" s="480"/>
      <c r="NIR35" s="480"/>
      <c r="NIS35" s="481"/>
      <c r="NIT35" s="481"/>
      <c r="NIU35" s="482"/>
      <c r="NIV35" s="481"/>
      <c r="NIW35" s="1053"/>
      <c r="NIX35" s="1053"/>
      <c r="NIY35" s="1053"/>
      <c r="NIZ35" s="1053"/>
      <c r="NJA35" s="1053"/>
      <c r="NJB35" s="480"/>
      <c r="NJC35" s="480"/>
      <c r="NJD35" s="481"/>
      <c r="NJE35" s="480"/>
      <c r="NJF35" s="480"/>
      <c r="NJG35" s="480"/>
      <c r="NJH35" s="481"/>
      <c r="NJI35" s="481"/>
      <c r="NJJ35" s="482"/>
      <c r="NJK35" s="481"/>
      <c r="NJL35" s="1053"/>
      <c r="NJM35" s="1053"/>
      <c r="NJN35" s="1053"/>
      <c r="NJO35" s="1053"/>
      <c r="NJP35" s="1053"/>
      <c r="NJQ35" s="480"/>
      <c r="NJR35" s="480"/>
      <c r="NJS35" s="481"/>
      <c r="NJT35" s="480"/>
      <c r="NJU35" s="480"/>
      <c r="NJV35" s="480"/>
      <c r="NJW35" s="481"/>
      <c r="NJX35" s="481"/>
      <c r="NJY35" s="482"/>
      <c r="NJZ35" s="481"/>
      <c r="NKA35" s="1053"/>
      <c r="NKB35" s="1053"/>
      <c r="NKC35" s="1053"/>
      <c r="NKD35" s="1053"/>
      <c r="NKE35" s="1053"/>
      <c r="NKF35" s="480"/>
      <c r="NKG35" s="480"/>
      <c r="NKH35" s="481"/>
      <c r="NKI35" s="480"/>
      <c r="NKJ35" s="480"/>
      <c r="NKK35" s="480"/>
      <c r="NKL35" s="481"/>
      <c r="NKM35" s="481"/>
      <c r="NKN35" s="482"/>
      <c r="NKO35" s="481"/>
      <c r="NKP35" s="1053"/>
      <c r="NKQ35" s="1053"/>
      <c r="NKR35" s="1053"/>
      <c r="NKS35" s="1053"/>
      <c r="NKT35" s="1053"/>
      <c r="NKU35" s="480"/>
      <c r="NKV35" s="480"/>
      <c r="NKW35" s="481"/>
      <c r="NKX35" s="480"/>
      <c r="NKY35" s="480"/>
      <c r="NKZ35" s="480"/>
      <c r="NLA35" s="481"/>
      <c r="NLB35" s="481"/>
      <c r="NLC35" s="482"/>
      <c r="NLD35" s="481"/>
      <c r="NLE35" s="1053"/>
      <c r="NLF35" s="1053"/>
      <c r="NLG35" s="1053"/>
      <c r="NLH35" s="1053"/>
      <c r="NLI35" s="1053"/>
      <c r="NLJ35" s="480"/>
      <c r="NLK35" s="480"/>
      <c r="NLL35" s="481"/>
      <c r="NLM35" s="480"/>
      <c r="NLN35" s="480"/>
      <c r="NLO35" s="480"/>
      <c r="NLP35" s="481"/>
      <c r="NLQ35" s="481"/>
      <c r="NLR35" s="482"/>
      <c r="NLS35" s="481"/>
      <c r="NLT35" s="1053"/>
      <c r="NLU35" s="1053"/>
      <c r="NLV35" s="1053"/>
      <c r="NLW35" s="1053"/>
      <c r="NLX35" s="1053"/>
      <c r="NLY35" s="480"/>
      <c r="NLZ35" s="480"/>
      <c r="NMA35" s="481"/>
      <c r="NMB35" s="480"/>
      <c r="NMC35" s="480"/>
      <c r="NMD35" s="480"/>
      <c r="NME35" s="481"/>
      <c r="NMF35" s="481"/>
      <c r="NMG35" s="482"/>
      <c r="NMH35" s="481"/>
      <c r="NMI35" s="1053"/>
      <c r="NMJ35" s="1053"/>
      <c r="NMK35" s="1053"/>
      <c r="NML35" s="1053"/>
      <c r="NMM35" s="1053"/>
      <c r="NMN35" s="480"/>
      <c r="NMO35" s="480"/>
      <c r="NMP35" s="481"/>
      <c r="NMQ35" s="480"/>
      <c r="NMR35" s="480"/>
      <c r="NMS35" s="480"/>
      <c r="NMT35" s="481"/>
      <c r="NMU35" s="481"/>
      <c r="NMV35" s="482"/>
      <c r="NMW35" s="481"/>
      <c r="NMX35" s="1053"/>
      <c r="NMY35" s="1053"/>
      <c r="NMZ35" s="1053"/>
      <c r="NNA35" s="1053"/>
      <c r="NNB35" s="1053"/>
      <c r="NNC35" s="480"/>
      <c r="NND35" s="480"/>
      <c r="NNE35" s="481"/>
      <c r="NNF35" s="480"/>
      <c r="NNG35" s="480"/>
      <c r="NNH35" s="480"/>
      <c r="NNI35" s="481"/>
      <c r="NNJ35" s="481"/>
      <c r="NNK35" s="482"/>
      <c r="NNL35" s="481"/>
      <c r="NNM35" s="1053"/>
      <c r="NNN35" s="1053"/>
      <c r="NNO35" s="1053"/>
      <c r="NNP35" s="1053"/>
      <c r="NNQ35" s="1053"/>
      <c r="NNR35" s="480"/>
      <c r="NNS35" s="480"/>
      <c r="NNT35" s="481"/>
      <c r="NNU35" s="480"/>
      <c r="NNV35" s="480"/>
      <c r="NNW35" s="480"/>
      <c r="NNX35" s="481"/>
      <c r="NNY35" s="481"/>
      <c r="NNZ35" s="482"/>
      <c r="NOA35" s="481"/>
      <c r="NOB35" s="1053"/>
      <c r="NOC35" s="1053"/>
      <c r="NOD35" s="1053"/>
      <c r="NOE35" s="1053"/>
      <c r="NOF35" s="1053"/>
      <c r="NOG35" s="480"/>
      <c r="NOH35" s="480"/>
      <c r="NOI35" s="481"/>
      <c r="NOJ35" s="480"/>
      <c r="NOK35" s="480"/>
      <c r="NOL35" s="480"/>
      <c r="NOM35" s="481"/>
      <c r="NON35" s="481"/>
      <c r="NOO35" s="482"/>
      <c r="NOP35" s="481"/>
      <c r="NOQ35" s="1053"/>
      <c r="NOR35" s="1053"/>
      <c r="NOS35" s="1053"/>
      <c r="NOT35" s="1053"/>
      <c r="NOU35" s="1053"/>
      <c r="NOV35" s="480"/>
      <c r="NOW35" s="480"/>
      <c r="NOX35" s="481"/>
      <c r="NOY35" s="480"/>
      <c r="NOZ35" s="480"/>
      <c r="NPA35" s="480"/>
      <c r="NPB35" s="481"/>
      <c r="NPC35" s="481"/>
      <c r="NPD35" s="482"/>
      <c r="NPE35" s="481"/>
      <c r="NPF35" s="1053"/>
      <c r="NPG35" s="1053"/>
      <c r="NPH35" s="1053"/>
      <c r="NPI35" s="1053"/>
      <c r="NPJ35" s="1053"/>
      <c r="NPK35" s="480"/>
      <c r="NPL35" s="480"/>
      <c r="NPM35" s="481"/>
      <c r="NPN35" s="480"/>
      <c r="NPO35" s="480"/>
      <c r="NPP35" s="480"/>
      <c r="NPQ35" s="481"/>
      <c r="NPR35" s="481"/>
      <c r="NPS35" s="482"/>
      <c r="NPT35" s="481"/>
      <c r="NPU35" s="1053"/>
      <c r="NPV35" s="1053"/>
      <c r="NPW35" s="1053"/>
      <c r="NPX35" s="1053"/>
      <c r="NPY35" s="1053"/>
      <c r="NPZ35" s="480"/>
      <c r="NQA35" s="480"/>
      <c r="NQB35" s="481"/>
      <c r="NQC35" s="480"/>
      <c r="NQD35" s="480"/>
      <c r="NQE35" s="480"/>
      <c r="NQF35" s="481"/>
      <c r="NQG35" s="481"/>
      <c r="NQH35" s="482"/>
      <c r="NQI35" s="481"/>
      <c r="NQJ35" s="1053"/>
      <c r="NQK35" s="1053"/>
      <c r="NQL35" s="1053"/>
      <c r="NQM35" s="1053"/>
      <c r="NQN35" s="1053"/>
      <c r="NQO35" s="480"/>
      <c r="NQP35" s="480"/>
      <c r="NQQ35" s="481"/>
      <c r="NQR35" s="480"/>
      <c r="NQS35" s="480"/>
      <c r="NQT35" s="480"/>
      <c r="NQU35" s="481"/>
      <c r="NQV35" s="481"/>
      <c r="NQW35" s="482"/>
      <c r="NQX35" s="481"/>
      <c r="NQY35" s="1053"/>
      <c r="NQZ35" s="1053"/>
      <c r="NRA35" s="1053"/>
      <c r="NRB35" s="1053"/>
      <c r="NRC35" s="1053"/>
      <c r="NRD35" s="480"/>
      <c r="NRE35" s="480"/>
      <c r="NRF35" s="481"/>
      <c r="NRG35" s="480"/>
      <c r="NRH35" s="480"/>
      <c r="NRI35" s="480"/>
      <c r="NRJ35" s="481"/>
      <c r="NRK35" s="481"/>
      <c r="NRL35" s="482"/>
      <c r="NRM35" s="481"/>
      <c r="NRN35" s="1053"/>
      <c r="NRO35" s="1053"/>
      <c r="NRP35" s="1053"/>
      <c r="NRQ35" s="1053"/>
      <c r="NRR35" s="1053"/>
      <c r="NRS35" s="480"/>
      <c r="NRT35" s="480"/>
      <c r="NRU35" s="481"/>
      <c r="NRV35" s="480"/>
      <c r="NRW35" s="480"/>
      <c r="NRX35" s="480"/>
      <c r="NRY35" s="481"/>
      <c r="NRZ35" s="481"/>
      <c r="NSA35" s="482"/>
      <c r="NSB35" s="481"/>
      <c r="NSC35" s="1053"/>
      <c r="NSD35" s="1053"/>
      <c r="NSE35" s="1053"/>
      <c r="NSF35" s="1053"/>
      <c r="NSG35" s="1053"/>
      <c r="NSH35" s="480"/>
      <c r="NSI35" s="480"/>
      <c r="NSJ35" s="481"/>
      <c r="NSK35" s="480"/>
      <c r="NSL35" s="480"/>
      <c r="NSM35" s="480"/>
      <c r="NSN35" s="481"/>
      <c r="NSO35" s="481"/>
      <c r="NSP35" s="482"/>
      <c r="NSQ35" s="481"/>
      <c r="NSR35" s="1053"/>
      <c r="NSS35" s="1053"/>
      <c r="NST35" s="1053"/>
      <c r="NSU35" s="1053"/>
      <c r="NSV35" s="1053"/>
      <c r="NSW35" s="480"/>
      <c r="NSX35" s="480"/>
      <c r="NSY35" s="481"/>
      <c r="NSZ35" s="480"/>
      <c r="NTA35" s="480"/>
      <c r="NTB35" s="480"/>
      <c r="NTC35" s="481"/>
      <c r="NTD35" s="481"/>
      <c r="NTE35" s="482"/>
      <c r="NTF35" s="481"/>
      <c r="NTG35" s="1053"/>
      <c r="NTH35" s="1053"/>
      <c r="NTI35" s="1053"/>
      <c r="NTJ35" s="1053"/>
      <c r="NTK35" s="1053"/>
      <c r="NTL35" s="480"/>
      <c r="NTM35" s="480"/>
      <c r="NTN35" s="481"/>
      <c r="NTO35" s="480"/>
      <c r="NTP35" s="480"/>
      <c r="NTQ35" s="480"/>
      <c r="NTR35" s="481"/>
      <c r="NTS35" s="481"/>
      <c r="NTT35" s="482"/>
      <c r="NTU35" s="481"/>
      <c r="NTV35" s="1053"/>
      <c r="NTW35" s="1053"/>
      <c r="NTX35" s="1053"/>
      <c r="NTY35" s="1053"/>
      <c r="NTZ35" s="1053"/>
      <c r="NUA35" s="480"/>
      <c r="NUB35" s="480"/>
      <c r="NUC35" s="481"/>
      <c r="NUD35" s="480"/>
      <c r="NUE35" s="480"/>
      <c r="NUF35" s="480"/>
      <c r="NUG35" s="481"/>
      <c r="NUH35" s="481"/>
      <c r="NUI35" s="482"/>
      <c r="NUJ35" s="481"/>
      <c r="NUK35" s="1053"/>
      <c r="NUL35" s="1053"/>
      <c r="NUM35" s="1053"/>
      <c r="NUN35" s="1053"/>
      <c r="NUO35" s="1053"/>
      <c r="NUP35" s="480"/>
      <c r="NUQ35" s="480"/>
      <c r="NUR35" s="481"/>
      <c r="NUS35" s="480"/>
      <c r="NUT35" s="480"/>
      <c r="NUU35" s="480"/>
      <c r="NUV35" s="481"/>
      <c r="NUW35" s="481"/>
      <c r="NUX35" s="482"/>
      <c r="NUY35" s="481"/>
      <c r="NUZ35" s="1053"/>
      <c r="NVA35" s="1053"/>
      <c r="NVB35" s="1053"/>
      <c r="NVC35" s="1053"/>
      <c r="NVD35" s="1053"/>
      <c r="NVE35" s="480"/>
      <c r="NVF35" s="480"/>
      <c r="NVG35" s="481"/>
      <c r="NVH35" s="480"/>
      <c r="NVI35" s="480"/>
      <c r="NVJ35" s="480"/>
      <c r="NVK35" s="481"/>
      <c r="NVL35" s="481"/>
      <c r="NVM35" s="482"/>
      <c r="NVN35" s="481"/>
      <c r="NVO35" s="1053"/>
      <c r="NVP35" s="1053"/>
      <c r="NVQ35" s="1053"/>
      <c r="NVR35" s="1053"/>
      <c r="NVS35" s="1053"/>
      <c r="NVT35" s="480"/>
      <c r="NVU35" s="480"/>
      <c r="NVV35" s="481"/>
      <c r="NVW35" s="480"/>
      <c r="NVX35" s="480"/>
      <c r="NVY35" s="480"/>
      <c r="NVZ35" s="481"/>
      <c r="NWA35" s="481"/>
      <c r="NWB35" s="482"/>
      <c r="NWC35" s="481"/>
      <c r="NWD35" s="1053"/>
      <c r="NWE35" s="1053"/>
      <c r="NWF35" s="1053"/>
      <c r="NWG35" s="1053"/>
      <c r="NWH35" s="1053"/>
      <c r="NWI35" s="480"/>
      <c r="NWJ35" s="480"/>
      <c r="NWK35" s="481"/>
      <c r="NWL35" s="480"/>
      <c r="NWM35" s="480"/>
      <c r="NWN35" s="480"/>
      <c r="NWO35" s="481"/>
      <c r="NWP35" s="481"/>
      <c r="NWQ35" s="482"/>
      <c r="NWR35" s="481"/>
      <c r="NWS35" s="1053"/>
      <c r="NWT35" s="1053"/>
      <c r="NWU35" s="1053"/>
      <c r="NWV35" s="1053"/>
      <c r="NWW35" s="1053"/>
      <c r="NWX35" s="480"/>
      <c r="NWY35" s="480"/>
      <c r="NWZ35" s="481"/>
      <c r="NXA35" s="480"/>
      <c r="NXB35" s="480"/>
      <c r="NXC35" s="480"/>
      <c r="NXD35" s="481"/>
      <c r="NXE35" s="481"/>
      <c r="NXF35" s="482"/>
      <c r="NXG35" s="481"/>
      <c r="NXH35" s="1053"/>
      <c r="NXI35" s="1053"/>
      <c r="NXJ35" s="1053"/>
      <c r="NXK35" s="1053"/>
      <c r="NXL35" s="1053"/>
      <c r="NXM35" s="480"/>
      <c r="NXN35" s="480"/>
      <c r="NXO35" s="481"/>
      <c r="NXP35" s="480"/>
      <c r="NXQ35" s="480"/>
      <c r="NXR35" s="480"/>
      <c r="NXS35" s="481"/>
      <c r="NXT35" s="481"/>
      <c r="NXU35" s="482"/>
      <c r="NXV35" s="481"/>
      <c r="NXW35" s="1053"/>
      <c r="NXX35" s="1053"/>
      <c r="NXY35" s="1053"/>
      <c r="NXZ35" s="1053"/>
      <c r="NYA35" s="1053"/>
      <c r="NYB35" s="480"/>
      <c r="NYC35" s="480"/>
      <c r="NYD35" s="481"/>
      <c r="NYE35" s="480"/>
      <c r="NYF35" s="480"/>
      <c r="NYG35" s="480"/>
      <c r="NYH35" s="481"/>
      <c r="NYI35" s="481"/>
      <c r="NYJ35" s="482"/>
      <c r="NYK35" s="481"/>
      <c r="NYL35" s="1053"/>
      <c r="NYM35" s="1053"/>
      <c r="NYN35" s="1053"/>
      <c r="NYO35" s="1053"/>
      <c r="NYP35" s="1053"/>
      <c r="NYQ35" s="480"/>
      <c r="NYR35" s="480"/>
      <c r="NYS35" s="481"/>
      <c r="NYT35" s="480"/>
      <c r="NYU35" s="480"/>
      <c r="NYV35" s="480"/>
      <c r="NYW35" s="481"/>
      <c r="NYX35" s="481"/>
      <c r="NYY35" s="482"/>
      <c r="NYZ35" s="481"/>
      <c r="NZA35" s="1053"/>
      <c r="NZB35" s="1053"/>
      <c r="NZC35" s="1053"/>
      <c r="NZD35" s="1053"/>
      <c r="NZE35" s="1053"/>
      <c r="NZF35" s="480"/>
      <c r="NZG35" s="480"/>
      <c r="NZH35" s="481"/>
      <c r="NZI35" s="480"/>
      <c r="NZJ35" s="480"/>
      <c r="NZK35" s="480"/>
      <c r="NZL35" s="481"/>
      <c r="NZM35" s="481"/>
      <c r="NZN35" s="482"/>
      <c r="NZO35" s="481"/>
      <c r="NZP35" s="1053"/>
      <c r="NZQ35" s="1053"/>
      <c r="NZR35" s="1053"/>
      <c r="NZS35" s="1053"/>
      <c r="NZT35" s="1053"/>
      <c r="NZU35" s="480"/>
      <c r="NZV35" s="480"/>
      <c r="NZW35" s="481"/>
      <c r="NZX35" s="480"/>
      <c r="NZY35" s="480"/>
      <c r="NZZ35" s="480"/>
      <c r="OAA35" s="481"/>
      <c r="OAB35" s="481"/>
      <c r="OAC35" s="482"/>
      <c r="OAD35" s="481"/>
      <c r="OAE35" s="1053"/>
      <c r="OAF35" s="1053"/>
      <c r="OAG35" s="1053"/>
      <c r="OAH35" s="1053"/>
      <c r="OAI35" s="1053"/>
      <c r="OAJ35" s="480"/>
      <c r="OAK35" s="480"/>
      <c r="OAL35" s="481"/>
      <c r="OAM35" s="480"/>
      <c r="OAN35" s="480"/>
      <c r="OAO35" s="480"/>
      <c r="OAP35" s="481"/>
      <c r="OAQ35" s="481"/>
      <c r="OAR35" s="482"/>
      <c r="OAS35" s="481"/>
      <c r="OAT35" s="1053"/>
      <c r="OAU35" s="1053"/>
      <c r="OAV35" s="1053"/>
      <c r="OAW35" s="1053"/>
      <c r="OAX35" s="1053"/>
      <c r="OAY35" s="480"/>
      <c r="OAZ35" s="480"/>
      <c r="OBA35" s="481"/>
      <c r="OBB35" s="480"/>
      <c r="OBC35" s="480"/>
      <c r="OBD35" s="480"/>
      <c r="OBE35" s="481"/>
      <c r="OBF35" s="481"/>
      <c r="OBG35" s="482"/>
      <c r="OBH35" s="481"/>
      <c r="OBI35" s="1053"/>
      <c r="OBJ35" s="1053"/>
      <c r="OBK35" s="1053"/>
      <c r="OBL35" s="1053"/>
      <c r="OBM35" s="1053"/>
      <c r="OBN35" s="480"/>
      <c r="OBO35" s="480"/>
      <c r="OBP35" s="481"/>
      <c r="OBQ35" s="480"/>
      <c r="OBR35" s="480"/>
      <c r="OBS35" s="480"/>
      <c r="OBT35" s="481"/>
      <c r="OBU35" s="481"/>
      <c r="OBV35" s="482"/>
      <c r="OBW35" s="481"/>
      <c r="OBX35" s="1053"/>
      <c r="OBY35" s="1053"/>
      <c r="OBZ35" s="1053"/>
      <c r="OCA35" s="1053"/>
      <c r="OCB35" s="1053"/>
      <c r="OCC35" s="480"/>
      <c r="OCD35" s="480"/>
      <c r="OCE35" s="481"/>
      <c r="OCF35" s="480"/>
      <c r="OCG35" s="480"/>
      <c r="OCH35" s="480"/>
      <c r="OCI35" s="481"/>
      <c r="OCJ35" s="481"/>
      <c r="OCK35" s="482"/>
      <c r="OCL35" s="481"/>
      <c r="OCM35" s="1053"/>
      <c r="OCN35" s="1053"/>
      <c r="OCO35" s="1053"/>
      <c r="OCP35" s="1053"/>
      <c r="OCQ35" s="1053"/>
      <c r="OCR35" s="480"/>
      <c r="OCS35" s="480"/>
      <c r="OCT35" s="481"/>
      <c r="OCU35" s="480"/>
      <c r="OCV35" s="480"/>
      <c r="OCW35" s="480"/>
      <c r="OCX35" s="481"/>
      <c r="OCY35" s="481"/>
      <c r="OCZ35" s="482"/>
      <c r="ODA35" s="481"/>
      <c r="ODB35" s="1053"/>
      <c r="ODC35" s="1053"/>
      <c r="ODD35" s="1053"/>
      <c r="ODE35" s="1053"/>
      <c r="ODF35" s="1053"/>
      <c r="ODG35" s="480"/>
      <c r="ODH35" s="480"/>
      <c r="ODI35" s="481"/>
      <c r="ODJ35" s="480"/>
      <c r="ODK35" s="480"/>
      <c r="ODL35" s="480"/>
      <c r="ODM35" s="481"/>
      <c r="ODN35" s="481"/>
      <c r="ODO35" s="482"/>
      <c r="ODP35" s="481"/>
      <c r="ODQ35" s="1053"/>
      <c r="ODR35" s="1053"/>
      <c r="ODS35" s="1053"/>
      <c r="ODT35" s="1053"/>
      <c r="ODU35" s="1053"/>
      <c r="ODV35" s="480"/>
      <c r="ODW35" s="480"/>
      <c r="ODX35" s="481"/>
      <c r="ODY35" s="480"/>
      <c r="ODZ35" s="480"/>
      <c r="OEA35" s="480"/>
      <c r="OEB35" s="481"/>
      <c r="OEC35" s="481"/>
      <c r="OED35" s="482"/>
      <c r="OEE35" s="481"/>
      <c r="OEF35" s="1053"/>
      <c r="OEG35" s="1053"/>
      <c r="OEH35" s="1053"/>
      <c r="OEI35" s="1053"/>
      <c r="OEJ35" s="1053"/>
      <c r="OEK35" s="480"/>
      <c r="OEL35" s="480"/>
      <c r="OEM35" s="481"/>
      <c r="OEN35" s="480"/>
      <c r="OEO35" s="480"/>
      <c r="OEP35" s="480"/>
      <c r="OEQ35" s="481"/>
      <c r="OER35" s="481"/>
      <c r="OES35" s="482"/>
      <c r="OET35" s="481"/>
      <c r="OEU35" s="1053"/>
      <c r="OEV35" s="1053"/>
      <c r="OEW35" s="1053"/>
      <c r="OEX35" s="1053"/>
      <c r="OEY35" s="1053"/>
      <c r="OEZ35" s="480"/>
      <c r="OFA35" s="480"/>
      <c r="OFB35" s="481"/>
      <c r="OFC35" s="480"/>
      <c r="OFD35" s="480"/>
      <c r="OFE35" s="480"/>
      <c r="OFF35" s="481"/>
      <c r="OFG35" s="481"/>
      <c r="OFH35" s="482"/>
      <c r="OFI35" s="481"/>
      <c r="OFJ35" s="1053"/>
      <c r="OFK35" s="1053"/>
      <c r="OFL35" s="1053"/>
      <c r="OFM35" s="1053"/>
      <c r="OFN35" s="1053"/>
      <c r="OFO35" s="480"/>
      <c r="OFP35" s="480"/>
      <c r="OFQ35" s="481"/>
      <c r="OFR35" s="480"/>
      <c r="OFS35" s="480"/>
      <c r="OFT35" s="480"/>
      <c r="OFU35" s="481"/>
      <c r="OFV35" s="481"/>
      <c r="OFW35" s="482"/>
      <c r="OFX35" s="481"/>
      <c r="OFY35" s="1053"/>
      <c r="OFZ35" s="1053"/>
      <c r="OGA35" s="1053"/>
      <c r="OGB35" s="1053"/>
      <c r="OGC35" s="1053"/>
      <c r="OGD35" s="480"/>
      <c r="OGE35" s="480"/>
      <c r="OGF35" s="481"/>
      <c r="OGG35" s="480"/>
      <c r="OGH35" s="480"/>
      <c r="OGI35" s="480"/>
      <c r="OGJ35" s="481"/>
      <c r="OGK35" s="481"/>
      <c r="OGL35" s="482"/>
      <c r="OGM35" s="481"/>
      <c r="OGN35" s="1053"/>
      <c r="OGO35" s="1053"/>
      <c r="OGP35" s="1053"/>
      <c r="OGQ35" s="1053"/>
      <c r="OGR35" s="1053"/>
      <c r="OGS35" s="480"/>
      <c r="OGT35" s="480"/>
      <c r="OGU35" s="481"/>
      <c r="OGV35" s="480"/>
      <c r="OGW35" s="480"/>
      <c r="OGX35" s="480"/>
      <c r="OGY35" s="481"/>
      <c r="OGZ35" s="481"/>
      <c r="OHA35" s="482"/>
      <c r="OHB35" s="481"/>
      <c r="OHC35" s="1053"/>
      <c r="OHD35" s="1053"/>
      <c r="OHE35" s="1053"/>
      <c r="OHF35" s="1053"/>
      <c r="OHG35" s="1053"/>
      <c r="OHH35" s="480"/>
      <c r="OHI35" s="480"/>
      <c r="OHJ35" s="481"/>
      <c r="OHK35" s="480"/>
      <c r="OHL35" s="480"/>
      <c r="OHM35" s="480"/>
      <c r="OHN35" s="481"/>
      <c r="OHO35" s="481"/>
      <c r="OHP35" s="482"/>
      <c r="OHQ35" s="481"/>
      <c r="OHR35" s="1053"/>
      <c r="OHS35" s="1053"/>
      <c r="OHT35" s="1053"/>
      <c r="OHU35" s="1053"/>
      <c r="OHV35" s="1053"/>
      <c r="OHW35" s="480"/>
      <c r="OHX35" s="480"/>
      <c r="OHY35" s="481"/>
      <c r="OHZ35" s="480"/>
      <c r="OIA35" s="480"/>
      <c r="OIB35" s="480"/>
      <c r="OIC35" s="481"/>
      <c r="OID35" s="481"/>
      <c r="OIE35" s="482"/>
      <c r="OIF35" s="481"/>
      <c r="OIG35" s="1053"/>
      <c r="OIH35" s="1053"/>
      <c r="OII35" s="1053"/>
      <c r="OIJ35" s="1053"/>
      <c r="OIK35" s="1053"/>
      <c r="OIL35" s="480"/>
      <c r="OIM35" s="480"/>
      <c r="OIN35" s="481"/>
      <c r="OIO35" s="480"/>
      <c r="OIP35" s="480"/>
      <c r="OIQ35" s="480"/>
      <c r="OIR35" s="481"/>
      <c r="OIS35" s="481"/>
      <c r="OIT35" s="482"/>
      <c r="OIU35" s="481"/>
      <c r="OIV35" s="1053"/>
      <c r="OIW35" s="1053"/>
      <c r="OIX35" s="1053"/>
      <c r="OIY35" s="1053"/>
      <c r="OIZ35" s="1053"/>
      <c r="OJA35" s="480"/>
      <c r="OJB35" s="480"/>
      <c r="OJC35" s="481"/>
      <c r="OJD35" s="480"/>
      <c r="OJE35" s="480"/>
      <c r="OJF35" s="480"/>
      <c r="OJG35" s="481"/>
      <c r="OJH35" s="481"/>
      <c r="OJI35" s="482"/>
      <c r="OJJ35" s="481"/>
      <c r="OJK35" s="1053"/>
      <c r="OJL35" s="1053"/>
      <c r="OJM35" s="1053"/>
      <c r="OJN35" s="1053"/>
      <c r="OJO35" s="1053"/>
      <c r="OJP35" s="480"/>
      <c r="OJQ35" s="480"/>
      <c r="OJR35" s="481"/>
      <c r="OJS35" s="480"/>
      <c r="OJT35" s="480"/>
      <c r="OJU35" s="480"/>
      <c r="OJV35" s="481"/>
      <c r="OJW35" s="481"/>
      <c r="OJX35" s="482"/>
      <c r="OJY35" s="481"/>
      <c r="OJZ35" s="1053"/>
      <c r="OKA35" s="1053"/>
      <c r="OKB35" s="1053"/>
      <c r="OKC35" s="1053"/>
      <c r="OKD35" s="1053"/>
      <c r="OKE35" s="480"/>
      <c r="OKF35" s="480"/>
      <c r="OKG35" s="481"/>
      <c r="OKH35" s="480"/>
      <c r="OKI35" s="480"/>
      <c r="OKJ35" s="480"/>
      <c r="OKK35" s="481"/>
      <c r="OKL35" s="481"/>
      <c r="OKM35" s="482"/>
      <c r="OKN35" s="481"/>
      <c r="OKO35" s="1053"/>
      <c r="OKP35" s="1053"/>
      <c r="OKQ35" s="1053"/>
      <c r="OKR35" s="1053"/>
      <c r="OKS35" s="1053"/>
      <c r="OKT35" s="480"/>
      <c r="OKU35" s="480"/>
      <c r="OKV35" s="481"/>
      <c r="OKW35" s="480"/>
      <c r="OKX35" s="480"/>
      <c r="OKY35" s="480"/>
      <c r="OKZ35" s="481"/>
      <c r="OLA35" s="481"/>
      <c r="OLB35" s="482"/>
      <c r="OLC35" s="481"/>
      <c r="OLD35" s="1053"/>
      <c r="OLE35" s="1053"/>
      <c r="OLF35" s="1053"/>
      <c r="OLG35" s="1053"/>
      <c r="OLH35" s="1053"/>
      <c r="OLI35" s="480"/>
      <c r="OLJ35" s="480"/>
      <c r="OLK35" s="481"/>
      <c r="OLL35" s="480"/>
      <c r="OLM35" s="480"/>
      <c r="OLN35" s="480"/>
      <c r="OLO35" s="481"/>
      <c r="OLP35" s="481"/>
      <c r="OLQ35" s="482"/>
      <c r="OLR35" s="481"/>
      <c r="OLS35" s="1053"/>
      <c r="OLT35" s="1053"/>
      <c r="OLU35" s="1053"/>
      <c r="OLV35" s="1053"/>
      <c r="OLW35" s="1053"/>
      <c r="OLX35" s="480"/>
      <c r="OLY35" s="480"/>
      <c r="OLZ35" s="481"/>
      <c r="OMA35" s="480"/>
      <c r="OMB35" s="480"/>
      <c r="OMC35" s="480"/>
      <c r="OMD35" s="481"/>
      <c r="OME35" s="481"/>
      <c r="OMF35" s="482"/>
      <c r="OMG35" s="481"/>
      <c r="OMH35" s="1053"/>
      <c r="OMI35" s="1053"/>
      <c r="OMJ35" s="1053"/>
      <c r="OMK35" s="1053"/>
      <c r="OML35" s="1053"/>
      <c r="OMM35" s="480"/>
      <c r="OMN35" s="480"/>
      <c r="OMO35" s="481"/>
      <c r="OMP35" s="480"/>
      <c r="OMQ35" s="480"/>
      <c r="OMR35" s="480"/>
      <c r="OMS35" s="481"/>
      <c r="OMT35" s="481"/>
      <c r="OMU35" s="482"/>
      <c r="OMV35" s="481"/>
      <c r="OMW35" s="1053"/>
      <c r="OMX35" s="1053"/>
      <c r="OMY35" s="1053"/>
      <c r="OMZ35" s="1053"/>
      <c r="ONA35" s="1053"/>
      <c r="ONB35" s="480"/>
      <c r="ONC35" s="480"/>
      <c r="OND35" s="481"/>
      <c r="ONE35" s="480"/>
      <c r="ONF35" s="480"/>
      <c r="ONG35" s="480"/>
      <c r="ONH35" s="481"/>
      <c r="ONI35" s="481"/>
      <c r="ONJ35" s="482"/>
      <c r="ONK35" s="481"/>
      <c r="ONL35" s="1053"/>
      <c r="ONM35" s="1053"/>
      <c r="ONN35" s="1053"/>
      <c r="ONO35" s="1053"/>
      <c r="ONP35" s="1053"/>
      <c r="ONQ35" s="480"/>
      <c r="ONR35" s="480"/>
      <c r="ONS35" s="481"/>
      <c r="ONT35" s="480"/>
      <c r="ONU35" s="480"/>
      <c r="ONV35" s="480"/>
      <c r="ONW35" s="481"/>
      <c r="ONX35" s="481"/>
      <c r="ONY35" s="482"/>
      <c r="ONZ35" s="481"/>
      <c r="OOA35" s="1053"/>
      <c r="OOB35" s="1053"/>
      <c r="OOC35" s="1053"/>
      <c r="OOD35" s="1053"/>
      <c r="OOE35" s="1053"/>
      <c r="OOF35" s="480"/>
      <c r="OOG35" s="480"/>
      <c r="OOH35" s="481"/>
      <c r="OOI35" s="480"/>
      <c r="OOJ35" s="480"/>
      <c r="OOK35" s="480"/>
      <c r="OOL35" s="481"/>
      <c r="OOM35" s="481"/>
      <c r="OON35" s="482"/>
      <c r="OOO35" s="481"/>
      <c r="OOP35" s="1053"/>
      <c r="OOQ35" s="1053"/>
      <c r="OOR35" s="1053"/>
      <c r="OOS35" s="1053"/>
      <c r="OOT35" s="1053"/>
      <c r="OOU35" s="480"/>
      <c r="OOV35" s="480"/>
      <c r="OOW35" s="481"/>
      <c r="OOX35" s="480"/>
      <c r="OOY35" s="480"/>
      <c r="OOZ35" s="480"/>
      <c r="OPA35" s="481"/>
      <c r="OPB35" s="481"/>
      <c r="OPC35" s="482"/>
      <c r="OPD35" s="481"/>
      <c r="OPE35" s="1053"/>
      <c r="OPF35" s="1053"/>
      <c r="OPG35" s="1053"/>
      <c r="OPH35" s="1053"/>
      <c r="OPI35" s="1053"/>
      <c r="OPJ35" s="480"/>
      <c r="OPK35" s="480"/>
      <c r="OPL35" s="481"/>
      <c r="OPM35" s="480"/>
      <c r="OPN35" s="480"/>
      <c r="OPO35" s="480"/>
      <c r="OPP35" s="481"/>
      <c r="OPQ35" s="481"/>
      <c r="OPR35" s="482"/>
      <c r="OPS35" s="481"/>
      <c r="OPT35" s="1053"/>
      <c r="OPU35" s="1053"/>
      <c r="OPV35" s="1053"/>
      <c r="OPW35" s="1053"/>
      <c r="OPX35" s="1053"/>
      <c r="OPY35" s="480"/>
      <c r="OPZ35" s="480"/>
      <c r="OQA35" s="481"/>
      <c r="OQB35" s="480"/>
      <c r="OQC35" s="480"/>
      <c r="OQD35" s="480"/>
      <c r="OQE35" s="481"/>
      <c r="OQF35" s="481"/>
      <c r="OQG35" s="482"/>
      <c r="OQH35" s="481"/>
      <c r="OQI35" s="1053"/>
      <c r="OQJ35" s="1053"/>
      <c r="OQK35" s="1053"/>
      <c r="OQL35" s="1053"/>
      <c r="OQM35" s="1053"/>
      <c r="OQN35" s="480"/>
      <c r="OQO35" s="480"/>
      <c r="OQP35" s="481"/>
      <c r="OQQ35" s="480"/>
      <c r="OQR35" s="480"/>
      <c r="OQS35" s="480"/>
      <c r="OQT35" s="481"/>
      <c r="OQU35" s="481"/>
      <c r="OQV35" s="482"/>
      <c r="OQW35" s="481"/>
      <c r="OQX35" s="1053"/>
      <c r="OQY35" s="1053"/>
      <c r="OQZ35" s="1053"/>
      <c r="ORA35" s="1053"/>
      <c r="ORB35" s="1053"/>
      <c r="ORC35" s="480"/>
      <c r="ORD35" s="480"/>
      <c r="ORE35" s="481"/>
      <c r="ORF35" s="480"/>
      <c r="ORG35" s="480"/>
      <c r="ORH35" s="480"/>
      <c r="ORI35" s="481"/>
      <c r="ORJ35" s="481"/>
      <c r="ORK35" s="482"/>
      <c r="ORL35" s="481"/>
      <c r="ORM35" s="1053"/>
      <c r="ORN35" s="1053"/>
      <c r="ORO35" s="1053"/>
      <c r="ORP35" s="1053"/>
      <c r="ORQ35" s="1053"/>
      <c r="ORR35" s="480"/>
      <c r="ORS35" s="480"/>
      <c r="ORT35" s="481"/>
      <c r="ORU35" s="480"/>
      <c r="ORV35" s="480"/>
      <c r="ORW35" s="480"/>
      <c r="ORX35" s="481"/>
      <c r="ORY35" s="481"/>
      <c r="ORZ35" s="482"/>
      <c r="OSA35" s="481"/>
      <c r="OSB35" s="1053"/>
      <c r="OSC35" s="1053"/>
      <c r="OSD35" s="1053"/>
      <c r="OSE35" s="1053"/>
      <c r="OSF35" s="1053"/>
      <c r="OSG35" s="480"/>
      <c r="OSH35" s="480"/>
      <c r="OSI35" s="481"/>
      <c r="OSJ35" s="480"/>
      <c r="OSK35" s="480"/>
      <c r="OSL35" s="480"/>
      <c r="OSM35" s="481"/>
      <c r="OSN35" s="481"/>
      <c r="OSO35" s="482"/>
      <c r="OSP35" s="481"/>
      <c r="OSQ35" s="1053"/>
      <c r="OSR35" s="1053"/>
      <c r="OSS35" s="1053"/>
      <c r="OST35" s="1053"/>
      <c r="OSU35" s="1053"/>
      <c r="OSV35" s="480"/>
      <c r="OSW35" s="480"/>
      <c r="OSX35" s="481"/>
      <c r="OSY35" s="480"/>
      <c r="OSZ35" s="480"/>
      <c r="OTA35" s="480"/>
      <c r="OTB35" s="481"/>
      <c r="OTC35" s="481"/>
      <c r="OTD35" s="482"/>
      <c r="OTE35" s="481"/>
      <c r="OTF35" s="1053"/>
      <c r="OTG35" s="1053"/>
      <c r="OTH35" s="1053"/>
      <c r="OTI35" s="1053"/>
      <c r="OTJ35" s="1053"/>
      <c r="OTK35" s="480"/>
      <c r="OTL35" s="480"/>
      <c r="OTM35" s="481"/>
      <c r="OTN35" s="480"/>
      <c r="OTO35" s="480"/>
      <c r="OTP35" s="480"/>
      <c r="OTQ35" s="481"/>
      <c r="OTR35" s="481"/>
      <c r="OTS35" s="482"/>
      <c r="OTT35" s="481"/>
      <c r="OTU35" s="1053"/>
      <c r="OTV35" s="1053"/>
      <c r="OTW35" s="1053"/>
      <c r="OTX35" s="1053"/>
      <c r="OTY35" s="1053"/>
      <c r="OTZ35" s="480"/>
      <c r="OUA35" s="480"/>
      <c r="OUB35" s="481"/>
      <c r="OUC35" s="480"/>
      <c r="OUD35" s="480"/>
      <c r="OUE35" s="480"/>
      <c r="OUF35" s="481"/>
      <c r="OUG35" s="481"/>
      <c r="OUH35" s="482"/>
      <c r="OUI35" s="481"/>
      <c r="OUJ35" s="1053"/>
      <c r="OUK35" s="1053"/>
      <c r="OUL35" s="1053"/>
      <c r="OUM35" s="1053"/>
      <c r="OUN35" s="1053"/>
      <c r="OUO35" s="480"/>
      <c r="OUP35" s="480"/>
      <c r="OUQ35" s="481"/>
      <c r="OUR35" s="480"/>
      <c r="OUS35" s="480"/>
      <c r="OUT35" s="480"/>
      <c r="OUU35" s="481"/>
      <c r="OUV35" s="481"/>
      <c r="OUW35" s="482"/>
      <c r="OUX35" s="481"/>
      <c r="OUY35" s="1053"/>
      <c r="OUZ35" s="1053"/>
      <c r="OVA35" s="1053"/>
      <c r="OVB35" s="1053"/>
      <c r="OVC35" s="1053"/>
      <c r="OVD35" s="480"/>
      <c r="OVE35" s="480"/>
      <c r="OVF35" s="481"/>
      <c r="OVG35" s="480"/>
      <c r="OVH35" s="480"/>
      <c r="OVI35" s="480"/>
      <c r="OVJ35" s="481"/>
      <c r="OVK35" s="481"/>
      <c r="OVL35" s="482"/>
      <c r="OVM35" s="481"/>
      <c r="OVN35" s="1053"/>
      <c r="OVO35" s="1053"/>
      <c r="OVP35" s="1053"/>
      <c r="OVQ35" s="1053"/>
      <c r="OVR35" s="1053"/>
      <c r="OVS35" s="480"/>
      <c r="OVT35" s="480"/>
      <c r="OVU35" s="481"/>
      <c r="OVV35" s="480"/>
      <c r="OVW35" s="480"/>
      <c r="OVX35" s="480"/>
      <c r="OVY35" s="481"/>
      <c r="OVZ35" s="481"/>
      <c r="OWA35" s="482"/>
      <c r="OWB35" s="481"/>
      <c r="OWC35" s="1053"/>
      <c r="OWD35" s="1053"/>
      <c r="OWE35" s="1053"/>
      <c r="OWF35" s="1053"/>
      <c r="OWG35" s="1053"/>
      <c r="OWH35" s="480"/>
      <c r="OWI35" s="480"/>
      <c r="OWJ35" s="481"/>
      <c r="OWK35" s="480"/>
      <c r="OWL35" s="480"/>
      <c r="OWM35" s="480"/>
      <c r="OWN35" s="481"/>
      <c r="OWO35" s="481"/>
      <c r="OWP35" s="482"/>
      <c r="OWQ35" s="481"/>
      <c r="OWR35" s="1053"/>
      <c r="OWS35" s="1053"/>
      <c r="OWT35" s="1053"/>
      <c r="OWU35" s="1053"/>
      <c r="OWV35" s="1053"/>
      <c r="OWW35" s="480"/>
      <c r="OWX35" s="480"/>
      <c r="OWY35" s="481"/>
      <c r="OWZ35" s="480"/>
      <c r="OXA35" s="480"/>
      <c r="OXB35" s="480"/>
      <c r="OXC35" s="481"/>
      <c r="OXD35" s="481"/>
      <c r="OXE35" s="482"/>
      <c r="OXF35" s="481"/>
      <c r="OXG35" s="1053"/>
      <c r="OXH35" s="1053"/>
      <c r="OXI35" s="1053"/>
      <c r="OXJ35" s="1053"/>
      <c r="OXK35" s="1053"/>
      <c r="OXL35" s="480"/>
      <c r="OXM35" s="480"/>
      <c r="OXN35" s="481"/>
      <c r="OXO35" s="480"/>
      <c r="OXP35" s="480"/>
      <c r="OXQ35" s="480"/>
      <c r="OXR35" s="481"/>
      <c r="OXS35" s="481"/>
      <c r="OXT35" s="482"/>
      <c r="OXU35" s="481"/>
      <c r="OXV35" s="1053"/>
      <c r="OXW35" s="1053"/>
      <c r="OXX35" s="1053"/>
      <c r="OXY35" s="1053"/>
      <c r="OXZ35" s="1053"/>
      <c r="OYA35" s="480"/>
      <c r="OYB35" s="480"/>
      <c r="OYC35" s="481"/>
      <c r="OYD35" s="480"/>
      <c r="OYE35" s="480"/>
      <c r="OYF35" s="480"/>
      <c r="OYG35" s="481"/>
      <c r="OYH35" s="481"/>
      <c r="OYI35" s="482"/>
      <c r="OYJ35" s="481"/>
      <c r="OYK35" s="1053"/>
      <c r="OYL35" s="1053"/>
      <c r="OYM35" s="1053"/>
      <c r="OYN35" s="1053"/>
      <c r="OYO35" s="1053"/>
      <c r="OYP35" s="480"/>
      <c r="OYQ35" s="480"/>
      <c r="OYR35" s="481"/>
      <c r="OYS35" s="480"/>
      <c r="OYT35" s="480"/>
      <c r="OYU35" s="480"/>
      <c r="OYV35" s="481"/>
      <c r="OYW35" s="481"/>
      <c r="OYX35" s="482"/>
      <c r="OYY35" s="481"/>
      <c r="OYZ35" s="1053"/>
      <c r="OZA35" s="1053"/>
      <c r="OZB35" s="1053"/>
      <c r="OZC35" s="1053"/>
      <c r="OZD35" s="1053"/>
      <c r="OZE35" s="480"/>
      <c r="OZF35" s="480"/>
      <c r="OZG35" s="481"/>
      <c r="OZH35" s="480"/>
      <c r="OZI35" s="480"/>
      <c r="OZJ35" s="480"/>
      <c r="OZK35" s="481"/>
      <c r="OZL35" s="481"/>
      <c r="OZM35" s="482"/>
      <c r="OZN35" s="481"/>
      <c r="OZO35" s="1053"/>
      <c r="OZP35" s="1053"/>
      <c r="OZQ35" s="1053"/>
      <c r="OZR35" s="1053"/>
      <c r="OZS35" s="1053"/>
      <c r="OZT35" s="480"/>
      <c r="OZU35" s="480"/>
      <c r="OZV35" s="481"/>
      <c r="OZW35" s="480"/>
      <c r="OZX35" s="480"/>
      <c r="OZY35" s="480"/>
      <c r="OZZ35" s="481"/>
      <c r="PAA35" s="481"/>
      <c r="PAB35" s="482"/>
      <c r="PAC35" s="481"/>
      <c r="PAD35" s="1053"/>
      <c r="PAE35" s="1053"/>
      <c r="PAF35" s="1053"/>
      <c r="PAG35" s="1053"/>
      <c r="PAH35" s="1053"/>
      <c r="PAI35" s="480"/>
      <c r="PAJ35" s="480"/>
      <c r="PAK35" s="481"/>
      <c r="PAL35" s="480"/>
      <c r="PAM35" s="480"/>
      <c r="PAN35" s="480"/>
      <c r="PAO35" s="481"/>
      <c r="PAP35" s="481"/>
      <c r="PAQ35" s="482"/>
      <c r="PAR35" s="481"/>
      <c r="PAS35" s="1053"/>
      <c r="PAT35" s="1053"/>
      <c r="PAU35" s="1053"/>
      <c r="PAV35" s="1053"/>
      <c r="PAW35" s="1053"/>
      <c r="PAX35" s="480"/>
      <c r="PAY35" s="480"/>
      <c r="PAZ35" s="481"/>
      <c r="PBA35" s="480"/>
      <c r="PBB35" s="480"/>
      <c r="PBC35" s="480"/>
      <c r="PBD35" s="481"/>
      <c r="PBE35" s="481"/>
      <c r="PBF35" s="482"/>
      <c r="PBG35" s="481"/>
      <c r="PBH35" s="1053"/>
      <c r="PBI35" s="1053"/>
      <c r="PBJ35" s="1053"/>
      <c r="PBK35" s="1053"/>
      <c r="PBL35" s="1053"/>
      <c r="PBM35" s="480"/>
      <c r="PBN35" s="480"/>
      <c r="PBO35" s="481"/>
      <c r="PBP35" s="480"/>
      <c r="PBQ35" s="480"/>
      <c r="PBR35" s="480"/>
      <c r="PBS35" s="481"/>
      <c r="PBT35" s="481"/>
      <c r="PBU35" s="482"/>
      <c r="PBV35" s="481"/>
      <c r="PBW35" s="1053"/>
      <c r="PBX35" s="1053"/>
      <c r="PBY35" s="1053"/>
      <c r="PBZ35" s="1053"/>
      <c r="PCA35" s="1053"/>
      <c r="PCB35" s="480"/>
      <c r="PCC35" s="480"/>
      <c r="PCD35" s="481"/>
      <c r="PCE35" s="480"/>
      <c r="PCF35" s="480"/>
      <c r="PCG35" s="480"/>
      <c r="PCH35" s="481"/>
      <c r="PCI35" s="481"/>
      <c r="PCJ35" s="482"/>
      <c r="PCK35" s="481"/>
      <c r="PCL35" s="1053"/>
      <c r="PCM35" s="1053"/>
      <c r="PCN35" s="1053"/>
      <c r="PCO35" s="1053"/>
      <c r="PCP35" s="1053"/>
      <c r="PCQ35" s="480"/>
      <c r="PCR35" s="480"/>
      <c r="PCS35" s="481"/>
      <c r="PCT35" s="480"/>
      <c r="PCU35" s="480"/>
      <c r="PCV35" s="480"/>
      <c r="PCW35" s="481"/>
      <c r="PCX35" s="481"/>
      <c r="PCY35" s="482"/>
      <c r="PCZ35" s="481"/>
      <c r="PDA35" s="1053"/>
      <c r="PDB35" s="1053"/>
      <c r="PDC35" s="1053"/>
      <c r="PDD35" s="1053"/>
      <c r="PDE35" s="1053"/>
      <c r="PDF35" s="480"/>
      <c r="PDG35" s="480"/>
      <c r="PDH35" s="481"/>
      <c r="PDI35" s="480"/>
      <c r="PDJ35" s="480"/>
      <c r="PDK35" s="480"/>
      <c r="PDL35" s="481"/>
      <c r="PDM35" s="481"/>
      <c r="PDN35" s="482"/>
      <c r="PDO35" s="481"/>
      <c r="PDP35" s="1053"/>
      <c r="PDQ35" s="1053"/>
      <c r="PDR35" s="1053"/>
      <c r="PDS35" s="1053"/>
      <c r="PDT35" s="1053"/>
      <c r="PDU35" s="480"/>
      <c r="PDV35" s="480"/>
      <c r="PDW35" s="481"/>
      <c r="PDX35" s="480"/>
      <c r="PDY35" s="480"/>
      <c r="PDZ35" s="480"/>
      <c r="PEA35" s="481"/>
      <c r="PEB35" s="481"/>
      <c r="PEC35" s="482"/>
      <c r="PED35" s="481"/>
      <c r="PEE35" s="1053"/>
      <c r="PEF35" s="1053"/>
      <c r="PEG35" s="1053"/>
      <c r="PEH35" s="1053"/>
      <c r="PEI35" s="1053"/>
      <c r="PEJ35" s="480"/>
      <c r="PEK35" s="480"/>
      <c r="PEL35" s="481"/>
      <c r="PEM35" s="480"/>
      <c r="PEN35" s="480"/>
      <c r="PEO35" s="480"/>
      <c r="PEP35" s="481"/>
      <c r="PEQ35" s="481"/>
      <c r="PER35" s="482"/>
      <c r="PES35" s="481"/>
      <c r="PET35" s="1053"/>
      <c r="PEU35" s="1053"/>
      <c r="PEV35" s="1053"/>
      <c r="PEW35" s="1053"/>
      <c r="PEX35" s="1053"/>
      <c r="PEY35" s="480"/>
      <c r="PEZ35" s="480"/>
      <c r="PFA35" s="481"/>
      <c r="PFB35" s="480"/>
      <c r="PFC35" s="480"/>
      <c r="PFD35" s="480"/>
      <c r="PFE35" s="481"/>
      <c r="PFF35" s="481"/>
      <c r="PFG35" s="482"/>
      <c r="PFH35" s="481"/>
      <c r="PFI35" s="1053"/>
      <c r="PFJ35" s="1053"/>
      <c r="PFK35" s="1053"/>
      <c r="PFL35" s="1053"/>
      <c r="PFM35" s="1053"/>
      <c r="PFN35" s="480"/>
      <c r="PFO35" s="480"/>
      <c r="PFP35" s="481"/>
      <c r="PFQ35" s="480"/>
      <c r="PFR35" s="480"/>
      <c r="PFS35" s="480"/>
      <c r="PFT35" s="481"/>
      <c r="PFU35" s="481"/>
      <c r="PFV35" s="482"/>
      <c r="PFW35" s="481"/>
      <c r="PFX35" s="1053"/>
      <c r="PFY35" s="1053"/>
      <c r="PFZ35" s="1053"/>
      <c r="PGA35" s="1053"/>
      <c r="PGB35" s="1053"/>
      <c r="PGC35" s="480"/>
      <c r="PGD35" s="480"/>
      <c r="PGE35" s="481"/>
      <c r="PGF35" s="480"/>
      <c r="PGG35" s="480"/>
      <c r="PGH35" s="480"/>
      <c r="PGI35" s="481"/>
      <c r="PGJ35" s="481"/>
      <c r="PGK35" s="482"/>
      <c r="PGL35" s="481"/>
      <c r="PGM35" s="1053"/>
      <c r="PGN35" s="1053"/>
      <c r="PGO35" s="1053"/>
      <c r="PGP35" s="1053"/>
      <c r="PGQ35" s="1053"/>
      <c r="PGR35" s="480"/>
      <c r="PGS35" s="480"/>
      <c r="PGT35" s="481"/>
      <c r="PGU35" s="480"/>
      <c r="PGV35" s="480"/>
      <c r="PGW35" s="480"/>
      <c r="PGX35" s="481"/>
      <c r="PGY35" s="481"/>
      <c r="PGZ35" s="482"/>
      <c r="PHA35" s="481"/>
      <c r="PHB35" s="1053"/>
      <c r="PHC35" s="1053"/>
      <c r="PHD35" s="1053"/>
      <c r="PHE35" s="1053"/>
      <c r="PHF35" s="1053"/>
      <c r="PHG35" s="480"/>
      <c r="PHH35" s="480"/>
      <c r="PHI35" s="481"/>
      <c r="PHJ35" s="480"/>
      <c r="PHK35" s="480"/>
      <c r="PHL35" s="480"/>
      <c r="PHM35" s="481"/>
      <c r="PHN35" s="481"/>
      <c r="PHO35" s="482"/>
      <c r="PHP35" s="481"/>
      <c r="PHQ35" s="1053"/>
      <c r="PHR35" s="1053"/>
      <c r="PHS35" s="1053"/>
      <c r="PHT35" s="1053"/>
      <c r="PHU35" s="1053"/>
      <c r="PHV35" s="480"/>
      <c r="PHW35" s="480"/>
      <c r="PHX35" s="481"/>
      <c r="PHY35" s="480"/>
      <c r="PHZ35" s="480"/>
      <c r="PIA35" s="480"/>
      <c r="PIB35" s="481"/>
      <c r="PIC35" s="481"/>
      <c r="PID35" s="482"/>
      <c r="PIE35" s="481"/>
      <c r="PIF35" s="1053"/>
      <c r="PIG35" s="1053"/>
      <c r="PIH35" s="1053"/>
      <c r="PII35" s="1053"/>
      <c r="PIJ35" s="1053"/>
      <c r="PIK35" s="480"/>
      <c r="PIL35" s="480"/>
      <c r="PIM35" s="481"/>
      <c r="PIN35" s="480"/>
      <c r="PIO35" s="480"/>
      <c r="PIP35" s="480"/>
      <c r="PIQ35" s="481"/>
      <c r="PIR35" s="481"/>
      <c r="PIS35" s="482"/>
      <c r="PIT35" s="481"/>
      <c r="PIU35" s="1053"/>
      <c r="PIV35" s="1053"/>
      <c r="PIW35" s="1053"/>
      <c r="PIX35" s="1053"/>
      <c r="PIY35" s="1053"/>
      <c r="PIZ35" s="480"/>
      <c r="PJA35" s="480"/>
      <c r="PJB35" s="481"/>
      <c r="PJC35" s="480"/>
      <c r="PJD35" s="480"/>
      <c r="PJE35" s="480"/>
      <c r="PJF35" s="481"/>
      <c r="PJG35" s="481"/>
      <c r="PJH35" s="482"/>
      <c r="PJI35" s="481"/>
      <c r="PJJ35" s="1053"/>
      <c r="PJK35" s="1053"/>
      <c r="PJL35" s="1053"/>
      <c r="PJM35" s="1053"/>
      <c r="PJN35" s="1053"/>
      <c r="PJO35" s="480"/>
      <c r="PJP35" s="480"/>
      <c r="PJQ35" s="481"/>
      <c r="PJR35" s="480"/>
      <c r="PJS35" s="480"/>
      <c r="PJT35" s="480"/>
      <c r="PJU35" s="481"/>
      <c r="PJV35" s="481"/>
      <c r="PJW35" s="482"/>
      <c r="PJX35" s="481"/>
      <c r="PJY35" s="1053"/>
      <c r="PJZ35" s="1053"/>
      <c r="PKA35" s="1053"/>
      <c r="PKB35" s="1053"/>
      <c r="PKC35" s="1053"/>
      <c r="PKD35" s="480"/>
      <c r="PKE35" s="480"/>
      <c r="PKF35" s="481"/>
      <c r="PKG35" s="480"/>
      <c r="PKH35" s="480"/>
      <c r="PKI35" s="480"/>
      <c r="PKJ35" s="481"/>
      <c r="PKK35" s="481"/>
      <c r="PKL35" s="482"/>
      <c r="PKM35" s="481"/>
      <c r="PKN35" s="1053"/>
      <c r="PKO35" s="1053"/>
      <c r="PKP35" s="1053"/>
      <c r="PKQ35" s="1053"/>
      <c r="PKR35" s="1053"/>
      <c r="PKS35" s="480"/>
      <c r="PKT35" s="480"/>
      <c r="PKU35" s="481"/>
      <c r="PKV35" s="480"/>
      <c r="PKW35" s="480"/>
      <c r="PKX35" s="480"/>
      <c r="PKY35" s="481"/>
      <c r="PKZ35" s="481"/>
      <c r="PLA35" s="482"/>
      <c r="PLB35" s="481"/>
      <c r="PLC35" s="1053"/>
      <c r="PLD35" s="1053"/>
      <c r="PLE35" s="1053"/>
      <c r="PLF35" s="1053"/>
      <c r="PLG35" s="1053"/>
      <c r="PLH35" s="480"/>
      <c r="PLI35" s="480"/>
      <c r="PLJ35" s="481"/>
      <c r="PLK35" s="480"/>
      <c r="PLL35" s="480"/>
      <c r="PLM35" s="480"/>
      <c r="PLN35" s="481"/>
      <c r="PLO35" s="481"/>
      <c r="PLP35" s="482"/>
      <c r="PLQ35" s="481"/>
      <c r="PLR35" s="1053"/>
      <c r="PLS35" s="1053"/>
      <c r="PLT35" s="1053"/>
      <c r="PLU35" s="1053"/>
      <c r="PLV35" s="1053"/>
      <c r="PLW35" s="480"/>
      <c r="PLX35" s="480"/>
      <c r="PLY35" s="481"/>
      <c r="PLZ35" s="480"/>
      <c r="PMA35" s="480"/>
      <c r="PMB35" s="480"/>
      <c r="PMC35" s="481"/>
      <c r="PMD35" s="481"/>
      <c r="PME35" s="482"/>
      <c r="PMF35" s="481"/>
      <c r="PMG35" s="1053"/>
      <c r="PMH35" s="1053"/>
      <c r="PMI35" s="1053"/>
      <c r="PMJ35" s="1053"/>
      <c r="PMK35" s="1053"/>
      <c r="PML35" s="480"/>
      <c r="PMM35" s="480"/>
      <c r="PMN35" s="481"/>
      <c r="PMO35" s="480"/>
      <c r="PMP35" s="480"/>
      <c r="PMQ35" s="480"/>
      <c r="PMR35" s="481"/>
      <c r="PMS35" s="481"/>
      <c r="PMT35" s="482"/>
      <c r="PMU35" s="481"/>
      <c r="PMV35" s="1053"/>
      <c r="PMW35" s="1053"/>
      <c r="PMX35" s="1053"/>
      <c r="PMY35" s="1053"/>
      <c r="PMZ35" s="1053"/>
      <c r="PNA35" s="480"/>
      <c r="PNB35" s="480"/>
      <c r="PNC35" s="481"/>
      <c r="PND35" s="480"/>
      <c r="PNE35" s="480"/>
      <c r="PNF35" s="480"/>
      <c r="PNG35" s="481"/>
      <c r="PNH35" s="481"/>
      <c r="PNI35" s="482"/>
      <c r="PNJ35" s="481"/>
      <c r="PNK35" s="1053"/>
      <c r="PNL35" s="1053"/>
      <c r="PNM35" s="1053"/>
      <c r="PNN35" s="1053"/>
      <c r="PNO35" s="1053"/>
      <c r="PNP35" s="480"/>
      <c r="PNQ35" s="480"/>
      <c r="PNR35" s="481"/>
      <c r="PNS35" s="480"/>
      <c r="PNT35" s="480"/>
      <c r="PNU35" s="480"/>
      <c r="PNV35" s="481"/>
      <c r="PNW35" s="481"/>
      <c r="PNX35" s="482"/>
      <c r="PNY35" s="481"/>
      <c r="PNZ35" s="1053"/>
      <c r="POA35" s="1053"/>
      <c r="POB35" s="1053"/>
      <c r="POC35" s="1053"/>
      <c r="POD35" s="1053"/>
      <c r="POE35" s="480"/>
      <c r="POF35" s="480"/>
      <c r="POG35" s="481"/>
      <c r="POH35" s="480"/>
      <c r="POI35" s="480"/>
      <c r="POJ35" s="480"/>
      <c r="POK35" s="481"/>
      <c r="POL35" s="481"/>
      <c r="POM35" s="482"/>
      <c r="PON35" s="481"/>
      <c r="POO35" s="1053"/>
      <c r="POP35" s="1053"/>
      <c r="POQ35" s="1053"/>
      <c r="POR35" s="1053"/>
      <c r="POS35" s="1053"/>
      <c r="POT35" s="480"/>
      <c r="POU35" s="480"/>
      <c r="POV35" s="481"/>
      <c r="POW35" s="480"/>
      <c r="POX35" s="480"/>
      <c r="POY35" s="480"/>
      <c r="POZ35" s="481"/>
      <c r="PPA35" s="481"/>
      <c r="PPB35" s="482"/>
      <c r="PPC35" s="481"/>
      <c r="PPD35" s="1053"/>
      <c r="PPE35" s="1053"/>
      <c r="PPF35" s="1053"/>
      <c r="PPG35" s="1053"/>
      <c r="PPH35" s="1053"/>
      <c r="PPI35" s="480"/>
      <c r="PPJ35" s="480"/>
      <c r="PPK35" s="481"/>
      <c r="PPL35" s="480"/>
      <c r="PPM35" s="480"/>
      <c r="PPN35" s="480"/>
      <c r="PPO35" s="481"/>
      <c r="PPP35" s="481"/>
      <c r="PPQ35" s="482"/>
      <c r="PPR35" s="481"/>
      <c r="PPS35" s="1053"/>
      <c r="PPT35" s="1053"/>
      <c r="PPU35" s="1053"/>
      <c r="PPV35" s="1053"/>
      <c r="PPW35" s="1053"/>
      <c r="PPX35" s="480"/>
      <c r="PPY35" s="480"/>
      <c r="PPZ35" s="481"/>
      <c r="PQA35" s="480"/>
      <c r="PQB35" s="480"/>
      <c r="PQC35" s="480"/>
      <c r="PQD35" s="481"/>
      <c r="PQE35" s="481"/>
      <c r="PQF35" s="482"/>
      <c r="PQG35" s="481"/>
      <c r="PQH35" s="1053"/>
      <c r="PQI35" s="1053"/>
      <c r="PQJ35" s="1053"/>
      <c r="PQK35" s="1053"/>
      <c r="PQL35" s="1053"/>
      <c r="PQM35" s="480"/>
      <c r="PQN35" s="480"/>
      <c r="PQO35" s="481"/>
      <c r="PQP35" s="480"/>
      <c r="PQQ35" s="480"/>
      <c r="PQR35" s="480"/>
      <c r="PQS35" s="481"/>
      <c r="PQT35" s="481"/>
      <c r="PQU35" s="482"/>
      <c r="PQV35" s="481"/>
      <c r="PQW35" s="1053"/>
      <c r="PQX35" s="1053"/>
      <c r="PQY35" s="1053"/>
      <c r="PQZ35" s="1053"/>
      <c r="PRA35" s="1053"/>
      <c r="PRB35" s="480"/>
      <c r="PRC35" s="480"/>
      <c r="PRD35" s="481"/>
      <c r="PRE35" s="480"/>
      <c r="PRF35" s="480"/>
      <c r="PRG35" s="480"/>
      <c r="PRH35" s="481"/>
      <c r="PRI35" s="481"/>
      <c r="PRJ35" s="482"/>
      <c r="PRK35" s="481"/>
      <c r="PRL35" s="1053"/>
      <c r="PRM35" s="1053"/>
      <c r="PRN35" s="1053"/>
      <c r="PRO35" s="1053"/>
      <c r="PRP35" s="1053"/>
      <c r="PRQ35" s="480"/>
      <c r="PRR35" s="480"/>
      <c r="PRS35" s="481"/>
      <c r="PRT35" s="480"/>
      <c r="PRU35" s="480"/>
      <c r="PRV35" s="480"/>
      <c r="PRW35" s="481"/>
      <c r="PRX35" s="481"/>
      <c r="PRY35" s="482"/>
      <c r="PRZ35" s="481"/>
      <c r="PSA35" s="1053"/>
      <c r="PSB35" s="1053"/>
      <c r="PSC35" s="1053"/>
      <c r="PSD35" s="1053"/>
      <c r="PSE35" s="1053"/>
      <c r="PSF35" s="480"/>
      <c r="PSG35" s="480"/>
      <c r="PSH35" s="481"/>
      <c r="PSI35" s="480"/>
      <c r="PSJ35" s="480"/>
      <c r="PSK35" s="480"/>
      <c r="PSL35" s="481"/>
      <c r="PSM35" s="481"/>
      <c r="PSN35" s="482"/>
      <c r="PSO35" s="481"/>
      <c r="PSP35" s="1053"/>
      <c r="PSQ35" s="1053"/>
      <c r="PSR35" s="1053"/>
      <c r="PSS35" s="1053"/>
      <c r="PST35" s="1053"/>
      <c r="PSU35" s="480"/>
      <c r="PSV35" s="480"/>
      <c r="PSW35" s="481"/>
      <c r="PSX35" s="480"/>
      <c r="PSY35" s="480"/>
      <c r="PSZ35" s="480"/>
      <c r="PTA35" s="481"/>
      <c r="PTB35" s="481"/>
      <c r="PTC35" s="482"/>
      <c r="PTD35" s="481"/>
      <c r="PTE35" s="1053"/>
      <c r="PTF35" s="1053"/>
      <c r="PTG35" s="1053"/>
      <c r="PTH35" s="1053"/>
      <c r="PTI35" s="1053"/>
      <c r="PTJ35" s="480"/>
      <c r="PTK35" s="480"/>
      <c r="PTL35" s="481"/>
      <c r="PTM35" s="480"/>
      <c r="PTN35" s="480"/>
      <c r="PTO35" s="480"/>
      <c r="PTP35" s="481"/>
      <c r="PTQ35" s="481"/>
      <c r="PTR35" s="482"/>
      <c r="PTS35" s="481"/>
      <c r="PTT35" s="1053"/>
      <c r="PTU35" s="1053"/>
      <c r="PTV35" s="1053"/>
      <c r="PTW35" s="1053"/>
      <c r="PTX35" s="1053"/>
      <c r="PTY35" s="480"/>
      <c r="PTZ35" s="480"/>
      <c r="PUA35" s="481"/>
      <c r="PUB35" s="480"/>
      <c r="PUC35" s="480"/>
      <c r="PUD35" s="480"/>
      <c r="PUE35" s="481"/>
      <c r="PUF35" s="481"/>
      <c r="PUG35" s="482"/>
      <c r="PUH35" s="481"/>
      <c r="PUI35" s="1053"/>
      <c r="PUJ35" s="1053"/>
      <c r="PUK35" s="1053"/>
      <c r="PUL35" s="1053"/>
      <c r="PUM35" s="1053"/>
      <c r="PUN35" s="480"/>
      <c r="PUO35" s="480"/>
      <c r="PUP35" s="481"/>
      <c r="PUQ35" s="480"/>
      <c r="PUR35" s="480"/>
      <c r="PUS35" s="480"/>
      <c r="PUT35" s="481"/>
      <c r="PUU35" s="481"/>
      <c r="PUV35" s="482"/>
      <c r="PUW35" s="481"/>
      <c r="PUX35" s="1053"/>
      <c r="PUY35" s="1053"/>
      <c r="PUZ35" s="1053"/>
      <c r="PVA35" s="1053"/>
      <c r="PVB35" s="1053"/>
      <c r="PVC35" s="480"/>
      <c r="PVD35" s="480"/>
      <c r="PVE35" s="481"/>
      <c r="PVF35" s="480"/>
      <c r="PVG35" s="480"/>
      <c r="PVH35" s="480"/>
      <c r="PVI35" s="481"/>
      <c r="PVJ35" s="481"/>
      <c r="PVK35" s="482"/>
      <c r="PVL35" s="481"/>
      <c r="PVM35" s="1053"/>
      <c r="PVN35" s="1053"/>
      <c r="PVO35" s="1053"/>
      <c r="PVP35" s="1053"/>
      <c r="PVQ35" s="1053"/>
      <c r="PVR35" s="480"/>
      <c r="PVS35" s="480"/>
      <c r="PVT35" s="481"/>
      <c r="PVU35" s="480"/>
      <c r="PVV35" s="480"/>
      <c r="PVW35" s="480"/>
      <c r="PVX35" s="481"/>
      <c r="PVY35" s="481"/>
      <c r="PVZ35" s="482"/>
      <c r="PWA35" s="481"/>
      <c r="PWB35" s="1053"/>
      <c r="PWC35" s="1053"/>
      <c r="PWD35" s="1053"/>
      <c r="PWE35" s="1053"/>
      <c r="PWF35" s="1053"/>
      <c r="PWG35" s="480"/>
      <c r="PWH35" s="480"/>
      <c r="PWI35" s="481"/>
      <c r="PWJ35" s="480"/>
      <c r="PWK35" s="480"/>
      <c r="PWL35" s="480"/>
      <c r="PWM35" s="481"/>
      <c r="PWN35" s="481"/>
      <c r="PWO35" s="482"/>
      <c r="PWP35" s="481"/>
      <c r="PWQ35" s="1053"/>
      <c r="PWR35" s="1053"/>
      <c r="PWS35" s="1053"/>
      <c r="PWT35" s="1053"/>
      <c r="PWU35" s="1053"/>
      <c r="PWV35" s="480"/>
      <c r="PWW35" s="480"/>
      <c r="PWX35" s="481"/>
      <c r="PWY35" s="480"/>
      <c r="PWZ35" s="480"/>
      <c r="PXA35" s="480"/>
      <c r="PXB35" s="481"/>
      <c r="PXC35" s="481"/>
      <c r="PXD35" s="482"/>
      <c r="PXE35" s="481"/>
      <c r="PXF35" s="1053"/>
      <c r="PXG35" s="1053"/>
      <c r="PXH35" s="1053"/>
      <c r="PXI35" s="1053"/>
      <c r="PXJ35" s="1053"/>
      <c r="PXK35" s="480"/>
      <c r="PXL35" s="480"/>
      <c r="PXM35" s="481"/>
      <c r="PXN35" s="480"/>
      <c r="PXO35" s="480"/>
      <c r="PXP35" s="480"/>
      <c r="PXQ35" s="481"/>
      <c r="PXR35" s="481"/>
      <c r="PXS35" s="482"/>
      <c r="PXT35" s="481"/>
      <c r="PXU35" s="1053"/>
      <c r="PXV35" s="1053"/>
      <c r="PXW35" s="1053"/>
      <c r="PXX35" s="1053"/>
      <c r="PXY35" s="1053"/>
      <c r="PXZ35" s="480"/>
      <c r="PYA35" s="480"/>
      <c r="PYB35" s="481"/>
      <c r="PYC35" s="480"/>
      <c r="PYD35" s="480"/>
      <c r="PYE35" s="480"/>
      <c r="PYF35" s="481"/>
      <c r="PYG35" s="481"/>
      <c r="PYH35" s="482"/>
      <c r="PYI35" s="481"/>
      <c r="PYJ35" s="1053"/>
      <c r="PYK35" s="1053"/>
      <c r="PYL35" s="1053"/>
      <c r="PYM35" s="1053"/>
      <c r="PYN35" s="1053"/>
      <c r="PYO35" s="480"/>
      <c r="PYP35" s="480"/>
      <c r="PYQ35" s="481"/>
      <c r="PYR35" s="480"/>
      <c r="PYS35" s="480"/>
      <c r="PYT35" s="480"/>
      <c r="PYU35" s="481"/>
      <c r="PYV35" s="481"/>
      <c r="PYW35" s="482"/>
      <c r="PYX35" s="481"/>
      <c r="PYY35" s="1053"/>
      <c r="PYZ35" s="1053"/>
      <c r="PZA35" s="1053"/>
      <c r="PZB35" s="1053"/>
      <c r="PZC35" s="1053"/>
      <c r="PZD35" s="480"/>
      <c r="PZE35" s="480"/>
      <c r="PZF35" s="481"/>
      <c r="PZG35" s="480"/>
      <c r="PZH35" s="480"/>
      <c r="PZI35" s="480"/>
      <c r="PZJ35" s="481"/>
      <c r="PZK35" s="481"/>
      <c r="PZL35" s="482"/>
      <c r="PZM35" s="481"/>
      <c r="PZN35" s="1053"/>
      <c r="PZO35" s="1053"/>
      <c r="PZP35" s="1053"/>
      <c r="PZQ35" s="1053"/>
      <c r="PZR35" s="1053"/>
      <c r="PZS35" s="480"/>
      <c r="PZT35" s="480"/>
      <c r="PZU35" s="481"/>
      <c r="PZV35" s="480"/>
      <c r="PZW35" s="480"/>
      <c r="PZX35" s="480"/>
      <c r="PZY35" s="481"/>
      <c r="PZZ35" s="481"/>
      <c r="QAA35" s="482"/>
      <c r="QAB35" s="481"/>
      <c r="QAC35" s="1053"/>
      <c r="QAD35" s="1053"/>
      <c r="QAE35" s="1053"/>
      <c r="QAF35" s="1053"/>
      <c r="QAG35" s="1053"/>
      <c r="QAH35" s="480"/>
      <c r="QAI35" s="480"/>
      <c r="QAJ35" s="481"/>
      <c r="QAK35" s="480"/>
      <c r="QAL35" s="480"/>
      <c r="QAM35" s="480"/>
      <c r="QAN35" s="481"/>
      <c r="QAO35" s="481"/>
      <c r="QAP35" s="482"/>
      <c r="QAQ35" s="481"/>
      <c r="QAR35" s="1053"/>
      <c r="QAS35" s="1053"/>
      <c r="QAT35" s="1053"/>
      <c r="QAU35" s="1053"/>
      <c r="QAV35" s="1053"/>
      <c r="QAW35" s="480"/>
      <c r="QAX35" s="480"/>
      <c r="QAY35" s="481"/>
      <c r="QAZ35" s="480"/>
      <c r="QBA35" s="480"/>
      <c r="QBB35" s="480"/>
      <c r="QBC35" s="481"/>
      <c r="QBD35" s="481"/>
      <c r="QBE35" s="482"/>
      <c r="QBF35" s="481"/>
      <c r="QBG35" s="1053"/>
      <c r="QBH35" s="1053"/>
      <c r="QBI35" s="1053"/>
      <c r="QBJ35" s="1053"/>
      <c r="QBK35" s="1053"/>
      <c r="QBL35" s="480"/>
      <c r="QBM35" s="480"/>
      <c r="QBN35" s="481"/>
      <c r="QBO35" s="480"/>
      <c r="QBP35" s="480"/>
      <c r="QBQ35" s="480"/>
      <c r="QBR35" s="481"/>
      <c r="QBS35" s="481"/>
      <c r="QBT35" s="482"/>
      <c r="QBU35" s="481"/>
      <c r="QBV35" s="1053"/>
      <c r="QBW35" s="1053"/>
      <c r="QBX35" s="1053"/>
      <c r="QBY35" s="1053"/>
      <c r="QBZ35" s="1053"/>
      <c r="QCA35" s="480"/>
      <c r="QCB35" s="480"/>
      <c r="QCC35" s="481"/>
      <c r="QCD35" s="480"/>
      <c r="QCE35" s="480"/>
      <c r="QCF35" s="480"/>
      <c r="QCG35" s="481"/>
      <c r="QCH35" s="481"/>
      <c r="QCI35" s="482"/>
      <c r="QCJ35" s="481"/>
      <c r="QCK35" s="1053"/>
      <c r="QCL35" s="1053"/>
      <c r="QCM35" s="1053"/>
      <c r="QCN35" s="1053"/>
      <c r="QCO35" s="1053"/>
      <c r="QCP35" s="480"/>
      <c r="QCQ35" s="480"/>
      <c r="QCR35" s="481"/>
      <c r="QCS35" s="480"/>
      <c r="QCT35" s="480"/>
      <c r="QCU35" s="480"/>
      <c r="QCV35" s="481"/>
      <c r="QCW35" s="481"/>
      <c r="QCX35" s="482"/>
      <c r="QCY35" s="481"/>
      <c r="QCZ35" s="1053"/>
      <c r="QDA35" s="1053"/>
      <c r="QDB35" s="1053"/>
      <c r="QDC35" s="1053"/>
      <c r="QDD35" s="1053"/>
      <c r="QDE35" s="480"/>
      <c r="QDF35" s="480"/>
      <c r="QDG35" s="481"/>
      <c r="QDH35" s="480"/>
      <c r="QDI35" s="480"/>
      <c r="QDJ35" s="480"/>
      <c r="QDK35" s="481"/>
      <c r="QDL35" s="481"/>
      <c r="QDM35" s="482"/>
      <c r="QDN35" s="481"/>
      <c r="QDO35" s="1053"/>
      <c r="QDP35" s="1053"/>
      <c r="QDQ35" s="1053"/>
      <c r="QDR35" s="1053"/>
      <c r="QDS35" s="1053"/>
      <c r="QDT35" s="480"/>
      <c r="QDU35" s="480"/>
      <c r="QDV35" s="481"/>
      <c r="QDW35" s="480"/>
      <c r="QDX35" s="480"/>
      <c r="QDY35" s="480"/>
      <c r="QDZ35" s="481"/>
      <c r="QEA35" s="481"/>
      <c r="QEB35" s="482"/>
      <c r="QEC35" s="481"/>
      <c r="QED35" s="1053"/>
      <c r="QEE35" s="1053"/>
      <c r="QEF35" s="1053"/>
      <c r="QEG35" s="1053"/>
      <c r="QEH35" s="1053"/>
      <c r="QEI35" s="480"/>
      <c r="QEJ35" s="480"/>
      <c r="QEK35" s="481"/>
      <c r="QEL35" s="480"/>
      <c r="QEM35" s="480"/>
      <c r="QEN35" s="480"/>
      <c r="QEO35" s="481"/>
      <c r="QEP35" s="481"/>
      <c r="QEQ35" s="482"/>
      <c r="QER35" s="481"/>
      <c r="QES35" s="1053"/>
      <c r="QET35" s="1053"/>
      <c r="QEU35" s="1053"/>
      <c r="QEV35" s="1053"/>
      <c r="QEW35" s="1053"/>
      <c r="QEX35" s="480"/>
      <c r="QEY35" s="480"/>
      <c r="QEZ35" s="481"/>
      <c r="QFA35" s="480"/>
      <c r="QFB35" s="480"/>
      <c r="QFC35" s="480"/>
      <c r="QFD35" s="481"/>
      <c r="QFE35" s="481"/>
      <c r="QFF35" s="482"/>
      <c r="QFG35" s="481"/>
      <c r="QFH35" s="1053"/>
      <c r="QFI35" s="1053"/>
      <c r="QFJ35" s="1053"/>
      <c r="QFK35" s="1053"/>
      <c r="QFL35" s="1053"/>
      <c r="QFM35" s="480"/>
      <c r="QFN35" s="480"/>
      <c r="QFO35" s="481"/>
      <c r="QFP35" s="480"/>
      <c r="QFQ35" s="480"/>
      <c r="QFR35" s="480"/>
      <c r="QFS35" s="481"/>
      <c r="QFT35" s="481"/>
      <c r="QFU35" s="482"/>
      <c r="QFV35" s="481"/>
      <c r="QFW35" s="1053"/>
      <c r="QFX35" s="1053"/>
      <c r="QFY35" s="1053"/>
      <c r="QFZ35" s="1053"/>
      <c r="QGA35" s="1053"/>
      <c r="QGB35" s="480"/>
      <c r="QGC35" s="480"/>
      <c r="QGD35" s="481"/>
      <c r="QGE35" s="480"/>
      <c r="QGF35" s="480"/>
      <c r="QGG35" s="480"/>
      <c r="QGH35" s="481"/>
      <c r="QGI35" s="481"/>
      <c r="QGJ35" s="482"/>
      <c r="QGK35" s="481"/>
      <c r="QGL35" s="1053"/>
      <c r="QGM35" s="1053"/>
      <c r="QGN35" s="1053"/>
      <c r="QGO35" s="1053"/>
      <c r="QGP35" s="1053"/>
      <c r="QGQ35" s="480"/>
      <c r="QGR35" s="480"/>
      <c r="QGS35" s="481"/>
      <c r="QGT35" s="480"/>
      <c r="QGU35" s="480"/>
      <c r="QGV35" s="480"/>
      <c r="QGW35" s="481"/>
      <c r="QGX35" s="481"/>
      <c r="QGY35" s="482"/>
      <c r="QGZ35" s="481"/>
      <c r="QHA35" s="1053"/>
      <c r="QHB35" s="1053"/>
      <c r="QHC35" s="1053"/>
      <c r="QHD35" s="1053"/>
      <c r="QHE35" s="1053"/>
      <c r="QHF35" s="480"/>
      <c r="QHG35" s="480"/>
      <c r="QHH35" s="481"/>
      <c r="QHI35" s="480"/>
      <c r="QHJ35" s="480"/>
      <c r="QHK35" s="480"/>
      <c r="QHL35" s="481"/>
      <c r="QHM35" s="481"/>
      <c r="QHN35" s="482"/>
      <c r="QHO35" s="481"/>
      <c r="QHP35" s="1053"/>
      <c r="QHQ35" s="1053"/>
      <c r="QHR35" s="1053"/>
      <c r="QHS35" s="1053"/>
      <c r="QHT35" s="1053"/>
      <c r="QHU35" s="480"/>
      <c r="QHV35" s="480"/>
      <c r="QHW35" s="481"/>
      <c r="QHX35" s="480"/>
      <c r="QHY35" s="480"/>
      <c r="QHZ35" s="480"/>
      <c r="QIA35" s="481"/>
      <c r="QIB35" s="481"/>
      <c r="QIC35" s="482"/>
      <c r="QID35" s="481"/>
      <c r="QIE35" s="1053"/>
      <c r="QIF35" s="1053"/>
      <c r="QIG35" s="1053"/>
      <c r="QIH35" s="1053"/>
      <c r="QII35" s="1053"/>
      <c r="QIJ35" s="480"/>
      <c r="QIK35" s="480"/>
      <c r="QIL35" s="481"/>
      <c r="QIM35" s="480"/>
      <c r="QIN35" s="480"/>
      <c r="QIO35" s="480"/>
      <c r="QIP35" s="481"/>
      <c r="QIQ35" s="481"/>
      <c r="QIR35" s="482"/>
      <c r="QIS35" s="481"/>
      <c r="QIT35" s="1053"/>
      <c r="QIU35" s="1053"/>
      <c r="QIV35" s="1053"/>
      <c r="QIW35" s="1053"/>
      <c r="QIX35" s="1053"/>
      <c r="QIY35" s="480"/>
      <c r="QIZ35" s="480"/>
      <c r="QJA35" s="481"/>
      <c r="QJB35" s="480"/>
      <c r="QJC35" s="480"/>
      <c r="QJD35" s="480"/>
      <c r="QJE35" s="481"/>
      <c r="QJF35" s="481"/>
      <c r="QJG35" s="482"/>
      <c r="QJH35" s="481"/>
      <c r="QJI35" s="1053"/>
      <c r="QJJ35" s="1053"/>
      <c r="QJK35" s="1053"/>
      <c r="QJL35" s="1053"/>
      <c r="QJM35" s="1053"/>
      <c r="QJN35" s="480"/>
      <c r="QJO35" s="480"/>
      <c r="QJP35" s="481"/>
      <c r="QJQ35" s="480"/>
      <c r="QJR35" s="480"/>
      <c r="QJS35" s="480"/>
      <c r="QJT35" s="481"/>
      <c r="QJU35" s="481"/>
      <c r="QJV35" s="482"/>
      <c r="QJW35" s="481"/>
      <c r="QJX35" s="1053"/>
      <c r="QJY35" s="1053"/>
      <c r="QJZ35" s="1053"/>
      <c r="QKA35" s="1053"/>
      <c r="QKB35" s="1053"/>
      <c r="QKC35" s="480"/>
      <c r="QKD35" s="480"/>
      <c r="QKE35" s="481"/>
      <c r="QKF35" s="480"/>
      <c r="QKG35" s="480"/>
      <c r="QKH35" s="480"/>
      <c r="QKI35" s="481"/>
      <c r="QKJ35" s="481"/>
      <c r="QKK35" s="482"/>
      <c r="QKL35" s="481"/>
      <c r="QKM35" s="1053"/>
      <c r="QKN35" s="1053"/>
      <c r="QKO35" s="1053"/>
      <c r="QKP35" s="1053"/>
      <c r="QKQ35" s="1053"/>
      <c r="QKR35" s="480"/>
      <c r="QKS35" s="480"/>
      <c r="QKT35" s="481"/>
      <c r="QKU35" s="480"/>
      <c r="QKV35" s="480"/>
      <c r="QKW35" s="480"/>
      <c r="QKX35" s="481"/>
      <c r="QKY35" s="481"/>
      <c r="QKZ35" s="482"/>
      <c r="QLA35" s="481"/>
      <c r="QLB35" s="1053"/>
      <c r="QLC35" s="1053"/>
      <c r="QLD35" s="1053"/>
      <c r="QLE35" s="1053"/>
      <c r="QLF35" s="1053"/>
      <c r="QLG35" s="480"/>
      <c r="QLH35" s="480"/>
      <c r="QLI35" s="481"/>
      <c r="QLJ35" s="480"/>
      <c r="QLK35" s="480"/>
      <c r="QLL35" s="480"/>
      <c r="QLM35" s="481"/>
      <c r="QLN35" s="481"/>
      <c r="QLO35" s="482"/>
      <c r="QLP35" s="481"/>
      <c r="QLQ35" s="1053"/>
      <c r="QLR35" s="1053"/>
      <c r="QLS35" s="1053"/>
      <c r="QLT35" s="1053"/>
      <c r="QLU35" s="1053"/>
      <c r="QLV35" s="480"/>
      <c r="QLW35" s="480"/>
      <c r="QLX35" s="481"/>
      <c r="QLY35" s="480"/>
      <c r="QLZ35" s="480"/>
      <c r="QMA35" s="480"/>
      <c r="QMB35" s="481"/>
      <c r="QMC35" s="481"/>
      <c r="QMD35" s="482"/>
      <c r="QME35" s="481"/>
      <c r="QMF35" s="1053"/>
      <c r="QMG35" s="1053"/>
      <c r="QMH35" s="1053"/>
      <c r="QMI35" s="1053"/>
      <c r="QMJ35" s="1053"/>
      <c r="QMK35" s="480"/>
      <c r="QML35" s="480"/>
      <c r="QMM35" s="481"/>
      <c r="QMN35" s="480"/>
      <c r="QMO35" s="480"/>
      <c r="QMP35" s="480"/>
      <c r="QMQ35" s="481"/>
      <c r="QMR35" s="481"/>
      <c r="QMS35" s="482"/>
      <c r="QMT35" s="481"/>
      <c r="QMU35" s="1053"/>
      <c r="QMV35" s="1053"/>
      <c r="QMW35" s="1053"/>
      <c r="QMX35" s="1053"/>
      <c r="QMY35" s="1053"/>
      <c r="QMZ35" s="480"/>
      <c r="QNA35" s="480"/>
      <c r="QNB35" s="481"/>
      <c r="QNC35" s="480"/>
      <c r="QND35" s="480"/>
      <c r="QNE35" s="480"/>
      <c r="QNF35" s="481"/>
      <c r="QNG35" s="481"/>
      <c r="QNH35" s="482"/>
      <c r="QNI35" s="481"/>
      <c r="QNJ35" s="1053"/>
      <c r="QNK35" s="1053"/>
      <c r="QNL35" s="1053"/>
      <c r="QNM35" s="1053"/>
      <c r="QNN35" s="1053"/>
      <c r="QNO35" s="480"/>
      <c r="QNP35" s="480"/>
      <c r="QNQ35" s="481"/>
      <c r="QNR35" s="480"/>
      <c r="QNS35" s="480"/>
      <c r="QNT35" s="480"/>
      <c r="QNU35" s="481"/>
      <c r="QNV35" s="481"/>
      <c r="QNW35" s="482"/>
      <c r="QNX35" s="481"/>
      <c r="QNY35" s="1053"/>
      <c r="QNZ35" s="1053"/>
      <c r="QOA35" s="1053"/>
      <c r="QOB35" s="1053"/>
      <c r="QOC35" s="1053"/>
      <c r="QOD35" s="480"/>
      <c r="QOE35" s="480"/>
      <c r="QOF35" s="481"/>
      <c r="QOG35" s="480"/>
      <c r="QOH35" s="480"/>
      <c r="QOI35" s="480"/>
      <c r="QOJ35" s="481"/>
      <c r="QOK35" s="481"/>
      <c r="QOL35" s="482"/>
      <c r="QOM35" s="481"/>
      <c r="QON35" s="1053"/>
      <c r="QOO35" s="1053"/>
      <c r="QOP35" s="1053"/>
      <c r="QOQ35" s="1053"/>
      <c r="QOR35" s="1053"/>
      <c r="QOS35" s="480"/>
      <c r="QOT35" s="480"/>
      <c r="QOU35" s="481"/>
      <c r="QOV35" s="480"/>
      <c r="QOW35" s="480"/>
      <c r="QOX35" s="480"/>
      <c r="QOY35" s="481"/>
      <c r="QOZ35" s="481"/>
      <c r="QPA35" s="482"/>
      <c r="QPB35" s="481"/>
      <c r="QPC35" s="1053"/>
      <c r="QPD35" s="1053"/>
      <c r="QPE35" s="1053"/>
      <c r="QPF35" s="1053"/>
      <c r="QPG35" s="1053"/>
      <c r="QPH35" s="480"/>
      <c r="QPI35" s="480"/>
      <c r="QPJ35" s="481"/>
      <c r="QPK35" s="480"/>
      <c r="QPL35" s="480"/>
      <c r="QPM35" s="480"/>
      <c r="QPN35" s="481"/>
      <c r="QPO35" s="481"/>
      <c r="QPP35" s="482"/>
      <c r="QPQ35" s="481"/>
      <c r="QPR35" s="1053"/>
      <c r="QPS35" s="1053"/>
      <c r="QPT35" s="1053"/>
      <c r="QPU35" s="1053"/>
      <c r="QPV35" s="1053"/>
      <c r="QPW35" s="480"/>
      <c r="QPX35" s="480"/>
      <c r="QPY35" s="481"/>
      <c r="QPZ35" s="480"/>
      <c r="QQA35" s="480"/>
      <c r="QQB35" s="480"/>
      <c r="QQC35" s="481"/>
      <c r="QQD35" s="481"/>
      <c r="QQE35" s="482"/>
      <c r="QQF35" s="481"/>
      <c r="QQG35" s="1053"/>
      <c r="QQH35" s="1053"/>
      <c r="QQI35" s="1053"/>
      <c r="QQJ35" s="1053"/>
      <c r="QQK35" s="1053"/>
      <c r="QQL35" s="480"/>
      <c r="QQM35" s="480"/>
      <c r="QQN35" s="481"/>
      <c r="QQO35" s="480"/>
      <c r="QQP35" s="480"/>
      <c r="QQQ35" s="480"/>
      <c r="QQR35" s="481"/>
      <c r="QQS35" s="481"/>
      <c r="QQT35" s="482"/>
      <c r="QQU35" s="481"/>
      <c r="QQV35" s="1053"/>
      <c r="QQW35" s="1053"/>
      <c r="QQX35" s="1053"/>
      <c r="QQY35" s="1053"/>
      <c r="QQZ35" s="1053"/>
      <c r="QRA35" s="480"/>
      <c r="QRB35" s="480"/>
      <c r="QRC35" s="481"/>
      <c r="QRD35" s="480"/>
      <c r="QRE35" s="480"/>
      <c r="QRF35" s="480"/>
      <c r="QRG35" s="481"/>
      <c r="QRH35" s="481"/>
      <c r="QRI35" s="482"/>
      <c r="QRJ35" s="481"/>
      <c r="QRK35" s="1053"/>
      <c r="QRL35" s="1053"/>
      <c r="QRM35" s="1053"/>
      <c r="QRN35" s="1053"/>
      <c r="QRO35" s="1053"/>
      <c r="QRP35" s="480"/>
      <c r="QRQ35" s="480"/>
      <c r="QRR35" s="481"/>
      <c r="QRS35" s="480"/>
      <c r="QRT35" s="480"/>
      <c r="QRU35" s="480"/>
      <c r="QRV35" s="481"/>
      <c r="QRW35" s="481"/>
      <c r="QRX35" s="482"/>
      <c r="QRY35" s="481"/>
      <c r="QRZ35" s="1053"/>
      <c r="QSA35" s="1053"/>
      <c r="QSB35" s="1053"/>
      <c r="QSC35" s="1053"/>
      <c r="QSD35" s="1053"/>
      <c r="QSE35" s="480"/>
      <c r="QSF35" s="480"/>
      <c r="QSG35" s="481"/>
      <c r="QSH35" s="480"/>
      <c r="QSI35" s="480"/>
      <c r="QSJ35" s="480"/>
      <c r="QSK35" s="481"/>
      <c r="QSL35" s="481"/>
      <c r="QSM35" s="482"/>
      <c r="QSN35" s="481"/>
      <c r="QSO35" s="1053"/>
      <c r="QSP35" s="1053"/>
      <c r="QSQ35" s="1053"/>
      <c r="QSR35" s="1053"/>
      <c r="QSS35" s="1053"/>
      <c r="QST35" s="480"/>
      <c r="QSU35" s="480"/>
      <c r="QSV35" s="481"/>
      <c r="QSW35" s="480"/>
      <c r="QSX35" s="480"/>
      <c r="QSY35" s="480"/>
      <c r="QSZ35" s="481"/>
      <c r="QTA35" s="481"/>
      <c r="QTB35" s="482"/>
      <c r="QTC35" s="481"/>
      <c r="QTD35" s="1053"/>
      <c r="QTE35" s="1053"/>
      <c r="QTF35" s="1053"/>
      <c r="QTG35" s="1053"/>
      <c r="QTH35" s="1053"/>
      <c r="QTI35" s="480"/>
      <c r="QTJ35" s="480"/>
      <c r="QTK35" s="481"/>
      <c r="QTL35" s="480"/>
      <c r="QTM35" s="480"/>
      <c r="QTN35" s="480"/>
      <c r="QTO35" s="481"/>
      <c r="QTP35" s="481"/>
      <c r="QTQ35" s="482"/>
      <c r="QTR35" s="481"/>
      <c r="QTS35" s="1053"/>
      <c r="QTT35" s="1053"/>
      <c r="QTU35" s="1053"/>
      <c r="QTV35" s="1053"/>
      <c r="QTW35" s="1053"/>
      <c r="QTX35" s="480"/>
      <c r="QTY35" s="480"/>
      <c r="QTZ35" s="481"/>
      <c r="QUA35" s="480"/>
      <c r="QUB35" s="480"/>
      <c r="QUC35" s="480"/>
      <c r="QUD35" s="481"/>
      <c r="QUE35" s="481"/>
      <c r="QUF35" s="482"/>
      <c r="QUG35" s="481"/>
      <c r="QUH35" s="1053"/>
      <c r="QUI35" s="1053"/>
      <c r="QUJ35" s="1053"/>
      <c r="QUK35" s="1053"/>
      <c r="QUL35" s="1053"/>
      <c r="QUM35" s="480"/>
      <c r="QUN35" s="480"/>
      <c r="QUO35" s="481"/>
      <c r="QUP35" s="480"/>
      <c r="QUQ35" s="480"/>
      <c r="QUR35" s="480"/>
      <c r="QUS35" s="481"/>
      <c r="QUT35" s="481"/>
      <c r="QUU35" s="482"/>
      <c r="QUV35" s="481"/>
      <c r="QUW35" s="1053"/>
      <c r="QUX35" s="1053"/>
      <c r="QUY35" s="1053"/>
      <c r="QUZ35" s="1053"/>
      <c r="QVA35" s="1053"/>
      <c r="QVB35" s="480"/>
      <c r="QVC35" s="480"/>
      <c r="QVD35" s="481"/>
      <c r="QVE35" s="480"/>
      <c r="QVF35" s="480"/>
      <c r="QVG35" s="480"/>
      <c r="QVH35" s="481"/>
      <c r="QVI35" s="481"/>
      <c r="QVJ35" s="482"/>
      <c r="QVK35" s="481"/>
      <c r="QVL35" s="1053"/>
      <c r="QVM35" s="1053"/>
      <c r="QVN35" s="1053"/>
      <c r="QVO35" s="1053"/>
      <c r="QVP35" s="1053"/>
      <c r="QVQ35" s="480"/>
      <c r="QVR35" s="480"/>
      <c r="QVS35" s="481"/>
      <c r="QVT35" s="480"/>
      <c r="QVU35" s="480"/>
      <c r="QVV35" s="480"/>
      <c r="QVW35" s="481"/>
      <c r="QVX35" s="481"/>
      <c r="QVY35" s="482"/>
      <c r="QVZ35" s="481"/>
      <c r="QWA35" s="1053"/>
      <c r="QWB35" s="1053"/>
      <c r="QWC35" s="1053"/>
      <c r="QWD35" s="1053"/>
      <c r="QWE35" s="1053"/>
      <c r="QWF35" s="480"/>
      <c r="QWG35" s="480"/>
      <c r="QWH35" s="481"/>
      <c r="QWI35" s="480"/>
      <c r="QWJ35" s="480"/>
      <c r="QWK35" s="480"/>
      <c r="QWL35" s="481"/>
      <c r="QWM35" s="481"/>
      <c r="QWN35" s="482"/>
      <c r="QWO35" s="481"/>
      <c r="QWP35" s="1053"/>
      <c r="QWQ35" s="1053"/>
      <c r="QWR35" s="1053"/>
      <c r="QWS35" s="1053"/>
      <c r="QWT35" s="1053"/>
      <c r="QWU35" s="480"/>
      <c r="QWV35" s="480"/>
      <c r="QWW35" s="481"/>
      <c r="QWX35" s="480"/>
      <c r="QWY35" s="480"/>
      <c r="QWZ35" s="480"/>
      <c r="QXA35" s="481"/>
      <c r="QXB35" s="481"/>
      <c r="QXC35" s="482"/>
      <c r="QXD35" s="481"/>
      <c r="QXE35" s="1053"/>
      <c r="QXF35" s="1053"/>
      <c r="QXG35" s="1053"/>
      <c r="QXH35" s="1053"/>
      <c r="QXI35" s="1053"/>
      <c r="QXJ35" s="480"/>
      <c r="QXK35" s="480"/>
      <c r="QXL35" s="481"/>
      <c r="QXM35" s="480"/>
      <c r="QXN35" s="480"/>
      <c r="QXO35" s="480"/>
      <c r="QXP35" s="481"/>
      <c r="QXQ35" s="481"/>
      <c r="QXR35" s="482"/>
      <c r="QXS35" s="481"/>
      <c r="QXT35" s="1053"/>
      <c r="QXU35" s="1053"/>
      <c r="QXV35" s="1053"/>
      <c r="QXW35" s="1053"/>
      <c r="QXX35" s="1053"/>
      <c r="QXY35" s="480"/>
      <c r="QXZ35" s="480"/>
      <c r="QYA35" s="481"/>
      <c r="QYB35" s="480"/>
      <c r="QYC35" s="480"/>
      <c r="QYD35" s="480"/>
      <c r="QYE35" s="481"/>
      <c r="QYF35" s="481"/>
      <c r="QYG35" s="482"/>
      <c r="QYH35" s="481"/>
      <c r="QYI35" s="1053"/>
      <c r="QYJ35" s="1053"/>
      <c r="QYK35" s="1053"/>
      <c r="QYL35" s="1053"/>
      <c r="QYM35" s="1053"/>
      <c r="QYN35" s="480"/>
      <c r="QYO35" s="480"/>
      <c r="QYP35" s="481"/>
      <c r="QYQ35" s="480"/>
      <c r="QYR35" s="480"/>
      <c r="QYS35" s="480"/>
      <c r="QYT35" s="481"/>
      <c r="QYU35" s="481"/>
      <c r="QYV35" s="482"/>
      <c r="QYW35" s="481"/>
      <c r="QYX35" s="1053"/>
      <c r="QYY35" s="1053"/>
      <c r="QYZ35" s="1053"/>
      <c r="QZA35" s="1053"/>
      <c r="QZB35" s="1053"/>
      <c r="QZC35" s="480"/>
      <c r="QZD35" s="480"/>
      <c r="QZE35" s="481"/>
      <c r="QZF35" s="480"/>
      <c r="QZG35" s="480"/>
      <c r="QZH35" s="480"/>
      <c r="QZI35" s="481"/>
      <c r="QZJ35" s="481"/>
      <c r="QZK35" s="482"/>
      <c r="QZL35" s="481"/>
      <c r="QZM35" s="1053"/>
      <c r="QZN35" s="1053"/>
      <c r="QZO35" s="1053"/>
      <c r="QZP35" s="1053"/>
      <c r="QZQ35" s="1053"/>
      <c r="QZR35" s="480"/>
      <c r="QZS35" s="480"/>
      <c r="QZT35" s="481"/>
      <c r="QZU35" s="480"/>
      <c r="QZV35" s="480"/>
      <c r="QZW35" s="480"/>
      <c r="QZX35" s="481"/>
      <c r="QZY35" s="481"/>
      <c r="QZZ35" s="482"/>
      <c r="RAA35" s="481"/>
      <c r="RAB35" s="1053"/>
      <c r="RAC35" s="1053"/>
      <c r="RAD35" s="1053"/>
      <c r="RAE35" s="1053"/>
      <c r="RAF35" s="1053"/>
      <c r="RAG35" s="480"/>
      <c r="RAH35" s="480"/>
      <c r="RAI35" s="481"/>
      <c r="RAJ35" s="480"/>
      <c r="RAK35" s="480"/>
      <c r="RAL35" s="480"/>
      <c r="RAM35" s="481"/>
      <c r="RAN35" s="481"/>
      <c r="RAO35" s="482"/>
      <c r="RAP35" s="481"/>
      <c r="RAQ35" s="1053"/>
      <c r="RAR35" s="1053"/>
      <c r="RAS35" s="1053"/>
      <c r="RAT35" s="1053"/>
      <c r="RAU35" s="1053"/>
      <c r="RAV35" s="480"/>
      <c r="RAW35" s="480"/>
      <c r="RAX35" s="481"/>
      <c r="RAY35" s="480"/>
      <c r="RAZ35" s="480"/>
      <c r="RBA35" s="480"/>
      <c r="RBB35" s="481"/>
      <c r="RBC35" s="481"/>
      <c r="RBD35" s="482"/>
      <c r="RBE35" s="481"/>
      <c r="RBF35" s="1053"/>
      <c r="RBG35" s="1053"/>
      <c r="RBH35" s="1053"/>
      <c r="RBI35" s="1053"/>
      <c r="RBJ35" s="1053"/>
      <c r="RBK35" s="480"/>
      <c r="RBL35" s="480"/>
      <c r="RBM35" s="481"/>
      <c r="RBN35" s="480"/>
      <c r="RBO35" s="480"/>
      <c r="RBP35" s="480"/>
      <c r="RBQ35" s="481"/>
      <c r="RBR35" s="481"/>
      <c r="RBS35" s="482"/>
      <c r="RBT35" s="481"/>
      <c r="RBU35" s="1053"/>
      <c r="RBV35" s="1053"/>
      <c r="RBW35" s="1053"/>
      <c r="RBX35" s="1053"/>
      <c r="RBY35" s="1053"/>
      <c r="RBZ35" s="480"/>
      <c r="RCA35" s="480"/>
      <c r="RCB35" s="481"/>
      <c r="RCC35" s="480"/>
      <c r="RCD35" s="480"/>
      <c r="RCE35" s="480"/>
      <c r="RCF35" s="481"/>
      <c r="RCG35" s="481"/>
      <c r="RCH35" s="482"/>
      <c r="RCI35" s="481"/>
      <c r="RCJ35" s="1053"/>
      <c r="RCK35" s="1053"/>
      <c r="RCL35" s="1053"/>
      <c r="RCM35" s="1053"/>
      <c r="RCN35" s="1053"/>
      <c r="RCO35" s="480"/>
      <c r="RCP35" s="480"/>
      <c r="RCQ35" s="481"/>
      <c r="RCR35" s="480"/>
      <c r="RCS35" s="480"/>
      <c r="RCT35" s="480"/>
      <c r="RCU35" s="481"/>
      <c r="RCV35" s="481"/>
      <c r="RCW35" s="482"/>
      <c r="RCX35" s="481"/>
      <c r="RCY35" s="1053"/>
      <c r="RCZ35" s="1053"/>
      <c r="RDA35" s="1053"/>
      <c r="RDB35" s="1053"/>
      <c r="RDC35" s="1053"/>
      <c r="RDD35" s="480"/>
      <c r="RDE35" s="480"/>
      <c r="RDF35" s="481"/>
      <c r="RDG35" s="480"/>
      <c r="RDH35" s="480"/>
      <c r="RDI35" s="480"/>
      <c r="RDJ35" s="481"/>
      <c r="RDK35" s="481"/>
      <c r="RDL35" s="482"/>
      <c r="RDM35" s="481"/>
      <c r="RDN35" s="1053"/>
      <c r="RDO35" s="1053"/>
      <c r="RDP35" s="1053"/>
      <c r="RDQ35" s="1053"/>
      <c r="RDR35" s="1053"/>
      <c r="RDS35" s="480"/>
      <c r="RDT35" s="480"/>
      <c r="RDU35" s="481"/>
      <c r="RDV35" s="480"/>
      <c r="RDW35" s="480"/>
      <c r="RDX35" s="480"/>
      <c r="RDY35" s="481"/>
      <c r="RDZ35" s="481"/>
      <c r="REA35" s="482"/>
      <c r="REB35" s="481"/>
      <c r="REC35" s="1053"/>
      <c r="RED35" s="1053"/>
      <c r="REE35" s="1053"/>
      <c r="REF35" s="1053"/>
      <c r="REG35" s="1053"/>
      <c r="REH35" s="480"/>
      <c r="REI35" s="480"/>
      <c r="REJ35" s="481"/>
      <c r="REK35" s="480"/>
      <c r="REL35" s="480"/>
      <c r="REM35" s="480"/>
      <c r="REN35" s="481"/>
      <c r="REO35" s="481"/>
      <c r="REP35" s="482"/>
      <c r="REQ35" s="481"/>
      <c r="RER35" s="1053"/>
      <c r="RES35" s="1053"/>
      <c r="RET35" s="1053"/>
      <c r="REU35" s="1053"/>
      <c r="REV35" s="1053"/>
      <c r="REW35" s="480"/>
      <c r="REX35" s="480"/>
      <c r="REY35" s="481"/>
      <c r="REZ35" s="480"/>
      <c r="RFA35" s="480"/>
      <c r="RFB35" s="480"/>
      <c r="RFC35" s="481"/>
      <c r="RFD35" s="481"/>
      <c r="RFE35" s="482"/>
      <c r="RFF35" s="481"/>
      <c r="RFG35" s="1053"/>
      <c r="RFH35" s="1053"/>
      <c r="RFI35" s="1053"/>
      <c r="RFJ35" s="1053"/>
      <c r="RFK35" s="1053"/>
      <c r="RFL35" s="480"/>
      <c r="RFM35" s="480"/>
      <c r="RFN35" s="481"/>
      <c r="RFO35" s="480"/>
      <c r="RFP35" s="480"/>
      <c r="RFQ35" s="480"/>
      <c r="RFR35" s="481"/>
      <c r="RFS35" s="481"/>
      <c r="RFT35" s="482"/>
      <c r="RFU35" s="481"/>
      <c r="RFV35" s="1053"/>
      <c r="RFW35" s="1053"/>
      <c r="RFX35" s="1053"/>
      <c r="RFY35" s="1053"/>
      <c r="RFZ35" s="1053"/>
      <c r="RGA35" s="480"/>
      <c r="RGB35" s="480"/>
      <c r="RGC35" s="481"/>
      <c r="RGD35" s="480"/>
      <c r="RGE35" s="480"/>
      <c r="RGF35" s="480"/>
      <c r="RGG35" s="481"/>
      <c r="RGH35" s="481"/>
      <c r="RGI35" s="482"/>
      <c r="RGJ35" s="481"/>
      <c r="RGK35" s="1053"/>
      <c r="RGL35" s="1053"/>
      <c r="RGM35" s="1053"/>
      <c r="RGN35" s="1053"/>
      <c r="RGO35" s="1053"/>
      <c r="RGP35" s="480"/>
      <c r="RGQ35" s="480"/>
      <c r="RGR35" s="481"/>
      <c r="RGS35" s="480"/>
      <c r="RGT35" s="480"/>
      <c r="RGU35" s="480"/>
      <c r="RGV35" s="481"/>
      <c r="RGW35" s="481"/>
      <c r="RGX35" s="482"/>
      <c r="RGY35" s="481"/>
      <c r="RGZ35" s="1053"/>
      <c r="RHA35" s="1053"/>
      <c r="RHB35" s="1053"/>
      <c r="RHC35" s="1053"/>
      <c r="RHD35" s="1053"/>
      <c r="RHE35" s="480"/>
      <c r="RHF35" s="480"/>
      <c r="RHG35" s="481"/>
      <c r="RHH35" s="480"/>
      <c r="RHI35" s="480"/>
      <c r="RHJ35" s="480"/>
      <c r="RHK35" s="481"/>
      <c r="RHL35" s="481"/>
      <c r="RHM35" s="482"/>
      <c r="RHN35" s="481"/>
      <c r="RHO35" s="1053"/>
      <c r="RHP35" s="1053"/>
      <c r="RHQ35" s="1053"/>
      <c r="RHR35" s="1053"/>
      <c r="RHS35" s="1053"/>
      <c r="RHT35" s="480"/>
      <c r="RHU35" s="480"/>
      <c r="RHV35" s="481"/>
      <c r="RHW35" s="480"/>
      <c r="RHX35" s="480"/>
      <c r="RHY35" s="480"/>
      <c r="RHZ35" s="481"/>
      <c r="RIA35" s="481"/>
      <c r="RIB35" s="482"/>
      <c r="RIC35" s="481"/>
      <c r="RID35" s="1053"/>
      <c r="RIE35" s="1053"/>
      <c r="RIF35" s="1053"/>
      <c r="RIG35" s="1053"/>
      <c r="RIH35" s="1053"/>
      <c r="RII35" s="480"/>
      <c r="RIJ35" s="480"/>
      <c r="RIK35" s="481"/>
      <c r="RIL35" s="480"/>
      <c r="RIM35" s="480"/>
      <c r="RIN35" s="480"/>
      <c r="RIO35" s="481"/>
      <c r="RIP35" s="481"/>
      <c r="RIQ35" s="482"/>
      <c r="RIR35" s="481"/>
      <c r="RIS35" s="1053"/>
      <c r="RIT35" s="1053"/>
      <c r="RIU35" s="1053"/>
      <c r="RIV35" s="1053"/>
      <c r="RIW35" s="1053"/>
      <c r="RIX35" s="480"/>
      <c r="RIY35" s="480"/>
      <c r="RIZ35" s="481"/>
      <c r="RJA35" s="480"/>
      <c r="RJB35" s="480"/>
      <c r="RJC35" s="480"/>
      <c r="RJD35" s="481"/>
      <c r="RJE35" s="481"/>
      <c r="RJF35" s="482"/>
      <c r="RJG35" s="481"/>
      <c r="RJH35" s="1053"/>
      <c r="RJI35" s="1053"/>
      <c r="RJJ35" s="1053"/>
      <c r="RJK35" s="1053"/>
      <c r="RJL35" s="1053"/>
      <c r="RJM35" s="480"/>
      <c r="RJN35" s="480"/>
      <c r="RJO35" s="481"/>
      <c r="RJP35" s="480"/>
      <c r="RJQ35" s="480"/>
      <c r="RJR35" s="480"/>
      <c r="RJS35" s="481"/>
      <c r="RJT35" s="481"/>
      <c r="RJU35" s="482"/>
      <c r="RJV35" s="481"/>
      <c r="RJW35" s="1053"/>
      <c r="RJX35" s="1053"/>
      <c r="RJY35" s="1053"/>
      <c r="RJZ35" s="1053"/>
      <c r="RKA35" s="1053"/>
      <c r="RKB35" s="480"/>
      <c r="RKC35" s="480"/>
      <c r="RKD35" s="481"/>
      <c r="RKE35" s="480"/>
      <c r="RKF35" s="480"/>
      <c r="RKG35" s="480"/>
      <c r="RKH35" s="481"/>
      <c r="RKI35" s="481"/>
      <c r="RKJ35" s="482"/>
      <c r="RKK35" s="481"/>
      <c r="RKL35" s="1053"/>
      <c r="RKM35" s="1053"/>
      <c r="RKN35" s="1053"/>
      <c r="RKO35" s="1053"/>
      <c r="RKP35" s="1053"/>
      <c r="RKQ35" s="480"/>
      <c r="RKR35" s="480"/>
      <c r="RKS35" s="481"/>
      <c r="RKT35" s="480"/>
      <c r="RKU35" s="480"/>
      <c r="RKV35" s="480"/>
      <c r="RKW35" s="481"/>
      <c r="RKX35" s="481"/>
      <c r="RKY35" s="482"/>
      <c r="RKZ35" s="481"/>
      <c r="RLA35" s="1053"/>
      <c r="RLB35" s="1053"/>
      <c r="RLC35" s="1053"/>
      <c r="RLD35" s="1053"/>
      <c r="RLE35" s="1053"/>
      <c r="RLF35" s="480"/>
      <c r="RLG35" s="480"/>
      <c r="RLH35" s="481"/>
      <c r="RLI35" s="480"/>
      <c r="RLJ35" s="480"/>
      <c r="RLK35" s="480"/>
      <c r="RLL35" s="481"/>
      <c r="RLM35" s="481"/>
      <c r="RLN35" s="482"/>
      <c r="RLO35" s="481"/>
      <c r="RLP35" s="1053"/>
      <c r="RLQ35" s="1053"/>
      <c r="RLR35" s="1053"/>
      <c r="RLS35" s="1053"/>
      <c r="RLT35" s="1053"/>
      <c r="RLU35" s="480"/>
      <c r="RLV35" s="480"/>
      <c r="RLW35" s="481"/>
      <c r="RLX35" s="480"/>
      <c r="RLY35" s="480"/>
      <c r="RLZ35" s="480"/>
      <c r="RMA35" s="481"/>
      <c r="RMB35" s="481"/>
      <c r="RMC35" s="482"/>
      <c r="RMD35" s="481"/>
      <c r="RME35" s="1053"/>
      <c r="RMF35" s="1053"/>
      <c r="RMG35" s="1053"/>
      <c r="RMH35" s="1053"/>
      <c r="RMI35" s="1053"/>
      <c r="RMJ35" s="480"/>
      <c r="RMK35" s="480"/>
      <c r="RML35" s="481"/>
      <c r="RMM35" s="480"/>
      <c r="RMN35" s="480"/>
      <c r="RMO35" s="480"/>
      <c r="RMP35" s="481"/>
      <c r="RMQ35" s="481"/>
      <c r="RMR35" s="482"/>
      <c r="RMS35" s="481"/>
      <c r="RMT35" s="1053"/>
      <c r="RMU35" s="1053"/>
      <c r="RMV35" s="1053"/>
      <c r="RMW35" s="1053"/>
      <c r="RMX35" s="1053"/>
      <c r="RMY35" s="480"/>
      <c r="RMZ35" s="480"/>
      <c r="RNA35" s="481"/>
      <c r="RNB35" s="480"/>
      <c r="RNC35" s="480"/>
      <c r="RND35" s="480"/>
      <c r="RNE35" s="481"/>
      <c r="RNF35" s="481"/>
      <c r="RNG35" s="482"/>
      <c r="RNH35" s="481"/>
      <c r="RNI35" s="1053"/>
      <c r="RNJ35" s="1053"/>
      <c r="RNK35" s="1053"/>
      <c r="RNL35" s="1053"/>
      <c r="RNM35" s="1053"/>
      <c r="RNN35" s="480"/>
      <c r="RNO35" s="480"/>
      <c r="RNP35" s="481"/>
      <c r="RNQ35" s="480"/>
      <c r="RNR35" s="480"/>
      <c r="RNS35" s="480"/>
      <c r="RNT35" s="481"/>
      <c r="RNU35" s="481"/>
      <c r="RNV35" s="482"/>
      <c r="RNW35" s="481"/>
      <c r="RNX35" s="1053"/>
      <c r="RNY35" s="1053"/>
      <c r="RNZ35" s="1053"/>
      <c r="ROA35" s="1053"/>
      <c r="ROB35" s="1053"/>
      <c r="ROC35" s="480"/>
      <c r="ROD35" s="480"/>
      <c r="ROE35" s="481"/>
      <c r="ROF35" s="480"/>
      <c r="ROG35" s="480"/>
      <c r="ROH35" s="480"/>
      <c r="ROI35" s="481"/>
      <c r="ROJ35" s="481"/>
      <c r="ROK35" s="482"/>
      <c r="ROL35" s="481"/>
      <c r="ROM35" s="1053"/>
      <c r="RON35" s="1053"/>
      <c r="ROO35" s="1053"/>
      <c r="ROP35" s="1053"/>
      <c r="ROQ35" s="1053"/>
      <c r="ROR35" s="480"/>
      <c r="ROS35" s="480"/>
      <c r="ROT35" s="481"/>
      <c r="ROU35" s="480"/>
      <c r="ROV35" s="480"/>
      <c r="ROW35" s="480"/>
      <c r="ROX35" s="481"/>
      <c r="ROY35" s="481"/>
      <c r="ROZ35" s="482"/>
      <c r="RPA35" s="481"/>
      <c r="RPB35" s="1053"/>
      <c r="RPC35" s="1053"/>
      <c r="RPD35" s="1053"/>
      <c r="RPE35" s="1053"/>
      <c r="RPF35" s="1053"/>
      <c r="RPG35" s="480"/>
      <c r="RPH35" s="480"/>
      <c r="RPI35" s="481"/>
      <c r="RPJ35" s="480"/>
      <c r="RPK35" s="480"/>
      <c r="RPL35" s="480"/>
      <c r="RPM35" s="481"/>
      <c r="RPN35" s="481"/>
      <c r="RPO35" s="482"/>
      <c r="RPP35" s="481"/>
      <c r="RPQ35" s="1053"/>
      <c r="RPR35" s="1053"/>
      <c r="RPS35" s="1053"/>
      <c r="RPT35" s="1053"/>
      <c r="RPU35" s="1053"/>
      <c r="RPV35" s="480"/>
      <c r="RPW35" s="480"/>
      <c r="RPX35" s="481"/>
      <c r="RPY35" s="480"/>
      <c r="RPZ35" s="480"/>
      <c r="RQA35" s="480"/>
      <c r="RQB35" s="481"/>
      <c r="RQC35" s="481"/>
      <c r="RQD35" s="482"/>
      <c r="RQE35" s="481"/>
      <c r="RQF35" s="1053"/>
      <c r="RQG35" s="1053"/>
      <c r="RQH35" s="1053"/>
      <c r="RQI35" s="1053"/>
      <c r="RQJ35" s="1053"/>
      <c r="RQK35" s="480"/>
      <c r="RQL35" s="480"/>
      <c r="RQM35" s="481"/>
      <c r="RQN35" s="480"/>
      <c r="RQO35" s="480"/>
      <c r="RQP35" s="480"/>
      <c r="RQQ35" s="481"/>
      <c r="RQR35" s="481"/>
      <c r="RQS35" s="482"/>
      <c r="RQT35" s="481"/>
      <c r="RQU35" s="1053"/>
      <c r="RQV35" s="1053"/>
      <c r="RQW35" s="1053"/>
      <c r="RQX35" s="1053"/>
      <c r="RQY35" s="1053"/>
      <c r="RQZ35" s="480"/>
      <c r="RRA35" s="480"/>
      <c r="RRB35" s="481"/>
      <c r="RRC35" s="480"/>
      <c r="RRD35" s="480"/>
      <c r="RRE35" s="480"/>
      <c r="RRF35" s="481"/>
      <c r="RRG35" s="481"/>
      <c r="RRH35" s="482"/>
      <c r="RRI35" s="481"/>
      <c r="RRJ35" s="1053"/>
      <c r="RRK35" s="1053"/>
      <c r="RRL35" s="1053"/>
      <c r="RRM35" s="1053"/>
      <c r="RRN35" s="1053"/>
      <c r="RRO35" s="480"/>
      <c r="RRP35" s="480"/>
      <c r="RRQ35" s="481"/>
      <c r="RRR35" s="480"/>
      <c r="RRS35" s="480"/>
      <c r="RRT35" s="480"/>
      <c r="RRU35" s="481"/>
      <c r="RRV35" s="481"/>
      <c r="RRW35" s="482"/>
      <c r="RRX35" s="481"/>
      <c r="RRY35" s="1053"/>
      <c r="RRZ35" s="1053"/>
      <c r="RSA35" s="1053"/>
      <c r="RSB35" s="1053"/>
      <c r="RSC35" s="1053"/>
      <c r="RSD35" s="480"/>
      <c r="RSE35" s="480"/>
      <c r="RSF35" s="481"/>
      <c r="RSG35" s="480"/>
      <c r="RSH35" s="480"/>
      <c r="RSI35" s="480"/>
      <c r="RSJ35" s="481"/>
      <c r="RSK35" s="481"/>
      <c r="RSL35" s="482"/>
      <c r="RSM35" s="481"/>
      <c r="RSN35" s="1053"/>
      <c r="RSO35" s="1053"/>
      <c r="RSP35" s="1053"/>
      <c r="RSQ35" s="1053"/>
      <c r="RSR35" s="1053"/>
      <c r="RSS35" s="480"/>
      <c r="RST35" s="480"/>
      <c r="RSU35" s="481"/>
      <c r="RSV35" s="480"/>
      <c r="RSW35" s="480"/>
      <c r="RSX35" s="480"/>
      <c r="RSY35" s="481"/>
      <c r="RSZ35" s="481"/>
      <c r="RTA35" s="482"/>
      <c r="RTB35" s="481"/>
      <c r="RTC35" s="1053"/>
      <c r="RTD35" s="1053"/>
      <c r="RTE35" s="1053"/>
      <c r="RTF35" s="1053"/>
      <c r="RTG35" s="1053"/>
      <c r="RTH35" s="480"/>
      <c r="RTI35" s="480"/>
      <c r="RTJ35" s="481"/>
      <c r="RTK35" s="480"/>
      <c r="RTL35" s="480"/>
      <c r="RTM35" s="480"/>
      <c r="RTN35" s="481"/>
      <c r="RTO35" s="481"/>
      <c r="RTP35" s="482"/>
      <c r="RTQ35" s="481"/>
      <c r="RTR35" s="1053"/>
      <c r="RTS35" s="1053"/>
      <c r="RTT35" s="1053"/>
      <c r="RTU35" s="1053"/>
      <c r="RTV35" s="1053"/>
      <c r="RTW35" s="480"/>
      <c r="RTX35" s="480"/>
      <c r="RTY35" s="481"/>
      <c r="RTZ35" s="480"/>
      <c r="RUA35" s="480"/>
      <c r="RUB35" s="480"/>
      <c r="RUC35" s="481"/>
      <c r="RUD35" s="481"/>
      <c r="RUE35" s="482"/>
      <c r="RUF35" s="481"/>
      <c r="RUG35" s="1053"/>
      <c r="RUH35" s="1053"/>
      <c r="RUI35" s="1053"/>
      <c r="RUJ35" s="1053"/>
      <c r="RUK35" s="1053"/>
      <c r="RUL35" s="480"/>
      <c r="RUM35" s="480"/>
      <c r="RUN35" s="481"/>
      <c r="RUO35" s="480"/>
      <c r="RUP35" s="480"/>
      <c r="RUQ35" s="480"/>
      <c r="RUR35" s="481"/>
      <c r="RUS35" s="481"/>
      <c r="RUT35" s="482"/>
      <c r="RUU35" s="481"/>
      <c r="RUV35" s="1053"/>
      <c r="RUW35" s="1053"/>
      <c r="RUX35" s="1053"/>
      <c r="RUY35" s="1053"/>
      <c r="RUZ35" s="1053"/>
      <c r="RVA35" s="480"/>
      <c r="RVB35" s="480"/>
      <c r="RVC35" s="481"/>
      <c r="RVD35" s="480"/>
      <c r="RVE35" s="480"/>
      <c r="RVF35" s="480"/>
      <c r="RVG35" s="481"/>
      <c r="RVH35" s="481"/>
      <c r="RVI35" s="482"/>
      <c r="RVJ35" s="481"/>
      <c r="RVK35" s="1053"/>
      <c r="RVL35" s="1053"/>
      <c r="RVM35" s="1053"/>
      <c r="RVN35" s="1053"/>
      <c r="RVO35" s="1053"/>
      <c r="RVP35" s="480"/>
      <c r="RVQ35" s="480"/>
      <c r="RVR35" s="481"/>
      <c r="RVS35" s="480"/>
      <c r="RVT35" s="480"/>
      <c r="RVU35" s="480"/>
      <c r="RVV35" s="481"/>
      <c r="RVW35" s="481"/>
      <c r="RVX35" s="482"/>
      <c r="RVY35" s="481"/>
      <c r="RVZ35" s="1053"/>
      <c r="RWA35" s="1053"/>
      <c r="RWB35" s="1053"/>
      <c r="RWC35" s="1053"/>
      <c r="RWD35" s="1053"/>
      <c r="RWE35" s="480"/>
      <c r="RWF35" s="480"/>
      <c r="RWG35" s="481"/>
      <c r="RWH35" s="480"/>
      <c r="RWI35" s="480"/>
      <c r="RWJ35" s="480"/>
      <c r="RWK35" s="481"/>
      <c r="RWL35" s="481"/>
      <c r="RWM35" s="482"/>
      <c r="RWN35" s="481"/>
      <c r="RWO35" s="1053"/>
      <c r="RWP35" s="1053"/>
      <c r="RWQ35" s="1053"/>
      <c r="RWR35" s="1053"/>
      <c r="RWS35" s="1053"/>
      <c r="RWT35" s="480"/>
      <c r="RWU35" s="480"/>
      <c r="RWV35" s="481"/>
      <c r="RWW35" s="480"/>
      <c r="RWX35" s="480"/>
      <c r="RWY35" s="480"/>
      <c r="RWZ35" s="481"/>
      <c r="RXA35" s="481"/>
      <c r="RXB35" s="482"/>
      <c r="RXC35" s="481"/>
      <c r="RXD35" s="1053"/>
      <c r="RXE35" s="1053"/>
      <c r="RXF35" s="1053"/>
      <c r="RXG35" s="1053"/>
      <c r="RXH35" s="1053"/>
      <c r="RXI35" s="480"/>
      <c r="RXJ35" s="480"/>
      <c r="RXK35" s="481"/>
      <c r="RXL35" s="480"/>
      <c r="RXM35" s="480"/>
      <c r="RXN35" s="480"/>
      <c r="RXO35" s="481"/>
      <c r="RXP35" s="481"/>
      <c r="RXQ35" s="482"/>
      <c r="RXR35" s="481"/>
      <c r="RXS35" s="1053"/>
      <c r="RXT35" s="1053"/>
      <c r="RXU35" s="1053"/>
      <c r="RXV35" s="1053"/>
      <c r="RXW35" s="1053"/>
      <c r="RXX35" s="480"/>
      <c r="RXY35" s="480"/>
      <c r="RXZ35" s="481"/>
      <c r="RYA35" s="480"/>
      <c r="RYB35" s="480"/>
      <c r="RYC35" s="480"/>
      <c r="RYD35" s="481"/>
      <c r="RYE35" s="481"/>
      <c r="RYF35" s="482"/>
      <c r="RYG35" s="481"/>
      <c r="RYH35" s="1053"/>
      <c r="RYI35" s="1053"/>
      <c r="RYJ35" s="1053"/>
      <c r="RYK35" s="1053"/>
      <c r="RYL35" s="1053"/>
      <c r="RYM35" s="480"/>
      <c r="RYN35" s="480"/>
      <c r="RYO35" s="481"/>
      <c r="RYP35" s="480"/>
      <c r="RYQ35" s="480"/>
      <c r="RYR35" s="480"/>
      <c r="RYS35" s="481"/>
      <c r="RYT35" s="481"/>
      <c r="RYU35" s="482"/>
      <c r="RYV35" s="481"/>
      <c r="RYW35" s="1053"/>
      <c r="RYX35" s="1053"/>
      <c r="RYY35" s="1053"/>
      <c r="RYZ35" s="1053"/>
      <c r="RZA35" s="1053"/>
      <c r="RZB35" s="480"/>
      <c r="RZC35" s="480"/>
      <c r="RZD35" s="481"/>
      <c r="RZE35" s="480"/>
      <c r="RZF35" s="480"/>
      <c r="RZG35" s="480"/>
      <c r="RZH35" s="481"/>
      <c r="RZI35" s="481"/>
      <c r="RZJ35" s="482"/>
      <c r="RZK35" s="481"/>
      <c r="RZL35" s="1053"/>
      <c r="RZM35" s="1053"/>
      <c r="RZN35" s="1053"/>
      <c r="RZO35" s="1053"/>
      <c r="RZP35" s="1053"/>
      <c r="RZQ35" s="480"/>
      <c r="RZR35" s="480"/>
      <c r="RZS35" s="481"/>
      <c r="RZT35" s="480"/>
      <c r="RZU35" s="480"/>
      <c r="RZV35" s="480"/>
      <c r="RZW35" s="481"/>
      <c r="RZX35" s="481"/>
      <c r="RZY35" s="482"/>
      <c r="RZZ35" s="481"/>
      <c r="SAA35" s="1053"/>
      <c r="SAB35" s="1053"/>
      <c r="SAC35" s="1053"/>
      <c r="SAD35" s="1053"/>
      <c r="SAE35" s="1053"/>
      <c r="SAF35" s="480"/>
      <c r="SAG35" s="480"/>
      <c r="SAH35" s="481"/>
      <c r="SAI35" s="480"/>
      <c r="SAJ35" s="480"/>
      <c r="SAK35" s="480"/>
      <c r="SAL35" s="481"/>
      <c r="SAM35" s="481"/>
      <c r="SAN35" s="482"/>
      <c r="SAO35" s="481"/>
      <c r="SAP35" s="1053"/>
      <c r="SAQ35" s="1053"/>
      <c r="SAR35" s="1053"/>
      <c r="SAS35" s="1053"/>
      <c r="SAT35" s="1053"/>
      <c r="SAU35" s="480"/>
      <c r="SAV35" s="480"/>
      <c r="SAW35" s="481"/>
      <c r="SAX35" s="480"/>
      <c r="SAY35" s="480"/>
      <c r="SAZ35" s="480"/>
      <c r="SBA35" s="481"/>
      <c r="SBB35" s="481"/>
      <c r="SBC35" s="482"/>
      <c r="SBD35" s="481"/>
      <c r="SBE35" s="1053"/>
      <c r="SBF35" s="1053"/>
      <c r="SBG35" s="1053"/>
      <c r="SBH35" s="1053"/>
      <c r="SBI35" s="1053"/>
      <c r="SBJ35" s="480"/>
      <c r="SBK35" s="480"/>
      <c r="SBL35" s="481"/>
      <c r="SBM35" s="480"/>
      <c r="SBN35" s="480"/>
      <c r="SBO35" s="480"/>
      <c r="SBP35" s="481"/>
      <c r="SBQ35" s="481"/>
      <c r="SBR35" s="482"/>
      <c r="SBS35" s="481"/>
      <c r="SBT35" s="1053"/>
      <c r="SBU35" s="1053"/>
      <c r="SBV35" s="1053"/>
      <c r="SBW35" s="1053"/>
      <c r="SBX35" s="1053"/>
      <c r="SBY35" s="480"/>
      <c r="SBZ35" s="480"/>
      <c r="SCA35" s="481"/>
      <c r="SCB35" s="480"/>
      <c r="SCC35" s="480"/>
      <c r="SCD35" s="480"/>
      <c r="SCE35" s="481"/>
      <c r="SCF35" s="481"/>
      <c r="SCG35" s="482"/>
      <c r="SCH35" s="481"/>
      <c r="SCI35" s="1053"/>
      <c r="SCJ35" s="1053"/>
      <c r="SCK35" s="1053"/>
      <c r="SCL35" s="1053"/>
      <c r="SCM35" s="1053"/>
      <c r="SCN35" s="480"/>
      <c r="SCO35" s="480"/>
      <c r="SCP35" s="481"/>
      <c r="SCQ35" s="480"/>
      <c r="SCR35" s="480"/>
      <c r="SCS35" s="480"/>
      <c r="SCT35" s="481"/>
      <c r="SCU35" s="481"/>
      <c r="SCV35" s="482"/>
      <c r="SCW35" s="481"/>
      <c r="SCX35" s="1053"/>
      <c r="SCY35" s="1053"/>
      <c r="SCZ35" s="1053"/>
      <c r="SDA35" s="1053"/>
      <c r="SDB35" s="1053"/>
      <c r="SDC35" s="480"/>
      <c r="SDD35" s="480"/>
      <c r="SDE35" s="481"/>
      <c r="SDF35" s="480"/>
      <c r="SDG35" s="480"/>
      <c r="SDH35" s="480"/>
      <c r="SDI35" s="481"/>
      <c r="SDJ35" s="481"/>
      <c r="SDK35" s="482"/>
      <c r="SDL35" s="481"/>
      <c r="SDM35" s="1053"/>
      <c r="SDN35" s="1053"/>
      <c r="SDO35" s="1053"/>
      <c r="SDP35" s="1053"/>
      <c r="SDQ35" s="1053"/>
      <c r="SDR35" s="480"/>
      <c r="SDS35" s="480"/>
      <c r="SDT35" s="481"/>
      <c r="SDU35" s="480"/>
      <c r="SDV35" s="480"/>
      <c r="SDW35" s="480"/>
      <c r="SDX35" s="481"/>
      <c r="SDY35" s="481"/>
      <c r="SDZ35" s="482"/>
      <c r="SEA35" s="481"/>
      <c r="SEB35" s="1053"/>
      <c r="SEC35" s="1053"/>
      <c r="SED35" s="1053"/>
      <c r="SEE35" s="1053"/>
      <c r="SEF35" s="1053"/>
      <c r="SEG35" s="480"/>
      <c r="SEH35" s="480"/>
      <c r="SEI35" s="481"/>
      <c r="SEJ35" s="480"/>
      <c r="SEK35" s="480"/>
      <c r="SEL35" s="480"/>
      <c r="SEM35" s="481"/>
      <c r="SEN35" s="481"/>
      <c r="SEO35" s="482"/>
      <c r="SEP35" s="481"/>
      <c r="SEQ35" s="1053"/>
      <c r="SER35" s="1053"/>
      <c r="SES35" s="1053"/>
      <c r="SET35" s="1053"/>
      <c r="SEU35" s="1053"/>
      <c r="SEV35" s="480"/>
      <c r="SEW35" s="480"/>
      <c r="SEX35" s="481"/>
      <c r="SEY35" s="480"/>
      <c r="SEZ35" s="480"/>
      <c r="SFA35" s="480"/>
      <c r="SFB35" s="481"/>
      <c r="SFC35" s="481"/>
      <c r="SFD35" s="482"/>
      <c r="SFE35" s="481"/>
      <c r="SFF35" s="1053"/>
      <c r="SFG35" s="1053"/>
      <c r="SFH35" s="1053"/>
      <c r="SFI35" s="1053"/>
      <c r="SFJ35" s="1053"/>
      <c r="SFK35" s="480"/>
      <c r="SFL35" s="480"/>
      <c r="SFM35" s="481"/>
      <c r="SFN35" s="480"/>
      <c r="SFO35" s="480"/>
      <c r="SFP35" s="480"/>
      <c r="SFQ35" s="481"/>
      <c r="SFR35" s="481"/>
      <c r="SFS35" s="482"/>
      <c r="SFT35" s="481"/>
      <c r="SFU35" s="1053"/>
      <c r="SFV35" s="1053"/>
      <c r="SFW35" s="1053"/>
      <c r="SFX35" s="1053"/>
      <c r="SFY35" s="1053"/>
      <c r="SFZ35" s="480"/>
      <c r="SGA35" s="480"/>
      <c r="SGB35" s="481"/>
      <c r="SGC35" s="480"/>
      <c r="SGD35" s="480"/>
      <c r="SGE35" s="480"/>
      <c r="SGF35" s="481"/>
      <c r="SGG35" s="481"/>
      <c r="SGH35" s="482"/>
      <c r="SGI35" s="481"/>
      <c r="SGJ35" s="1053"/>
      <c r="SGK35" s="1053"/>
      <c r="SGL35" s="1053"/>
      <c r="SGM35" s="1053"/>
      <c r="SGN35" s="1053"/>
      <c r="SGO35" s="480"/>
      <c r="SGP35" s="480"/>
      <c r="SGQ35" s="481"/>
      <c r="SGR35" s="480"/>
      <c r="SGS35" s="480"/>
      <c r="SGT35" s="480"/>
      <c r="SGU35" s="481"/>
      <c r="SGV35" s="481"/>
      <c r="SGW35" s="482"/>
      <c r="SGX35" s="481"/>
      <c r="SGY35" s="1053"/>
      <c r="SGZ35" s="1053"/>
      <c r="SHA35" s="1053"/>
      <c r="SHB35" s="1053"/>
      <c r="SHC35" s="1053"/>
      <c r="SHD35" s="480"/>
      <c r="SHE35" s="480"/>
      <c r="SHF35" s="481"/>
      <c r="SHG35" s="480"/>
      <c r="SHH35" s="480"/>
      <c r="SHI35" s="480"/>
      <c r="SHJ35" s="481"/>
      <c r="SHK35" s="481"/>
      <c r="SHL35" s="482"/>
      <c r="SHM35" s="481"/>
      <c r="SHN35" s="1053"/>
      <c r="SHO35" s="1053"/>
      <c r="SHP35" s="1053"/>
      <c r="SHQ35" s="1053"/>
      <c r="SHR35" s="1053"/>
      <c r="SHS35" s="480"/>
      <c r="SHT35" s="480"/>
      <c r="SHU35" s="481"/>
      <c r="SHV35" s="480"/>
      <c r="SHW35" s="480"/>
      <c r="SHX35" s="480"/>
      <c r="SHY35" s="481"/>
      <c r="SHZ35" s="481"/>
      <c r="SIA35" s="482"/>
      <c r="SIB35" s="481"/>
      <c r="SIC35" s="1053"/>
      <c r="SID35" s="1053"/>
      <c r="SIE35" s="1053"/>
      <c r="SIF35" s="1053"/>
      <c r="SIG35" s="1053"/>
      <c r="SIH35" s="480"/>
      <c r="SII35" s="480"/>
      <c r="SIJ35" s="481"/>
      <c r="SIK35" s="480"/>
      <c r="SIL35" s="480"/>
      <c r="SIM35" s="480"/>
      <c r="SIN35" s="481"/>
      <c r="SIO35" s="481"/>
      <c r="SIP35" s="482"/>
      <c r="SIQ35" s="481"/>
      <c r="SIR35" s="1053"/>
      <c r="SIS35" s="1053"/>
      <c r="SIT35" s="1053"/>
      <c r="SIU35" s="1053"/>
      <c r="SIV35" s="1053"/>
      <c r="SIW35" s="480"/>
      <c r="SIX35" s="480"/>
      <c r="SIY35" s="481"/>
      <c r="SIZ35" s="480"/>
      <c r="SJA35" s="480"/>
      <c r="SJB35" s="480"/>
      <c r="SJC35" s="481"/>
      <c r="SJD35" s="481"/>
      <c r="SJE35" s="482"/>
      <c r="SJF35" s="481"/>
      <c r="SJG35" s="1053"/>
      <c r="SJH35" s="1053"/>
      <c r="SJI35" s="1053"/>
      <c r="SJJ35" s="1053"/>
      <c r="SJK35" s="1053"/>
      <c r="SJL35" s="480"/>
      <c r="SJM35" s="480"/>
      <c r="SJN35" s="481"/>
      <c r="SJO35" s="480"/>
      <c r="SJP35" s="480"/>
      <c r="SJQ35" s="480"/>
      <c r="SJR35" s="481"/>
      <c r="SJS35" s="481"/>
      <c r="SJT35" s="482"/>
      <c r="SJU35" s="481"/>
      <c r="SJV35" s="1053"/>
      <c r="SJW35" s="1053"/>
      <c r="SJX35" s="1053"/>
      <c r="SJY35" s="1053"/>
      <c r="SJZ35" s="1053"/>
      <c r="SKA35" s="480"/>
      <c r="SKB35" s="480"/>
      <c r="SKC35" s="481"/>
      <c r="SKD35" s="480"/>
      <c r="SKE35" s="480"/>
      <c r="SKF35" s="480"/>
      <c r="SKG35" s="481"/>
      <c r="SKH35" s="481"/>
      <c r="SKI35" s="482"/>
      <c r="SKJ35" s="481"/>
      <c r="SKK35" s="1053"/>
      <c r="SKL35" s="1053"/>
      <c r="SKM35" s="1053"/>
      <c r="SKN35" s="1053"/>
      <c r="SKO35" s="1053"/>
      <c r="SKP35" s="480"/>
      <c r="SKQ35" s="480"/>
      <c r="SKR35" s="481"/>
      <c r="SKS35" s="480"/>
      <c r="SKT35" s="480"/>
      <c r="SKU35" s="480"/>
      <c r="SKV35" s="481"/>
      <c r="SKW35" s="481"/>
      <c r="SKX35" s="482"/>
      <c r="SKY35" s="481"/>
      <c r="SKZ35" s="1053"/>
      <c r="SLA35" s="1053"/>
      <c r="SLB35" s="1053"/>
      <c r="SLC35" s="1053"/>
      <c r="SLD35" s="1053"/>
      <c r="SLE35" s="480"/>
      <c r="SLF35" s="480"/>
      <c r="SLG35" s="481"/>
      <c r="SLH35" s="480"/>
      <c r="SLI35" s="480"/>
      <c r="SLJ35" s="480"/>
      <c r="SLK35" s="481"/>
      <c r="SLL35" s="481"/>
      <c r="SLM35" s="482"/>
      <c r="SLN35" s="481"/>
      <c r="SLO35" s="1053"/>
      <c r="SLP35" s="1053"/>
      <c r="SLQ35" s="1053"/>
      <c r="SLR35" s="1053"/>
      <c r="SLS35" s="1053"/>
      <c r="SLT35" s="480"/>
      <c r="SLU35" s="480"/>
      <c r="SLV35" s="481"/>
      <c r="SLW35" s="480"/>
      <c r="SLX35" s="480"/>
      <c r="SLY35" s="480"/>
      <c r="SLZ35" s="481"/>
      <c r="SMA35" s="481"/>
      <c r="SMB35" s="482"/>
      <c r="SMC35" s="481"/>
      <c r="SMD35" s="1053"/>
      <c r="SME35" s="1053"/>
      <c r="SMF35" s="1053"/>
      <c r="SMG35" s="1053"/>
      <c r="SMH35" s="1053"/>
      <c r="SMI35" s="480"/>
      <c r="SMJ35" s="480"/>
      <c r="SMK35" s="481"/>
      <c r="SML35" s="480"/>
      <c r="SMM35" s="480"/>
      <c r="SMN35" s="480"/>
      <c r="SMO35" s="481"/>
      <c r="SMP35" s="481"/>
      <c r="SMQ35" s="482"/>
      <c r="SMR35" s="481"/>
      <c r="SMS35" s="1053"/>
      <c r="SMT35" s="1053"/>
      <c r="SMU35" s="1053"/>
      <c r="SMV35" s="1053"/>
      <c r="SMW35" s="1053"/>
      <c r="SMX35" s="480"/>
      <c r="SMY35" s="480"/>
      <c r="SMZ35" s="481"/>
      <c r="SNA35" s="480"/>
      <c r="SNB35" s="480"/>
      <c r="SNC35" s="480"/>
      <c r="SND35" s="481"/>
      <c r="SNE35" s="481"/>
      <c r="SNF35" s="482"/>
      <c r="SNG35" s="481"/>
      <c r="SNH35" s="1053"/>
      <c r="SNI35" s="1053"/>
      <c r="SNJ35" s="1053"/>
      <c r="SNK35" s="1053"/>
      <c r="SNL35" s="1053"/>
      <c r="SNM35" s="480"/>
      <c r="SNN35" s="480"/>
      <c r="SNO35" s="481"/>
      <c r="SNP35" s="480"/>
      <c r="SNQ35" s="480"/>
      <c r="SNR35" s="480"/>
      <c r="SNS35" s="481"/>
      <c r="SNT35" s="481"/>
      <c r="SNU35" s="482"/>
      <c r="SNV35" s="481"/>
      <c r="SNW35" s="1053"/>
      <c r="SNX35" s="1053"/>
      <c r="SNY35" s="1053"/>
      <c r="SNZ35" s="1053"/>
      <c r="SOA35" s="1053"/>
      <c r="SOB35" s="480"/>
      <c r="SOC35" s="480"/>
      <c r="SOD35" s="481"/>
      <c r="SOE35" s="480"/>
      <c r="SOF35" s="480"/>
      <c r="SOG35" s="480"/>
      <c r="SOH35" s="481"/>
      <c r="SOI35" s="481"/>
      <c r="SOJ35" s="482"/>
      <c r="SOK35" s="481"/>
      <c r="SOL35" s="1053"/>
      <c r="SOM35" s="1053"/>
      <c r="SON35" s="1053"/>
      <c r="SOO35" s="1053"/>
      <c r="SOP35" s="1053"/>
      <c r="SOQ35" s="480"/>
      <c r="SOR35" s="480"/>
      <c r="SOS35" s="481"/>
      <c r="SOT35" s="480"/>
      <c r="SOU35" s="480"/>
      <c r="SOV35" s="480"/>
      <c r="SOW35" s="481"/>
      <c r="SOX35" s="481"/>
      <c r="SOY35" s="482"/>
      <c r="SOZ35" s="481"/>
      <c r="SPA35" s="1053"/>
      <c r="SPB35" s="1053"/>
      <c r="SPC35" s="1053"/>
      <c r="SPD35" s="1053"/>
      <c r="SPE35" s="1053"/>
      <c r="SPF35" s="480"/>
      <c r="SPG35" s="480"/>
      <c r="SPH35" s="481"/>
      <c r="SPI35" s="480"/>
      <c r="SPJ35" s="480"/>
      <c r="SPK35" s="480"/>
      <c r="SPL35" s="481"/>
      <c r="SPM35" s="481"/>
      <c r="SPN35" s="482"/>
      <c r="SPO35" s="481"/>
      <c r="SPP35" s="1053"/>
      <c r="SPQ35" s="1053"/>
      <c r="SPR35" s="1053"/>
      <c r="SPS35" s="1053"/>
      <c r="SPT35" s="1053"/>
      <c r="SPU35" s="480"/>
      <c r="SPV35" s="480"/>
      <c r="SPW35" s="481"/>
      <c r="SPX35" s="480"/>
      <c r="SPY35" s="480"/>
      <c r="SPZ35" s="480"/>
      <c r="SQA35" s="481"/>
      <c r="SQB35" s="481"/>
      <c r="SQC35" s="482"/>
      <c r="SQD35" s="481"/>
      <c r="SQE35" s="1053"/>
      <c r="SQF35" s="1053"/>
      <c r="SQG35" s="1053"/>
      <c r="SQH35" s="1053"/>
      <c r="SQI35" s="1053"/>
      <c r="SQJ35" s="480"/>
      <c r="SQK35" s="480"/>
      <c r="SQL35" s="481"/>
      <c r="SQM35" s="480"/>
      <c r="SQN35" s="480"/>
      <c r="SQO35" s="480"/>
      <c r="SQP35" s="481"/>
      <c r="SQQ35" s="481"/>
      <c r="SQR35" s="482"/>
      <c r="SQS35" s="481"/>
      <c r="SQT35" s="1053"/>
      <c r="SQU35" s="1053"/>
      <c r="SQV35" s="1053"/>
      <c r="SQW35" s="1053"/>
      <c r="SQX35" s="1053"/>
      <c r="SQY35" s="480"/>
      <c r="SQZ35" s="480"/>
      <c r="SRA35" s="481"/>
      <c r="SRB35" s="480"/>
      <c r="SRC35" s="480"/>
      <c r="SRD35" s="480"/>
      <c r="SRE35" s="481"/>
      <c r="SRF35" s="481"/>
      <c r="SRG35" s="482"/>
      <c r="SRH35" s="481"/>
      <c r="SRI35" s="1053"/>
      <c r="SRJ35" s="1053"/>
      <c r="SRK35" s="1053"/>
      <c r="SRL35" s="1053"/>
      <c r="SRM35" s="1053"/>
      <c r="SRN35" s="480"/>
      <c r="SRO35" s="480"/>
      <c r="SRP35" s="481"/>
      <c r="SRQ35" s="480"/>
      <c r="SRR35" s="480"/>
      <c r="SRS35" s="480"/>
      <c r="SRT35" s="481"/>
      <c r="SRU35" s="481"/>
      <c r="SRV35" s="482"/>
      <c r="SRW35" s="481"/>
      <c r="SRX35" s="1053"/>
      <c r="SRY35" s="1053"/>
      <c r="SRZ35" s="1053"/>
      <c r="SSA35" s="1053"/>
      <c r="SSB35" s="1053"/>
      <c r="SSC35" s="480"/>
      <c r="SSD35" s="480"/>
      <c r="SSE35" s="481"/>
      <c r="SSF35" s="480"/>
      <c r="SSG35" s="480"/>
      <c r="SSH35" s="480"/>
      <c r="SSI35" s="481"/>
      <c r="SSJ35" s="481"/>
      <c r="SSK35" s="482"/>
      <c r="SSL35" s="481"/>
      <c r="SSM35" s="1053"/>
      <c r="SSN35" s="1053"/>
      <c r="SSO35" s="1053"/>
      <c r="SSP35" s="1053"/>
      <c r="SSQ35" s="1053"/>
      <c r="SSR35" s="480"/>
      <c r="SSS35" s="480"/>
      <c r="SST35" s="481"/>
      <c r="SSU35" s="480"/>
      <c r="SSV35" s="480"/>
      <c r="SSW35" s="480"/>
      <c r="SSX35" s="481"/>
      <c r="SSY35" s="481"/>
      <c r="SSZ35" s="482"/>
      <c r="STA35" s="481"/>
      <c r="STB35" s="1053"/>
      <c r="STC35" s="1053"/>
      <c r="STD35" s="1053"/>
      <c r="STE35" s="1053"/>
      <c r="STF35" s="1053"/>
      <c r="STG35" s="480"/>
      <c r="STH35" s="480"/>
      <c r="STI35" s="481"/>
      <c r="STJ35" s="480"/>
      <c r="STK35" s="480"/>
      <c r="STL35" s="480"/>
      <c r="STM35" s="481"/>
      <c r="STN35" s="481"/>
      <c r="STO35" s="482"/>
      <c r="STP35" s="481"/>
      <c r="STQ35" s="1053"/>
      <c r="STR35" s="1053"/>
      <c r="STS35" s="1053"/>
      <c r="STT35" s="1053"/>
      <c r="STU35" s="1053"/>
      <c r="STV35" s="480"/>
      <c r="STW35" s="480"/>
      <c r="STX35" s="481"/>
      <c r="STY35" s="480"/>
      <c r="STZ35" s="480"/>
      <c r="SUA35" s="480"/>
      <c r="SUB35" s="481"/>
      <c r="SUC35" s="481"/>
      <c r="SUD35" s="482"/>
      <c r="SUE35" s="481"/>
      <c r="SUF35" s="1053"/>
      <c r="SUG35" s="1053"/>
      <c r="SUH35" s="1053"/>
      <c r="SUI35" s="1053"/>
      <c r="SUJ35" s="1053"/>
      <c r="SUK35" s="480"/>
      <c r="SUL35" s="480"/>
      <c r="SUM35" s="481"/>
      <c r="SUN35" s="480"/>
      <c r="SUO35" s="480"/>
      <c r="SUP35" s="480"/>
      <c r="SUQ35" s="481"/>
      <c r="SUR35" s="481"/>
      <c r="SUS35" s="482"/>
      <c r="SUT35" s="481"/>
      <c r="SUU35" s="1053"/>
      <c r="SUV35" s="1053"/>
      <c r="SUW35" s="1053"/>
      <c r="SUX35" s="1053"/>
      <c r="SUY35" s="1053"/>
      <c r="SUZ35" s="480"/>
      <c r="SVA35" s="480"/>
      <c r="SVB35" s="481"/>
      <c r="SVC35" s="480"/>
      <c r="SVD35" s="480"/>
      <c r="SVE35" s="480"/>
      <c r="SVF35" s="481"/>
      <c r="SVG35" s="481"/>
      <c r="SVH35" s="482"/>
      <c r="SVI35" s="481"/>
      <c r="SVJ35" s="1053"/>
      <c r="SVK35" s="1053"/>
      <c r="SVL35" s="1053"/>
      <c r="SVM35" s="1053"/>
      <c r="SVN35" s="1053"/>
      <c r="SVO35" s="480"/>
      <c r="SVP35" s="480"/>
      <c r="SVQ35" s="481"/>
      <c r="SVR35" s="480"/>
      <c r="SVS35" s="480"/>
      <c r="SVT35" s="480"/>
      <c r="SVU35" s="481"/>
      <c r="SVV35" s="481"/>
      <c r="SVW35" s="482"/>
      <c r="SVX35" s="481"/>
      <c r="SVY35" s="1053"/>
      <c r="SVZ35" s="1053"/>
      <c r="SWA35" s="1053"/>
      <c r="SWB35" s="1053"/>
      <c r="SWC35" s="1053"/>
      <c r="SWD35" s="480"/>
      <c r="SWE35" s="480"/>
      <c r="SWF35" s="481"/>
      <c r="SWG35" s="480"/>
      <c r="SWH35" s="480"/>
      <c r="SWI35" s="480"/>
      <c r="SWJ35" s="481"/>
      <c r="SWK35" s="481"/>
      <c r="SWL35" s="482"/>
      <c r="SWM35" s="481"/>
      <c r="SWN35" s="1053"/>
      <c r="SWO35" s="1053"/>
      <c r="SWP35" s="1053"/>
      <c r="SWQ35" s="1053"/>
      <c r="SWR35" s="1053"/>
      <c r="SWS35" s="480"/>
      <c r="SWT35" s="480"/>
      <c r="SWU35" s="481"/>
      <c r="SWV35" s="480"/>
      <c r="SWW35" s="480"/>
      <c r="SWX35" s="480"/>
      <c r="SWY35" s="481"/>
      <c r="SWZ35" s="481"/>
      <c r="SXA35" s="482"/>
      <c r="SXB35" s="481"/>
      <c r="SXC35" s="1053"/>
      <c r="SXD35" s="1053"/>
      <c r="SXE35" s="1053"/>
      <c r="SXF35" s="1053"/>
      <c r="SXG35" s="1053"/>
      <c r="SXH35" s="480"/>
      <c r="SXI35" s="480"/>
      <c r="SXJ35" s="481"/>
      <c r="SXK35" s="480"/>
      <c r="SXL35" s="480"/>
      <c r="SXM35" s="480"/>
      <c r="SXN35" s="481"/>
      <c r="SXO35" s="481"/>
      <c r="SXP35" s="482"/>
      <c r="SXQ35" s="481"/>
      <c r="SXR35" s="1053"/>
      <c r="SXS35" s="1053"/>
      <c r="SXT35" s="1053"/>
      <c r="SXU35" s="1053"/>
      <c r="SXV35" s="1053"/>
      <c r="SXW35" s="480"/>
      <c r="SXX35" s="480"/>
      <c r="SXY35" s="481"/>
      <c r="SXZ35" s="480"/>
      <c r="SYA35" s="480"/>
      <c r="SYB35" s="480"/>
      <c r="SYC35" s="481"/>
      <c r="SYD35" s="481"/>
      <c r="SYE35" s="482"/>
      <c r="SYF35" s="481"/>
      <c r="SYG35" s="1053"/>
      <c r="SYH35" s="1053"/>
      <c r="SYI35" s="1053"/>
      <c r="SYJ35" s="1053"/>
      <c r="SYK35" s="1053"/>
      <c r="SYL35" s="480"/>
      <c r="SYM35" s="480"/>
      <c r="SYN35" s="481"/>
      <c r="SYO35" s="480"/>
      <c r="SYP35" s="480"/>
      <c r="SYQ35" s="480"/>
      <c r="SYR35" s="481"/>
      <c r="SYS35" s="481"/>
      <c r="SYT35" s="482"/>
      <c r="SYU35" s="481"/>
      <c r="SYV35" s="1053"/>
      <c r="SYW35" s="1053"/>
      <c r="SYX35" s="1053"/>
      <c r="SYY35" s="1053"/>
      <c r="SYZ35" s="1053"/>
      <c r="SZA35" s="480"/>
      <c r="SZB35" s="480"/>
      <c r="SZC35" s="481"/>
      <c r="SZD35" s="480"/>
      <c r="SZE35" s="480"/>
      <c r="SZF35" s="480"/>
      <c r="SZG35" s="481"/>
      <c r="SZH35" s="481"/>
      <c r="SZI35" s="482"/>
      <c r="SZJ35" s="481"/>
      <c r="SZK35" s="1053"/>
      <c r="SZL35" s="1053"/>
      <c r="SZM35" s="1053"/>
      <c r="SZN35" s="1053"/>
      <c r="SZO35" s="1053"/>
      <c r="SZP35" s="480"/>
      <c r="SZQ35" s="480"/>
      <c r="SZR35" s="481"/>
      <c r="SZS35" s="480"/>
      <c r="SZT35" s="480"/>
      <c r="SZU35" s="480"/>
      <c r="SZV35" s="481"/>
      <c r="SZW35" s="481"/>
      <c r="SZX35" s="482"/>
      <c r="SZY35" s="481"/>
      <c r="SZZ35" s="1053"/>
      <c r="TAA35" s="1053"/>
      <c r="TAB35" s="1053"/>
      <c r="TAC35" s="1053"/>
      <c r="TAD35" s="1053"/>
      <c r="TAE35" s="480"/>
      <c r="TAF35" s="480"/>
      <c r="TAG35" s="481"/>
      <c r="TAH35" s="480"/>
      <c r="TAI35" s="480"/>
      <c r="TAJ35" s="480"/>
      <c r="TAK35" s="481"/>
      <c r="TAL35" s="481"/>
      <c r="TAM35" s="482"/>
      <c r="TAN35" s="481"/>
      <c r="TAO35" s="1053"/>
      <c r="TAP35" s="1053"/>
      <c r="TAQ35" s="1053"/>
      <c r="TAR35" s="1053"/>
      <c r="TAS35" s="1053"/>
      <c r="TAT35" s="480"/>
      <c r="TAU35" s="480"/>
      <c r="TAV35" s="481"/>
      <c r="TAW35" s="480"/>
      <c r="TAX35" s="480"/>
      <c r="TAY35" s="480"/>
      <c r="TAZ35" s="481"/>
      <c r="TBA35" s="481"/>
      <c r="TBB35" s="482"/>
      <c r="TBC35" s="481"/>
      <c r="TBD35" s="1053"/>
      <c r="TBE35" s="1053"/>
      <c r="TBF35" s="1053"/>
      <c r="TBG35" s="1053"/>
      <c r="TBH35" s="1053"/>
      <c r="TBI35" s="480"/>
      <c r="TBJ35" s="480"/>
      <c r="TBK35" s="481"/>
      <c r="TBL35" s="480"/>
      <c r="TBM35" s="480"/>
      <c r="TBN35" s="480"/>
      <c r="TBO35" s="481"/>
      <c r="TBP35" s="481"/>
      <c r="TBQ35" s="482"/>
      <c r="TBR35" s="481"/>
      <c r="TBS35" s="1053"/>
      <c r="TBT35" s="1053"/>
      <c r="TBU35" s="1053"/>
      <c r="TBV35" s="1053"/>
      <c r="TBW35" s="1053"/>
      <c r="TBX35" s="480"/>
      <c r="TBY35" s="480"/>
      <c r="TBZ35" s="481"/>
      <c r="TCA35" s="480"/>
      <c r="TCB35" s="480"/>
      <c r="TCC35" s="480"/>
      <c r="TCD35" s="481"/>
      <c r="TCE35" s="481"/>
      <c r="TCF35" s="482"/>
      <c r="TCG35" s="481"/>
      <c r="TCH35" s="1053"/>
      <c r="TCI35" s="1053"/>
      <c r="TCJ35" s="1053"/>
      <c r="TCK35" s="1053"/>
      <c r="TCL35" s="1053"/>
      <c r="TCM35" s="480"/>
      <c r="TCN35" s="480"/>
      <c r="TCO35" s="481"/>
      <c r="TCP35" s="480"/>
      <c r="TCQ35" s="480"/>
      <c r="TCR35" s="480"/>
      <c r="TCS35" s="481"/>
      <c r="TCT35" s="481"/>
      <c r="TCU35" s="482"/>
      <c r="TCV35" s="481"/>
      <c r="TCW35" s="1053"/>
      <c r="TCX35" s="1053"/>
      <c r="TCY35" s="1053"/>
      <c r="TCZ35" s="1053"/>
      <c r="TDA35" s="1053"/>
      <c r="TDB35" s="480"/>
      <c r="TDC35" s="480"/>
      <c r="TDD35" s="481"/>
      <c r="TDE35" s="480"/>
      <c r="TDF35" s="480"/>
      <c r="TDG35" s="480"/>
      <c r="TDH35" s="481"/>
      <c r="TDI35" s="481"/>
      <c r="TDJ35" s="482"/>
      <c r="TDK35" s="481"/>
      <c r="TDL35" s="1053"/>
      <c r="TDM35" s="1053"/>
      <c r="TDN35" s="1053"/>
      <c r="TDO35" s="1053"/>
      <c r="TDP35" s="1053"/>
      <c r="TDQ35" s="480"/>
      <c r="TDR35" s="480"/>
      <c r="TDS35" s="481"/>
      <c r="TDT35" s="480"/>
      <c r="TDU35" s="480"/>
      <c r="TDV35" s="480"/>
      <c r="TDW35" s="481"/>
      <c r="TDX35" s="481"/>
      <c r="TDY35" s="482"/>
      <c r="TDZ35" s="481"/>
      <c r="TEA35" s="1053"/>
      <c r="TEB35" s="1053"/>
      <c r="TEC35" s="1053"/>
      <c r="TED35" s="1053"/>
      <c r="TEE35" s="1053"/>
      <c r="TEF35" s="480"/>
      <c r="TEG35" s="480"/>
      <c r="TEH35" s="481"/>
      <c r="TEI35" s="480"/>
      <c r="TEJ35" s="480"/>
      <c r="TEK35" s="480"/>
      <c r="TEL35" s="481"/>
      <c r="TEM35" s="481"/>
      <c r="TEN35" s="482"/>
      <c r="TEO35" s="481"/>
      <c r="TEP35" s="1053"/>
      <c r="TEQ35" s="1053"/>
      <c r="TER35" s="1053"/>
      <c r="TES35" s="1053"/>
      <c r="TET35" s="1053"/>
      <c r="TEU35" s="480"/>
      <c r="TEV35" s="480"/>
      <c r="TEW35" s="481"/>
      <c r="TEX35" s="480"/>
      <c r="TEY35" s="480"/>
      <c r="TEZ35" s="480"/>
      <c r="TFA35" s="481"/>
      <c r="TFB35" s="481"/>
      <c r="TFC35" s="482"/>
      <c r="TFD35" s="481"/>
      <c r="TFE35" s="1053"/>
      <c r="TFF35" s="1053"/>
      <c r="TFG35" s="1053"/>
      <c r="TFH35" s="1053"/>
      <c r="TFI35" s="1053"/>
      <c r="TFJ35" s="480"/>
      <c r="TFK35" s="480"/>
      <c r="TFL35" s="481"/>
      <c r="TFM35" s="480"/>
      <c r="TFN35" s="480"/>
      <c r="TFO35" s="480"/>
      <c r="TFP35" s="481"/>
      <c r="TFQ35" s="481"/>
      <c r="TFR35" s="482"/>
      <c r="TFS35" s="481"/>
      <c r="TFT35" s="1053"/>
      <c r="TFU35" s="1053"/>
      <c r="TFV35" s="1053"/>
      <c r="TFW35" s="1053"/>
      <c r="TFX35" s="1053"/>
      <c r="TFY35" s="480"/>
      <c r="TFZ35" s="480"/>
      <c r="TGA35" s="481"/>
      <c r="TGB35" s="480"/>
      <c r="TGC35" s="480"/>
      <c r="TGD35" s="480"/>
      <c r="TGE35" s="481"/>
      <c r="TGF35" s="481"/>
      <c r="TGG35" s="482"/>
      <c r="TGH35" s="481"/>
      <c r="TGI35" s="1053"/>
      <c r="TGJ35" s="1053"/>
      <c r="TGK35" s="1053"/>
      <c r="TGL35" s="1053"/>
      <c r="TGM35" s="1053"/>
      <c r="TGN35" s="480"/>
      <c r="TGO35" s="480"/>
      <c r="TGP35" s="481"/>
      <c r="TGQ35" s="480"/>
      <c r="TGR35" s="480"/>
      <c r="TGS35" s="480"/>
      <c r="TGT35" s="481"/>
      <c r="TGU35" s="481"/>
      <c r="TGV35" s="482"/>
      <c r="TGW35" s="481"/>
      <c r="TGX35" s="1053"/>
      <c r="TGY35" s="1053"/>
      <c r="TGZ35" s="1053"/>
      <c r="THA35" s="1053"/>
      <c r="THB35" s="1053"/>
      <c r="THC35" s="480"/>
      <c r="THD35" s="480"/>
      <c r="THE35" s="481"/>
      <c r="THF35" s="480"/>
      <c r="THG35" s="480"/>
      <c r="THH35" s="480"/>
      <c r="THI35" s="481"/>
      <c r="THJ35" s="481"/>
      <c r="THK35" s="482"/>
      <c r="THL35" s="481"/>
      <c r="THM35" s="1053"/>
      <c r="THN35" s="1053"/>
      <c r="THO35" s="1053"/>
      <c r="THP35" s="1053"/>
      <c r="THQ35" s="1053"/>
      <c r="THR35" s="480"/>
      <c r="THS35" s="480"/>
      <c r="THT35" s="481"/>
      <c r="THU35" s="480"/>
      <c r="THV35" s="480"/>
      <c r="THW35" s="480"/>
      <c r="THX35" s="481"/>
      <c r="THY35" s="481"/>
      <c r="THZ35" s="482"/>
      <c r="TIA35" s="481"/>
      <c r="TIB35" s="1053"/>
      <c r="TIC35" s="1053"/>
      <c r="TID35" s="1053"/>
      <c r="TIE35" s="1053"/>
      <c r="TIF35" s="1053"/>
      <c r="TIG35" s="480"/>
      <c r="TIH35" s="480"/>
      <c r="TII35" s="481"/>
      <c r="TIJ35" s="480"/>
      <c r="TIK35" s="480"/>
      <c r="TIL35" s="480"/>
      <c r="TIM35" s="481"/>
      <c r="TIN35" s="481"/>
      <c r="TIO35" s="482"/>
      <c r="TIP35" s="481"/>
      <c r="TIQ35" s="1053"/>
      <c r="TIR35" s="1053"/>
      <c r="TIS35" s="1053"/>
      <c r="TIT35" s="1053"/>
      <c r="TIU35" s="1053"/>
      <c r="TIV35" s="480"/>
      <c r="TIW35" s="480"/>
      <c r="TIX35" s="481"/>
      <c r="TIY35" s="480"/>
      <c r="TIZ35" s="480"/>
      <c r="TJA35" s="480"/>
      <c r="TJB35" s="481"/>
      <c r="TJC35" s="481"/>
      <c r="TJD35" s="482"/>
      <c r="TJE35" s="481"/>
      <c r="TJF35" s="1053"/>
      <c r="TJG35" s="1053"/>
      <c r="TJH35" s="1053"/>
      <c r="TJI35" s="1053"/>
      <c r="TJJ35" s="1053"/>
      <c r="TJK35" s="480"/>
      <c r="TJL35" s="480"/>
      <c r="TJM35" s="481"/>
      <c r="TJN35" s="480"/>
      <c r="TJO35" s="480"/>
      <c r="TJP35" s="480"/>
      <c r="TJQ35" s="481"/>
      <c r="TJR35" s="481"/>
      <c r="TJS35" s="482"/>
      <c r="TJT35" s="481"/>
      <c r="TJU35" s="1053"/>
      <c r="TJV35" s="1053"/>
      <c r="TJW35" s="1053"/>
      <c r="TJX35" s="1053"/>
      <c r="TJY35" s="1053"/>
      <c r="TJZ35" s="480"/>
      <c r="TKA35" s="480"/>
      <c r="TKB35" s="481"/>
      <c r="TKC35" s="480"/>
      <c r="TKD35" s="480"/>
      <c r="TKE35" s="480"/>
      <c r="TKF35" s="481"/>
      <c r="TKG35" s="481"/>
      <c r="TKH35" s="482"/>
      <c r="TKI35" s="481"/>
      <c r="TKJ35" s="1053"/>
      <c r="TKK35" s="1053"/>
      <c r="TKL35" s="1053"/>
      <c r="TKM35" s="1053"/>
      <c r="TKN35" s="1053"/>
      <c r="TKO35" s="480"/>
      <c r="TKP35" s="480"/>
      <c r="TKQ35" s="481"/>
      <c r="TKR35" s="480"/>
      <c r="TKS35" s="480"/>
      <c r="TKT35" s="480"/>
      <c r="TKU35" s="481"/>
      <c r="TKV35" s="481"/>
      <c r="TKW35" s="482"/>
      <c r="TKX35" s="481"/>
      <c r="TKY35" s="1053"/>
      <c r="TKZ35" s="1053"/>
      <c r="TLA35" s="1053"/>
      <c r="TLB35" s="1053"/>
      <c r="TLC35" s="1053"/>
      <c r="TLD35" s="480"/>
      <c r="TLE35" s="480"/>
      <c r="TLF35" s="481"/>
      <c r="TLG35" s="480"/>
      <c r="TLH35" s="480"/>
      <c r="TLI35" s="480"/>
      <c r="TLJ35" s="481"/>
      <c r="TLK35" s="481"/>
      <c r="TLL35" s="482"/>
      <c r="TLM35" s="481"/>
      <c r="TLN35" s="1053"/>
      <c r="TLO35" s="1053"/>
      <c r="TLP35" s="1053"/>
      <c r="TLQ35" s="1053"/>
      <c r="TLR35" s="1053"/>
      <c r="TLS35" s="480"/>
      <c r="TLT35" s="480"/>
      <c r="TLU35" s="481"/>
      <c r="TLV35" s="480"/>
      <c r="TLW35" s="480"/>
      <c r="TLX35" s="480"/>
      <c r="TLY35" s="481"/>
      <c r="TLZ35" s="481"/>
      <c r="TMA35" s="482"/>
      <c r="TMB35" s="481"/>
      <c r="TMC35" s="1053"/>
      <c r="TMD35" s="1053"/>
      <c r="TME35" s="1053"/>
      <c r="TMF35" s="1053"/>
      <c r="TMG35" s="1053"/>
      <c r="TMH35" s="480"/>
      <c r="TMI35" s="480"/>
      <c r="TMJ35" s="481"/>
      <c r="TMK35" s="480"/>
      <c r="TML35" s="480"/>
      <c r="TMM35" s="480"/>
      <c r="TMN35" s="481"/>
      <c r="TMO35" s="481"/>
      <c r="TMP35" s="482"/>
      <c r="TMQ35" s="481"/>
      <c r="TMR35" s="1053"/>
      <c r="TMS35" s="1053"/>
      <c r="TMT35" s="1053"/>
      <c r="TMU35" s="1053"/>
      <c r="TMV35" s="1053"/>
      <c r="TMW35" s="480"/>
      <c r="TMX35" s="480"/>
      <c r="TMY35" s="481"/>
      <c r="TMZ35" s="480"/>
      <c r="TNA35" s="480"/>
      <c r="TNB35" s="480"/>
      <c r="TNC35" s="481"/>
      <c r="TND35" s="481"/>
      <c r="TNE35" s="482"/>
      <c r="TNF35" s="481"/>
      <c r="TNG35" s="1053"/>
      <c r="TNH35" s="1053"/>
      <c r="TNI35" s="1053"/>
      <c r="TNJ35" s="1053"/>
      <c r="TNK35" s="1053"/>
      <c r="TNL35" s="480"/>
      <c r="TNM35" s="480"/>
      <c r="TNN35" s="481"/>
      <c r="TNO35" s="480"/>
      <c r="TNP35" s="480"/>
      <c r="TNQ35" s="480"/>
      <c r="TNR35" s="481"/>
      <c r="TNS35" s="481"/>
      <c r="TNT35" s="482"/>
      <c r="TNU35" s="481"/>
      <c r="TNV35" s="1053"/>
      <c r="TNW35" s="1053"/>
      <c r="TNX35" s="1053"/>
      <c r="TNY35" s="1053"/>
      <c r="TNZ35" s="1053"/>
      <c r="TOA35" s="480"/>
      <c r="TOB35" s="480"/>
      <c r="TOC35" s="481"/>
      <c r="TOD35" s="480"/>
      <c r="TOE35" s="480"/>
      <c r="TOF35" s="480"/>
      <c r="TOG35" s="481"/>
      <c r="TOH35" s="481"/>
      <c r="TOI35" s="482"/>
      <c r="TOJ35" s="481"/>
      <c r="TOK35" s="1053"/>
      <c r="TOL35" s="1053"/>
      <c r="TOM35" s="1053"/>
      <c r="TON35" s="1053"/>
      <c r="TOO35" s="1053"/>
      <c r="TOP35" s="480"/>
      <c r="TOQ35" s="480"/>
      <c r="TOR35" s="481"/>
      <c r="TOS35" s="480"/>
      <c r="TOT35" s="480"/>
      <c r="TOU35" s="480"/>
      <c r="TOV35" s="481"/>
      <c r="TOW35" s="481"/>
      <c r="TOX35" s="482"/>
      <c r="TOY35" s="481"/>
      <c r="TOZ35" s="1053"/>
      <c r="TPA35" s="1053"/>
      <c r="TPB35" s="1053"/>
      <c r="TPC35" s="1053"/>
      <c r="TPD35" s="1053"/>
      <c r="TPE35" s="480"/>
      <c r="TPF35" s="480"/>
      <c r="TPG35" s="481"/>
      <c r="TPH35" s="480"/>
      <c r="TPI35" s="480"/>
      <c r="TPJ35" s="480"/>
      <c r="TPK35" s="481"/>
      <c r="TPL35" s="481"/>
      <c r="TPM35" s="482"/>
      <c r="TPN35" s="481"/>
      <c r="TPO35" s="1053"/>
      <c r="TPP35" s="1053"/>
      <c r="TPQ35" s="1053"/>
      <c r="TPR35" s="1053"/>
      <c r="TPS35" s="1053"/>
      <c r="TPT35" s="480"/>
      <c r="TPU35" s="480"/>
      <c r="TPV35" s="481"/>
      <c r="TPW35" s="480"/>
      <c r="TPX35" s="480"/>
      <c r="TPY35" s="480"/>
      <c r="TPZ35" s="481"/>
      <c r="TQA35" s="481"/>
      <c r="TQB35" s="482"/>
      <c r="TQC35" s="481"/>
      <c r="TQD35" s="1053"/>
      <c r="TQE35" s="1053"/>
      <c r="TQF35" s="1053"/>
      <c r="TQG35" s="1053"/>
      <c r="TQH35" s="1053"/>
      <c r="TQI35" s="480"/>
      <c r="TQJ35" s="480"/>
      <c r="TQK35" s="481"/>
      <c r="TQL35" s="480"/>
      <c r="TQM35" s="480"/>
      <c r="TQN35" s="480"/>
      <c r="TQO35" s="481"/>
      <c r="TQP35" s="481"/>
      <c r="TQQ35" s="482"/>
      <c r="TQR35" s="481"/>
      <c r="TQS35" s="1053"/>
      <c r="TQT35" s="1053"/>
      <c r="TQU35" s="1053"/>
      <c r="TQV35" s="1053"/>
      <c r="TQW35" s="1053"/>
      <c r="TQX35" s="480"/>
      <c r="TQY35" s="480"/>
      <c r="TQZ35" s="481"/>
      <c r="TRA35" s="480"/>
      <c r="TRB35" s="480"/>
      <c r="TRC35" s="480"/>
      <c r="TRD35" s="481"/>
      <c r="TRE35" s="481"/>
      <c r="TRF35" s="482"/>
      <c r="TRG35" s="481"/>
      <c r="TRH35" s="1053"/>
      <c r="TRI35" s="1053"/>
      <c r="TRJ35" s="1053"/>
      <c r="TRK35" s="1053"/>
      <c r="TRL35" s="1053"/>
      <c r="TRM35" s="480"/>
      <c r="TRN35" s="480"/>
      <c r="TRO35" s="481"/>
      <c r="TRP35" s="480"/>
      <c r="TRQ35" s="480"/>
      <c r="TRR35" s="480"/>
      <c r="TRS35" s="481"/>
      <c r="TRT35" s="481"/>
      <c r="TRU35" s="482"/>
      <c r="TRV35" s="481"/>
      <c r="TRW35" s="1053"/>
      <c r="TRX35" s="1053"/>
      <c r="TRY35" s="1053"/>
      <c r="TRZ35" s="1053"/>
      <c r="TSA35" s="1053"/>
      <c r="TSB35" s="480"/>
      <c r="TSC35" s="480"/>
      <c r="TSD35" s="481"/>
      <c r="TSE35" s="480"/>
      <c r="TSF35" s="480"/>
      <c r="TSG35" s="480"/>
      <c r="TSH35" s="481"/>
      <c r="TSI35" s="481"/>
      <c r="TSJ35" s="482"/>
      <c r="TSK35" s="481"/>
      <c r="TSL35" s="1053"/>
      <c r="TSM35" s="1053"/>
      <c r="TSN35" s="1053"/>
      <c r="TSO35" s="1053"/>
      <c r="TSP35" s="1053"/>
      <c r="TSQ35" s="480"/>
      <c r="TSR35" s="480"/>
      <c r="TSS35" s="481"/>
      <c r="TST35" s="480"/>
      <c r="TSU35" s="480"/>
      <c r="TSV35" s="480"/>
      <c r="TSW35" s="481"/>
      <c r="TSX35" s="481"/>
      <c r="TSY35" s="482"/>
      <c r="TSZ35" s="481"/>
      <c r="TTA35" s="1053"/>
      <c r="TTB35" s="1053"/>
      <c r="TTC35" s="1053"/>
      <c r="TTD35" s="1053"/>
      <c r="TTE35" s="1053"/>
      <c r="TTF35" s="480"/>
      <c r="TTG35" s="480"/>
      <c r="TTH35" s="481"/>
      <c r="TTI35" s="480"/>
      <c r="TTJ35" s="480"/>
      <c r="TTK35" s="480"/>
      <c r="TTL35" s="481"/>
      <c r="TTM35" s="481"/>
      <c r="TTN35" s="482"/>
      <c r="TTO35" s="481"/>
      <c r="TTP35" s="1053"/>
      <c r="TTQ35" s="1053"/>
      <c r="TTR35" s="1053"/>
      <c r="TTS35" s="1053"/>
      <c r="TTT35" s="1053"/>
      <c r="TTU35" s="480"/>
      <c r="TTV35" s="480"/>
      <c r="TTW35" s="481"/>
      <c r="TTX35" s="480"/>
      <c r="TTY35" s="480"/>
      <c r="TTZ35" s="480"/>
      <c r="TUA35" s="481"/>
      <c r="TUB35" s="481"/>
      <c r="TUC35" s="482"/>
      <c r="TUD35" s="481"/>
      <c r="TUE35" s="1053"/>
      <c r="TUF35" s="1053"/>
      <c r="TUG35" s="1053"/>
      <c r="TUH35" s="1053"/>
      <c r="TUI35" s="1053"/>
      <c r="TUJ35" s="480"/>
      <c r="TUK35" s="480"/>
      <c r="TUL35" s="481"/>
      <c r="TUM35" s="480"/>
      <c r="TUN35" s="480"/>
      <c r="TUO35" s="480"/>
      <c r="TUP35" s="481"/>
      <c r="TUQ35" s="481"/>
      <c r="TUR35" s="482"/>
      <c r="TUS35" s="481"/>
      <c r="TUT35" s="1053"/>
      <c r="TUU35" s="1053"/>
      <c r="TUV35" s="1053"/>
      <c r="TUW35" s="1053"/>
      <c r="TUX35" s="1053"/>
      <c r="TUY35" s="480"/>
      <c r="TUZ35" s="480"/>
      <c r="TVA35" s="481"/>
      <c r="TVB35" s="480"/>
      <c r="TVC35" s="480"/>
      <c r="TVD35" s="480"/>
      <c r="TVE35" s="481"/>
      <c r="TVF35" s="481"/>
      <c r="TVG35" s="482"/>
      <c r="TVH35" s="481"/>
      <c r="TVI35" s="1053"/>
      <c r="TVJ35" s="1053"/>
      <c r="TVK35" s="1053"/>
      <c r="TVL35" s="1053"/>
      <c r="TVM35" s="1053"/>
      <c r="TVN35" s="480"/>
      <c r="TVO35" s="480"/>
      <c r="TVP35" s="481"/>
      <c r="TVQ35" s="480"/>
      <c r="TVR35" s="480"/>
      <c r="TVS35" s="480"/>
      <c r="TVT35" s="481"/>
      <c r="TVU35" s="481"/>
      <c r="TVV35" s="482"/>
      <c r="TVW35" s="481"/>
      <c r="TVX35" s="1053"/>
      <c r="TVY35" s="1053"/>
      <c r="TVZ35" s="1053"/>
      <c r="TWA35" s="1053"/>
      <c r="TWB35" s="1053"/>
      <c r="TWC35" s="480"/>
      <c r="TWD35" s="480"/>
      <c r="TWE35" s="481"/>
      <c r="TWF35" s="480"/>
      <c r="TWG35" s="480"/>
      <c r="TWH35" s="480"/>
      <c r="TWI35" s="481"/>
      <c r="TWJ35" s="481"/>
      <c r="TWK35" s="482"/>
      <c r="TWL35" s="481"/>
      <c r="TWM35" s="1053"/>
      <c r="TWN35" s="1053"/>
      <c r="TWO35" s="1053"/>
      <c r="TWP35" s="1053"/>
      <c r="TWQ35" s="1053"/>
      <c r="TWR35" s="480"/>
      <c r="TWS35" s="480"/>
      <c r="TWT35" s="481"/>
      <c r="TWU35" s="480"/>
      <c r="TWV35" s="480"/>
      <c r="TWW35" s="480"/>
      <c r="TWX35" s="481"/>
      <c r="TWY35" s="481"/>
      <c r="TWZ35" s="482"/>
      <c r="TXA35" s="481"/>
      <c r="TXB35" s="1053"/>
      <c r="TXC35" s="1053"/>
      <c r="TXD35" s="1053"/>
      <c r="TXE35" s="1053"/>
      <c r="TXF35" s="1053"/>
      <c r="TXG35" s="480"/>
      <c r="TXH35" s="480"/>
      <c r="TXI35" s="481"/>
      <c r="TXJ35" s="480"/>
      <c r="TXK35" s="480"/>
      <c r="TXL35" s="480"/>
      <c r="TXM35" s="481"/>
      <c r="TXN35" s="481"/>
      <c r="TXO35" s="482"/>
      <c r="TXP35" s="481"/>
      <c r="TXQ35" s="1053"/>
      <c r="TXR35" s="1053"/>
      <c r="TXS35" s="1053"/>
      <c r="TXT35" s="1053"/>
      <c r="TXU35" s="1053"/>
      <c r="TXV35" s="480"/>
      <c r="TXW35" s="480"/>
      <c r="TXX35" s="481"/>
      <c r="TXY35" s="480"/>
      <c r="TXZ35" s="480"/>
      <c r="TYA35" s="480"/>
      <c r="TYB35" s="481"/>
      <c r="TYC35" s="481"/>
      <c r="TYD35" s="482"/>
      <c r="TYE35" s="481"/>
      <c r="TYF35" s="1053"/>
      <c r="TYG35" s="1053"/>
      <c r="TYH35" s="1053"/>
      <c r="TYI35" s="1053"/>
      <c r="TYJ35" s="1053"/>
      <c r="TYK35" s="480"/>
      <c r="TYL35" s="480"/>
      <c r="TYM35" s="481"/>
      <c r="TYN35" s="480"/>
      <c r="TYO35" s="480"/>
      <c r="TYP35" s="480"/>
      <c r="TYQ35" s="481"/>
      <c r="TYR35" s="481"/>
      <c r="TYS35" s="482"/>
      <c r="TYT35" s="481"/>
      <c r="TYU35" s="1053"/>
      <c r="TYV35" s="1053"/>
      <c r="TYW35" s="1053"/>
      <c r="TYX35" s="1053"/>
      <c r="TYY35" s="1053"/>
      <c r="TYZ35" s="480"/>
      <c r="TZA35" s="480"/>
      <c r="TZB35" s="481"/>
      <c r="TZC35" s="480"/>
      <c r="TZD35" s="480"/>
      <c r="TZE35" s="480"/>
      <c r="TZF35" s="481"/>
      <c r="TZG35" s="481"/>
      <c r="TZH35" s="482"/>
      <c r="TZI35" s="481"/>
      <c r="TZJ35" s="1053"/>
      <c r="TZK35" s="1053"/>
      <c r="TZL35" s="1053"/>
      <c r="TZM35" s="1053"/>
      <c r="TZN35" s="1053"/>
      <c r="TZO35" s="480"/>
      <c r="TZP35" s="480"/>
      <c r="TZQ35" s="481"/>
      <c r="TZR35" s="480"/>
      <c r="TZS35" s="480"/>
      <c r="TZT35" s="480"/>
      <c r="TZU35" s="481"/>
      <c r="TZV35" s="481"/>
      <c r="TZW35" s="482"/>
      <c r="TZX35" s="481"/>
      <c r="TZY35" s="1053"/>
      <c r="TZZ35" s="1053"/>
      <c r="UAA35" s="1053"/>
      <c r="UAB35" s="1053"/>
      <c r="UAC35" s="1053"/>
      <c r="UAD35" s="480"/>
      <c r="UAE35" s="480"/>
      <c r="UAF35" s="481"/>
      <c r="UAG35" s="480"/>
      <c r="UAH35" s="480"/>
      <c r="UAI35" s="480"/>
      <c r="UAJ35" s="481"/>
      <c r="UAK35" s="481"/>
      <c r="UAL35" s="482"/>
      <c r="UAM35" s="481"/>
      <c r="UAN35" s="1053"/>
      <c r="UAO35" s="1053"/>
      <c r="UAP35" s="1053"/>
      <c r="UAQ35" s="1053"/>
      <c r="UAR35" s="1053"/>
      <c r="UAS35" s="480"/>
      <c r="UAT35" s="480"/>
      <c r="UAU35" s="481"/>
      <c r="UAV35" s="480"/>
      <c r="UAW35" s="480"/>
      <c r="UAX35" s="480"/>
      <c r="UAY35" s="481"/>
      <c r="UAZ35" s="481"/>
      <c r="UBA35" s="482"/>
      <c r="UBB35" s="481"/>
      <c r="UBC35" s="1053"/>
      <c r="UBD35" s="1053"/>
      <c r="UBE35" s="1053"/>
      <c r="UBF35" s="1053"/>
      <c r="UBG35" s="1053"/>
      <c r="UBH35" s="480"/>
      <c r="UBI35" s="480"/>
      <c r="UBJ35" s="481"/>
      <c r="UBK35" s="480"/>
      <c r="UBL35" s="480"/>
      <c r="UBM35" s="480"/>
      <c r="UBN35" s="481"/>
      <c r="UBO35" s="481"/>
      <c r="UBP35" s="482"/>
      <c r="UBQ35" s="481"/>
      <c r="UBR35" s="1053"/>
      <c r="UBS35" s="1053"/>
      <c r="UBT35" s="1053"/>
      <c r="UBU35" s="1053"/>
      <c r="UBV35" s="1053"/>
      <c r="UBW35" s="480"/>
      <c r="UBX35" s="480"/>
      <c r="UBY35" s="481"/>
      <c r="UBZ35" s="480"/>
      <c r="UCA35" s="480"/>
      <c r="UCB35" s="480"/>
      <c r="UCC35" s="481"/>
      <c r="UCD35" s="481"/>
      <c r="UCE35" s="482"/>
      <c r="UCF35" s="481"/>
      <c r="UCG35" s="1053"/>
      <c r="UCH35" s="1053"/>
      <c r="UCI35" s="1053"/>
      <c r="UCJ35" s="1053"/>
      <c r="UCK35" s="1053"/>
      <c r="UCL35" s="480"/>
      <c r="UCM35" s="480"/>
      <c r="UCN35" s="481"/>
      <c r="UCO35" s="480"/>
      <c r="UCP35" s="480"/>
      <c r="UCQ35" s="480"/>
      <c r="UCR35" s="481"/>
      <c r="UCS35" s="481"/>
      <c r="UCT35" s="482"/>
      <c r="UCU35" s="481"/>
      <c r="UCV35" s="1053"/>
      <c r="UCW35" s="1053"/>
      <c r="UCX35" s="1053"/>
      <c r="UCY35" s="1053"/>
      <c r="UCZ35" s="1053"/>
      <c r="UDA35" s="480"/>
      <c r="UDB35" s="480"/>
      <c r="UDC35" s="481"/>
      <c r="UDD35" s="480"/>
      <c r="UDE35" s="480"/>
      <c r="UDF35" s="480"/>
      <c r="UDG35" s="481"/>
      <c r="UDH35" s="481"/>
      <c r="UDI35" s="482"/>
      <c r="UDJ35" s="481"/>
      <c r="UDK35" s="1053"/>
      <c r="UDL35" s="1053"/>
      <c r="UDM35" s="1053"/>
      <c r="UDN35" s="1053"/>
      <c r="UDO35" s="1053"/>
      <c r="UDP35" s="480"/>
      <c r="UDQ35" s="480"/>
      <c r="UDR35" s="481"/>
      <c r="UDS35" s="480"/>
      <c r="UDT35" s="480"/>
      <c r="UDU35" s="480"/>
      <c r="UDV35" s="481"/>
      <c r="UDW35" s="481"/>
      <c r="UDX35" s="482"/>
      <c r="UDY35" s="481"/>
      <c r="UDZ35" s="1053"/>
      <c r="UEA35" s="1053"/>
      <c r="UEB35" s="1053"/>
      <c r="UEC35" s="1053"/>
      <c r="UED35" s="1053"/>
      <c r="UEE35" s="480"/>
      <c r="UEF35" s="480"/>
      <c r="UEG35" s="481"/>
      <c r="UEH35" s="480"/>
      <c r="UEI35" s="480"/>
      <c r="UEJ35" s="480"/>
      <c r="UEK35" s="481"/>
      <c r="UEL35" s="481"/>
      <c r="UEM35" s="482"/>
      <c r="UEN35" s="481"/>
      <c r="UEO35" s="1053"/>
      <c r="UEP35" s="1053"/>
      <c r="UEQ35" s="1053"/>
      <c r="UER35" s="1053"/>
      <c r="UES35" s="1053"/>
      <c r="UET35" s="480"/>
      <c r="UEU35" s="480"/>
      <c r="UEV35" s="481"/>
      <c r="UEW35" s="480"/>
      <c r="UEX35" s="480"/>
      <c r="UEY35" s="480"/>
      <c r="UEZ35" s="481"/>
      <c r="UFA35" s="481"/>
      <c r="UFB35" s="482"/>
      <c r="UFC35" s="481"/>
      <c r="UFD35" s="1053"/>
      <c r="UFE35" s="1053"/>
      <c r="UFF35" s="1053"/>
      <c r="UFG35" s="1053"/>
      <c r="UFH35" s="1053"/>
      <c r="UFI35" s="480"/>
      <c r="UFJ35" s="480"/>
      <c r="UFK35" s="481"/>
      <c r="UFL35" s="480"/>
      <c r="UFM35" s="480"/>
      <c r="UFN35" s="480"/>
      <c r="UFO35" s="481"/>
      <c r="UFP35" s="481"/>
      <c r="UFQ35" s="482"/>
      <c r="UFR35" s="481"/>
      <c r="UFS35" s="1053"/>
      <c r="UFT35" s="1053"/>
      <c r="UFU35" s="1053"/>
      <c r="UFV35" s="1053"/>
      <c r="UFW35" s="1053"/>
      <c r="UFX35" s="480"/>
      <c r="UFY35" s="480"/>
      <c r="UFZ35" s="481"/>
      <c r="UGA35" s="480"/>
      <c r="UGB35" s="480"/>
      <c r="UGC35" s="480"/>
      <c r="UGD35" s="481"/>
      <c r="UGE35" s="481"/>
      <c r="UGF35" s="482"/>
      <c r="UGG35" s="481"/>
      <c r="UGH35" s="1053"/>
      <c r="UGI35" s="1053"/>
      <c r="UGJ35" s="1053"/>
      <c r="UGK35" s="1053"/>
      <c r="UGL35" s="1053"/>
      <c r="UGM35" s="480"/>
      <c r="UGN35" s="480"/>
      <c r="UGO35" s="481"/>
      <c r="UGP35" s="480"/>
      <c r="UGQ35" s="480"/>
      <c r="UGR35" s="480"/>
      <c r="UGS35" s="481"/>
      <c r="UGT35" s="481"/>
      <c r="UGU35" s="482"/>
      <c r="UGV35" s="481"/>
      <c r="UGW35" s="1053"/>
      <c r="UGX35" s="1053"/>
      <c r="UGY35" s="1053"/>
      <c r="UGZ35" s="1053"/>
      <c r="UHA35" s="1053"/>
      <c r="UHB35" s="480"/>
      <c r="UHC35" s="480"/>
      <c r="UHD35" s="481"/>
      <c r="UHE35" s="480"/>
      <c r="UHF35" s="480"/>
      <c r="UHG35" s="480"/>
      <c r="UHH35" s="481"/>
      <c r="UHI35" s="481"/>
      <c r="UHJ35" s="482"/>
      <c r="UHK35" s="481"/>
      <c r="UHL35" s="1053"/>
      <c r="UHM35" s="1053"/>
      <c r="UHN35" s="1053"/>
      <c r="UHO35" s="1053"/>
      <c r="UHP35" s="1053"/>
      <c r="UHQ35" s="480"/>
      <c r="UHR35" s="480"/>
      <c r="UHS35" s="481"/>
      <c r="UHT35" s="480"/>
      <c r="UHU35" s="480"/>
      <c r="UHV35" s="480"/>
      <c r="UHW35" s="481"/>
      <c r="UHX35" s="481"/>
      <c r="UHY35" s="482"/>
      <c r="UHZ35" s="481"/>
      <c r="UIA35" s="1053"/>
      <c r="UIB35" s="1053"/>
      <c r="UIC35" s="1053"/>
      <c r="UID35" s="1053"/>
      <c r="UIE35" s="1053"/>
      <c r="UIF35" s="480"/>
      <c r="UIG35" s="480"/>
      <c r="UIH35" s="481"/>
      <c r="UII35" s="480"/>
      <c r="UIJ35" s="480"/>
      <c r="UIK35" s="480"/>
      <c r="UIL35" s="481"/>
      <c r="UIM35" s="481"/>
      <c r="UIN35" s="482"/>
      <c r="UIO35" s="481"/>
      <c r="UIP35" s="1053"/>
      <c r="UIQ35" s="1053"/>
      <c r="UIR35" s="1053"/>
      <c r="UIS35" s="1053"/>
      <c r="UIT35" s="1053"/>
      <c r="UIU35" s="480"/>
      <c r="UIV35" s="480"/>
      <c r="UIW35" s="481"/>
      <c r="UIX35" s="480"/>
      <c r="UIY35" s="480"/>
      <c r="UIZ35" s="480"/>
      <c r="UJA35" s="481"/>
      <c r="UJB35" s="481"/>
      <c r="UJC35" s="482"/>
      <c r="UJD35" s="481"/>
      <c r="UJE35" s="1053"/>
      <c r="UJF35" s="1053"/>
      <c r="UJG35" s="1053"/>
      <c r="UJH35" s="1053"/>
      <c r="UJI35" s="1053"/>
      <c r="UJJ35" s="480"/>
      <c r="UJK35" s="480"/>
      <c r="UJL35" s="481"/>
      <c r="UJM35" s="480"/>
      <c r="UJN35" s="480"/>
      <c r="UJO35" s="480"/>
      <c r="UJP35" s="481"/>
      <c r="UJQ35" s="481"/>
      <c r="UJR35" s="482"/>
      <c r="UJS35" s="481"/>
      <c r="UJT35" s="1053"/>
      <c r="UJU35" s="1053"/>
      <c r="UJV35" s="1053"/>
      <c r="UJW35" s="1053"/>
      <c r="UJX35" s="1053"/>
      <c r="UJY35" s="480"/>
      <c r="UJZ35" s="480"/>
      <c r="UKA35" s="481"/>
      <c r="UKB35" s="480"/>
      <c r="UKC35" s="480"/>
      <c r="UKD35" s="480"/>
      <c r="UKE35" s="481"/>
      <c r="UKF35" s="481"/>
      <c r="UKG35" s="482"/>
      <c r="UKH35" s="481"/>
      <c r="UKI35" s="1053"/>
      <c r="UKJ35" s="1053"/>
      <c r="UKK35" s="1053"/>
      <c r="UKL35" s="1053"/>
      <c r="UKM35" s="1053"/>
      <c r="UKN35" s="480"/>
      <c r="UKO35" s="480"/>
      <c r="UKP35" s="481"/>
      <c r="UKQ35" s="480"/>
      <c r="UKR35" s="480"/>
      <c r="UKS35" s="480"/>
      <c r="UKT35" s="481"/>
      <c r="UKU35" s="481"/>
      <c r="UKV35" s="482"/>
      <c r="UKW35" s="481"/>
      <c r="UKX35" s="1053"/>
      <c r="UKY35" s="1053"/>
      <c r="UKZ35" s="1053"/>
      <c r="ULA35" s="1053"/>
      <c r="ULB35" s="1053"/>
      <c r="ULC35" s="480"/>
      <c r="ULD35" s="480"/>
      <c r="ULE35" s="481"/>
      <c r="ULF35" s="480"/>
      <c r="ULG35" s="480"/>
      <c r="ULH35" s="480"/>
      <c r="ULI35" s="481"/>
      <c r="ULJ35" s="481"/>
      <c r="ULK35" s="482"/>
      <c r="ULL35" s="481"/>
      <c r="ULM35" s="1053"/>
      <c r="ULN35" s="1053"/>
      <c r="ULO35" s="1053"/>
      <c r="ULP35" s="1053"/>
      <c r="ULQ35" s="1053"/>
      <c r="ULR35" s="480"/>
      <c r="ULS35" s="480"/>
      <c r="ULT35" s="481"/>
      <c r="ULU35" s="480"/>
      <c r="ULV35" s="480"/>
      <c r="ULW35" s="480"/>
      <c r="ULX35" s="481"/>
      <c r="ULY35" s="481"/>
      <c r="ULZ35" s="482"/>
      <c r="UMA35" s="481"/>
      <c r="UMB35" s="1053"/>
      <c r="UMC35" s="1053"/>
      <c r="UMD35" s="1053"/>
      <c r="UME35" s="1053"/>
      <c r="UMF35" s="1053"/>
      <c r="UMG35" s="480"/>
      <c r="UMH35" s="480"/>
      <c r="UMI35" s="481"/>
      <c r="UMJ35" s="480"/>
      <c r="UMK35" s="480"/>
      <c r="UML35" s="480"/>
      <c r="UMM35" s="481"/>
      <c r="UMN35" s="481"/>
      <c r="UMO35" s="482"/>
      <c r="UMP35" s="481"/>
      <c r="UMQ35" s="1053"/>
      <c r="UMR35" s="1053"/>
      <c r="UMS35" s="1053"/>
      <c r="UMT35" s="1053"/>
      <c r="UMU35" s="1053"/>
      <c r="UMV35" s="480"/>
      <c r="UMW35" s="480"/>
      <c r="UMX35" s="481"/>
      <c r="UMY35" s="480"/>
      <c r="UMZ35" s="480"/>
      <c r="UNA35" s="480"/>
      <c r="UNB35" s="481"/>
      <c r="UNC35" s="481"/>
      <c r="UND35" s="482"/>
      <c r="UNE35" s="481"/>
      <c r="UNF35" s="1053"/>
      <c r="UNG35" s="1053"/>
      <c r="UNH35" s="1053"/>
      <c r="UNI35" s="1053"/>
      <c r="UNJ35" s="1053"/>
      <c r="UNK35" s="480"/>
      <c r="UNL35" s="480"/>
      <c r="UNM35" s="481"/>
      <c r="UNN35" s="480"/>
      <c r="UNO35" s="480"/>
      <c r="UNP35" s="480"/>
      <c r="UNQ35" s="481"/>
      <c r="UNR35" s="481"/>
      <c r="UNS35" s="482"/>
      <c r="UNT35" s="481"/>
      <c r="UNU35" s="1053"/>
      <c r="UNV35" s="1053"/>
      <c r="UNW35" s="1053"/>
      <c r="UNX35" s="1053"/>
      <c r="UNY35" s="1053"/>
      <c r="UNZ35" s="480"/>
      <c r="UOA35" s="480"/>
      <c r="UOB35" s="481"/>
      <c r="UOC35" s="480"/>
      <c r="UOD35" s="480"/>
      <c r="UOE35" s="480"/>
      <c r="UOF35" s="481"/>
      <c r="UOG35" s="481"/>
      <c r="UOH35" s="482"/>
      <c r="UOI35" s="481"/>
      <c r="UOJ35" s="1053"/>
      <c r="UOK35" s="1053"/>
      <c r="UOL35" s="1053"/>
      <c r="UOM35" s="1053"/>
      <c r="UON35" s="1053"/>
      <c r="UOO35" s="480"/>
      <c r="UOP35" s="480"/>
      <c r="UOQ35" s="481"/>
      <c r="UOR35" s="480"/>
      <c r="UOS35" s="480"/>
      <c r="UOT35" s="480"/>
      <c r="UOU35" s="481"/>
      <c r="UOV35" s="481"/>
      <c r="UOW35" s="482"/>
      <c r="UOX35" s="481"/>
      <c r="UOY35" s="1053"/>
      <c r="UOZ35" s="1053"/>
      <c r="UPA35" s="1053"/>
      <c r="UPB35" s="1053"/>
      <c r="UPC35" s="1053"/>
      <c r="UPD35" s="480"/>
      <c r="UPE35" s="480"/>
      <c r="UPF35" s="481"/>
      <c r="UPG35" s="480"/>
      <c r="UPH35" s="480"/>
      <c r="UPI35" s="480"/>
      <c r="UPJ35" s="481"/>
      <c r="UPK35" s="481"/>
      <c r="UPL35" s="482"/>
      <c r="UPM35" s="481"/>
      <c r="UPN35" s="1053"/>
      <c r="UPO35" s="1053"/>
      <c r="UPP35" s="1053"/>
      <c r="UPQ35" s="1053"/>
      <c r="UPR35" s="1053"/>
      <c r="UPS35" s="480"/>
      <c r="UPT35" s="480"/>
      <c r="UPU35" s="481"/>
      <c r="UPV35" s="480"/>
      <c r="UPW35" s="480"/>
      <c r="UPX35" s="480"/>
      <c r="UPY35" s="481"/>
      <c r="UPZ35" s="481"/>
      <c r="UQA35" s="482"/>
      <c r="UQB35" s="481"/>
      <c r="UQC35" s="1053"/>
      <c r="UQD35" s="1053"/>
      <c r="UQE35" s="1053"/>
      <c r="UQF35" s="1053"/>
      <c r="UQG35" s="1053"/>
      <c r="UQH35" s="480"/>
      <c r="UQI35" s="480"/>
      <c r="UQJ35" s="481"/>
      <c r="UQK35" s="480"/>
      <c r="UQL35" s="480"/>
      <c r="UQM35" s="480"/>
      <c r="UQN35" s="481"/>
      <c r="UQO35" s="481"/>
      <c r="UQP35" s="482"/>
      <c r="UQQ35" s="481"/>
      <c r="UQR35" s="1053"/>
      <c r="UQS35" s="1053"/>
      <c r="UQT35" s="1053"/>
      <c r="UQU35" s="1053"/>
      <c r="UQV35" s="1053"/>
      <c r="UQW35" s="480"/>
      <c r="UQX35" s="480"/>
      <c r="UQY35" s="481"/>
      <c r="UQZ35" s="480"/>
      <c r="URA35" s="480"/>
      <c r="URB35" s="480"/>
      <c r="URC35" s="481"/>
      <c r="URD35" s="481"/>
      <c r="URE35" s="482"/>
      <c r="URF35" s="481"/>
      <c r="URG35" s="1053"/>
      <c r="URH35" s="1053"/>
      <c r="URI35" s="1053"/>
      <c r="URJ35" s="1053"/>
      <c r="URK35" s="1053"/>
      <c r="URL35" s="480"/>
      <c r="URM35" s="480"/>
      <c r="URN35" s="481"/>
      <c r="URO35" s="480"/>
      <c r="URP35" s="480"/>
      <c r="URQ35" s="480"/>
      <c r="URR35" s="481"/>
      <c r="URS35" s="481"/>
      <c r="URT35" s="482"/>
      <c r="URU35" s="481"/>
      <c r="URV35" s="1053"/>
      <c r="URW35" s="1053"/>
      <c r="URX35" s="1053"/>
      <c r="URY35" s="1053"/>
      <c r="URZ35" s="1053"/>
      <c r="USA35" s="480"/>
      <c r="USB35" s="480"/>
      <c r="USC35" s="481"/>
      <c r="USD35" s="480"/>
      <c r="USE35" s="480"/>
      <c r="USF35" s="480"/>
      <c r="USG35" s="481"/>
      <c r="USH35" s="481"/>
      <c r="USI35" s="482"/>
      <c r="USJ35" s="481"/>
      <c r="USK35" s="1053"/>
      <c r="USL35" s="1053"/>
      <c r="USM35" s="1053"/>
      <c r="USN35" s="1053"/>
      <c r="USO35" s="1053"/>
      <c r="USP35" s="480"/>
      <c r="USQ35" s="480"/>
      <c r="USR35" s="481"/>
      <c r="USS35" s="480"/>
      <c r="UST35" s="480"/>
      <c r="USU35" s="480"/>
      <c r="USV35" s="481"/>
      <c r="USW35" s="481"/>
      <c r="USX35" s="482"/>
      <c r="USY35" s="481"/>
      <c r="USZ35" s="1053"/>
      <c r="UTA35" s="1053"/>
      <c r="UTB35" s="1053"/>
      <c r="UTC35" s="1053"/>
      <c r="UTD35" s="1053"/>
      <c r="UTE35" s="480"/>
      <c r="UTF35" s="480"/>
      <c r="UTG35" s="481"/>
      <c r="UTH35" s="480"/>
      <c r="UTI35" s="480"/>
      <c r="UTJ35" s="480"/>
      <c r="UTK35" s="481"/>
      <c r="UTL35" s="481"/>
      <c r="UTM35" s="482"/>
      <c r="UTN35" s="481"/>
      <c r="UTO35" s="1053"/>
      <c r="UTP35" s="1053"/>
      <c r="UTQ35" s="1053"/>
      <c r="UTR35" s="1053"/>
      <c r="UTS35" s="1053"/>
      <c r="UTT35" s="480"/>
      <c r="UTU35" s="480"/>
      <c r="UTV35" s="481"/>
      <c r="UTW35" s="480"/>
      <c r="UTX35" s="480"/>
      <c r="UTY35" s="480"/>
      <c r="UTZ35" s="481"/>
      <c r="UUA35" s="481"/>
      <c r="UUB35" s="482"/>
      <c r="UUC35" s="481"/>
      <c r="UUD35" s="1053"/>
      <c r="UUE35" s="1053"/>
      <c r="UUF35" s="1053"/>
      <c r="UUG35" s="1053"/>
      <c r="UUH35" s="1053"/>
      <c r="UUI35" s="480"/>
      <c r="UUJ35" s="480"/>
      <c r="UUK35" s="481"/>
      <c r="UUL35" s="480"/>
      <c r="UUM35" s="480"/>
      <c r="UUN35" s="480"/>
      <c r="UUO35" s="481"/>
      <c r="UUP35" s="481"/>
      <c r="UUQ35" s="482"/>
      <c r="UUR35" s="481"/>
      <c r="UUS35" s="1053"/>
      <c r="UUT35" s="1053"/>
      <c r="UUU35" s="1053"/>
      <c r="UUV35" s="1053"/>
      <c r="UUW35" s="1053"/>
      <c r="UUX35" s="480"/>
      <c r="UUY35" s="480"/>
      <c r="UUZ35" s="481"/>
      <c r="UVA35" s="480"/>
      <c r="UVB35" s="480"/>
      <c r="UVC35" s="480"/>
      <c r="UVD35" s="481"/>
      <c r="UVE35" s="481"/>
      <c r="UVF35" s="482"/>
      <c r="UVG35" s="481"/>
      <c r="UVH35" s="1053"/>
      <c r="UVI35" s="1053"/>
      <c r="UVJ35" s="1053"/>
      <c r="UVK35" s="1053"/>
      <c r="UVL35" s="1053"/>
      <c r="UVM35" s="480"/>
      <c r="UVN35" s="480"/>
      <c r="UVO35" s="481"/>
      <c r="UVP35" s="480"/>
      <c r="UVQ35" s="480"/>
      <c r="UVR35" s="480"/>
      <c r="UVS35" s="481"/>
      <c r="UVT35" s="481"/>
      <c r="UVU35" s="482"/>
      <c r="UVV35" s="481"/>
      <c r="UVW35" s="1053"/>
      <c r="UVX35" s="1053"/>
      <c r="UVY35" s="1053"/>
      <c r="UVZ35" s="1053"/>
      <c r="UWA35" s="1053"/>
      <c r="UWB35" s="480"/>
      <c r="UWC35" s="480"/>
      <c r="UWD35" s="481"/>
      <c r="UWE35" s="480"/>
      <c r="UWF35" s="480"/>
      <c r="UWG35" s="480"/>
      <c r="UWH35" s="481"/>
      <c r="UWI35" s="481"/>
      <c r="UWJ35" s="482"/>
      <c r="UWK35" s="481"/>
      <c r="UWL35" s="1053"/>
      <c r="UWM35" s="1053"/>
      <c r="UWN35" s="1053"/>
      <c r="UWO35" s="1053"/>
      <c r="UWP35" s="1053"/>
      <c r="UWQ35" s="480"/>
      <c r="UWR35" s="480"/>
      <c r="UWS35" s="481"/>
      <c r="UWT35" s="480"/>
      <c r="UWU35" s="480"/>
      <c r="UWV35" s="480"/>
      <c r="UWW35" s="481"/>
      <c r="UWX35" s="481"/>
      <c r="UWY35" s="482"/>
      <c r="UWZ35" s="481"/>
      <c r="UXA35" s="1053"/>
      <c r="UXB35" s="1053"/>
      <c r="UXC35" s="1053"/>
      <c r="UXD35" s="1053"/>
      <c r="UXE35" s="1053"/>
      <c r="UXF35" s="480"/>
      <c r="UXG35" s="480"/>
      <c r="UXH35" s="481"/>
      <c r="UXI35" s="480"/>
      <c r="UXJ35" s="480"/>
      <c r="UXK35" s="480"/>
      <c r="UXL35" s="481"/>
      <c r="UXM35" s="481"/>
      <c r="UXN35" s="482"/>
      <c r="UXO35" s="481"/>
      <c r="UXP35" s="1053"/>
      <c r="UXQ35" s="1053"/>
      <c r="UXR35" s="1053"/>
      <c r="UXS35" s="1053"/>
      <c r="UXT35" s="1053"/>
      <c r="UXU35" s="480"/>
      <c r="UXV35" s="480"/>
      <c r="UXW35" s="481"/>
      <c r="UXX35" s="480"/>
      <c r="UXY35" s="480"/>
      <c r="UXZ35" s="480"/>
      <c r="UYA35" s="481"/>
      <c r="UYB35" s="481"/>
      <c r="UYC35" s="482"/>
      <c r="UYD35" s="481"/>
      <c r="UYE35" s="1053"/>
      <c r="UYF35" s="1053"/>
      <c r="UYG35" s="1053"/>
      <c r="UYH35" s="1053"/>
      <c r="UYI35" s="1053"/>
      <c r="UYJ35" s="480"/>
      <c r="UYK35" s="480"/>
      <c r="UYL35" s="481"/>
      <c r="UYM35" s="480"/>
      <c r="UYN35" s="480"/>
      <c r="UYO35" s="480"/>
      <c r="UYP35" s="481"/>
      <c r="UYQ35" s="481"/>
      <c r="UYR35" s="482"/>
      <c r="UYS35" s="481"/>
      <c r="UYT35" s="1053"/>
      <c r="UYU35" s="1053"/>
      <c r="UYV35" s="1053"/>
      <c r="UYW35" s="1053"/>
      <c r="UYX35" s="1053"/>
      <c r="UYY35" s="480"/>
      <c r="UYZ35" s="480"/>
      <c r="UZA35" s="481"/>
      <c r="UZB35" s="480"/>
      <c r="UZC35" s="480"/>
      <c r="UZD35" s="480"/>
      <c r="UZE35" s="481"/>
      <c r="UZF35" s="481"/>
      <c r="UZG35" s="482"/>
      <c r="UZH35" s="481"/>
      <c r="UZI35" s="1053"/>
      <c r="UZJ35" s="1053"/>
      <c r="UZK35" s="1053"/>
      <c r="UZL35" s="1053"/>
      <c r="UZM35" s="1053"/>
      <c r="UZN35" s="480"/>
      <c r="UZO35" s="480"/>
      <c r="UZP35" s="481"/>
      <c r="UZQ35" s="480"/>
      <c r="UZR35" s="480"/>
      <c r="UZS35" s="480"/>
      <c r="UZT35" s="481"/>
      <c r="UZU35" s="481"/>
      <c r="UZV35" s="482"/>
      <c r="UZW35" s="481"/>
      <c r="UZX35" s="1053"/>
      <c r="UZY35" s="1053"/>
      <c r="UZZ35" s="1053"/>
      <c r="VAA35" s="1053"/>
      <c r="VAB35" s="1053"/>
      <c r="VAC35" s="480"/>
      <c r="VAD35" s="480"/>
      <c r="VAE35" s="481"/>
      <c r="VAF35" s="480"/>
      <c r="VAG35" s="480"/>
      <c r="VAH35" s="480"/>
      <c r="VAI35" s="481"/>
      <c r="VAJ35" s="481"/>
      <c r="VAK35" s="482"/>
      <c r="VAL35" s="481"/>
      <c r="VAM35" s="1053"/>
      <c r="VAN35" s="1053"/>
      <c r="VAO35" s="1053"/>
      <c r="VAP35" s="1053"/>
      <c r="VAQ35" s="1053"/>
      <c r="VAR35" s="480"/>
      <c r="VAS35" s="480"/>
      <c r="VAT35" s="481"/>
      <c r="VAU35" s="480"/>
      <c r="VAV35" s="480"/>
      <c r="VAW35" s="480"/>
      <c r="VAX35" s="481"/>
      <c r="VAY35" s="481"/>
      <c r="VAZ35" s="482"/>
      <c r="VBA35" s="481"/>
      <c r="VBB35" s="1053"/>
      <c r="VBC35" s="1053"/>
      <c r="VBD35" s="1053"/>
      <c r="VBE35" s="1053"/>
      <c r="VBF35" s="1053"/>
      <c r="VBG35" s="480"/>
      <c r="VBH35" s="480"/>
      <c r="VBI35" s="481"/>
      <c r="VBJ35" s="480"/>
      <c r="VBK35" s="480"/>
      <c r="VBL35" s="480"/>
      <c r="VBM35" s="481"/>
      <c r="VBN35" s="481"/>
      <c r="VBO35" s="482"/>
      <c r="VBP35" s="481"/>
      <c r="VBQ35" s="1053"/>
      <c r="VBR35" s="1053"/>
      <c r="VBS35" s="1053"/>
      <c r="VBT35" s="1053"/>
      <c r="VBU35" s="1053"/>
      <c r="VBV35" s="480"/>
      <c r="VBW35" s="480"/>
      <c r="VBX35" s="481"/>
      <c r="VBY35" s="480"/>
      <c r="VBZ35" s="480"/>
      <c r="VCA35" s="480"/>
      <c r="VCB35" s="481"/>
      <c r="VCC35" s="481"/>
      <c r="VCD35" s="482"/>
      <c r="VCE35" s="481"/>
      <c r="VCF35" s="1053"/>
      <c r="VCG35" s="1053"/>
      <c r="VCH35" s="1053"/>
      <c r="VCI35" s="1053"/>
      <c r="VCJ35" s="1053"/>
      <c r="VCK35" s="480"/>
      <c r="VCL35" s="480"/>
      <c r="VCM35" s="481"/>
      <c r="VCN35" s="480"/>
      <c r="VCO35" s="480"/>
      <c r="VCP35" s="480"/>
      <c r="VCQ35" s="481"/>
      <c r="VCR35" s="481"/>
      <c r="VCS35" s="482"/>
      <c r="VCT35" s="481"/>
      <c r="VCU35" s="1053"/>
      <c r="VCV35" s="1053"/>
      <c r="VCW35" s="1053"/>
      <c r="VCX35" s="1053"/>
      <c r="VCY35" s="1053"/>
      <c r="VCZ35" s="480"/>
      <c r="VDA35" s="480"/>
      <c r="VDB35" s="481"/>
      <c r="VDC35" s="480"/>
      <c r="VDD35" s="480"/>
      <c r="VDE35" s="480"/>
      <c r="VDF35" s="481"/>
      <c r="VDG35" s="481"/>
      <c r="VDH35" s="482"/>
      <c r="VDI35" s="481"/>
      <c r="VDJ35" s="1053"/>
      <c r="VDK35" s="1053"/>
      <c r="VDL35" s="1053"/>
      <c r="VDM35" s="1053"/>
      <c r="VDN35" s="1053"/>
      <c r="VDO35" s="480"/>
      <c r="VDP35" s="480"/>
      <c r="VDQ35" s="481"/>
      <c r="VDR35" s="480"/>
      <c r="VDS35" s="480"/>
      <c r="VDT35" s="480"/>
      <c r="VDU35" s="481"/>
      <c r="VDV35" s="481"/>
      <c r="VDW35" s="482"/>
      <c r="VDX35" s="481"/>
      <c r="VDY35" s="1053"/>
      <c r="VDZ35" s="1053"/>
      <c r="VEA35" s="1053"/>
      <c r="VEB35" s="1053"/>
      <c r="VEC35" s="1053"/>
      <c r="VED35" s="480"/>
      <c r="VEE35" s="480"/>
      <c r="VEF35" s="481"/>
      <c r="VEG35" s="480"/>
      <c r="VEH35" s="480"/>
      <c r="VEI35" s="480"/>
      <c r="VEJ35" s="481"/>
      <c r="VEK35" s="481"/>
      <c r="VEL35" s="482"/>
      <c r="VEM35" s="481"/>
      <c r="VEN35" s="1053"/>
      <c r="VEO35" s="1053"/>
      <c r="VEP35" s="1053"/>
      <c r="VEQ35" s="1053"/>
      <c r="VER35" s="1053"/>
      <c r="VES35" s="480"/>
      <c r="VET35" s="480"/>
      <c r="VEU35" s="481"/>
      <c r="VEV35" s="480"/>
      <c r="VEW35" s="480"/>
      <c r="VEX35" s="480"/>
      <c r="VEY35" s="481"/>
      <c r="VEZ35" s="481"/>
      <c r="VFA35" s="482"/>
      <c r="VFB35" s="481"/>
      <c r="VFC35" s="1053"/>
      <c r="VFD35" s="1053"/>
      <c r="VFE35" s="1053"/>
      <c r="VFF35" s="1053"/>
      <c r="VFG35" s="1053"/>
      <c r="VFH35" s="480"/>
      <c r="VFI35" s="480"/>
      <c r="VFJ35" s="481"/>
      <c r="VFK35" s="480"/>
      <c r="VFL35" s="480"/>
      <c r="VFM35" s="480"/>
      <c r="VFN35" s="481"/>
      <c r="VFO35" s="481"/>
      <c r="VFP35" s="482"/>
      <c r="VFQ35" s="481"/>
      <c r="VFR35" s="1053"/>
      <c r="VFS35" s="1053"/>
      <c r="VFT35" s="1053"/>
      <c r="VFU35" s="1053"/>
      <c r="VFV35" s="1053"/>
      <c r="VFW35" s="480"/>
      <c r="VFX35" s="480"/>
      <c r="VFY35" s="481"/>
      <c r="VFZ35" s="480"/>
      <c r="VGA35" s="480"/>
      <c r="VGB35" s="480"/>
      <c r="VGC35" s="481"/>
      <c r="VGD35" s="481"/>
      <c r="VGE35" s="482"/>
      <c r="VGF35" s="481"/>
      <c r="VGG35" s="1053"/>
      <c r="VGH35" s="1053"/>
      <c r="VGI35" s="1053"/>
      <c r="VGJ35" s="1053"/>
      <c r="VGK35" s="1053"/>
      <c r="VGL35" s="480"/>
      <c r="VGM35" s="480"/>
      <c r="VGN35" s="481"/>
      <c r="VGO35" s="480"/>
      <c r="VGP35" s="480"/>
      <c r="VGQ35" s="480"/>
      <c r="VGR35" s="481"/>
      <c r="VGS35" s="481"/>
      <c r="VGT35" s="482"/>
      <c r="VGU35" s="481"/>
      <c r="VGV35" s="1053"/>
      <c r="VGW35" s="1053"/>
      <c r="VGX35" s="1053"/>
      <c r="VGY35" s="1053"/>
      <c r="VGZ35" s="1053"/>
      <c r="VHA35" s="480"/>
      <c r="VHB35" s="480"/>
      <c r="VHC35" s="481"/>
      <c r="VHD35" s="480"/>
      <c r="VHE35" s="480"/>
      <c r="VHF35" s="480"/>
      <c r="VHG35" s="481"/>
      <c r="VHH35" s="481"/>
      <c r="VHI35" s="482"/>
      <c r="VHJ35" s="481"/>
      <c r="VHK35" s="1053"/>
      <c r="VHL35" s="1053"/>
      <c r="VHM35" s="1053"/>
      <c r="VHN35" s="1053"/>
      <c r="VHO35" s="1053"/>
      <c r="VHP35" s="480"/>
      <c r="VHQ35" s="480"/>
      <c r="VHR35" s="481"/>
      <c r="VHS35" s="480"/>
      <c r="VHT35" s="480"/>
      <c r="VHU35" s="480"/>
      <c r="VHV35" s="481"/>
      <c r="VHW35" s="481"/>
      <c r="VHX35" s="482"/>
      <c r="VHY35" s="481"/>
      <c r="VHZ35" s="1053"/>
      <c r="VIA35" s="1053"/>
      <c r="VIB35" s="1053"/>
      <c r="VIC35" s="1053"/>
      <c r="VID35" s="1053"/>
      <c r="VIE35" s="480"/>
      <c r="VIF35" s="480"/>
      <c r="VIG35" s="481"/>
      <c r="VIH35" s="480"/>
      <c r="VII35" s="480"/>
      <c r="VIJ35" s="480"/>
      <c r="VIK35" s="481"/>
      <c r="VIL35" s="481"/>
      <c r="VIM35" s="482"/>
      <c r="VIN35" s="481"/>
      <c r="VIO35" s="1053"/>
      <c r="VIP35" s="1053"/>
      <c r="VIQ35" s="1053"/>
      <c r="VIR35" s="1053"/>
      <c r="VIS35" s="1053"/>
      <c r="VIT35" s="480"/>
      <c r="VIU35" s="480"/>
      <c r="VIV35" s="481"/>
      <c r="VIW35" s="480"/>
      <c r="VIX35" s="480"/>
      <c r="VIY35" s="480"/>
      <c r="VIZ35" s="481"/>
      <c r="VJA35" s="481"/>
      <c r="VJB35" s="482"/>
      <c r="VJC35" s="481"/>
      <c r="VJD35" s="1053"/>
      <c r="VJE35" s="1053"/>
      <c r="VJF35" s="1053"/>
      <c r="VJG35" s="1053"/>
      <c r="VJH35" s="1053"/>
      <c r="VJI35" s="480"/>
      <c r="VJJ35" s="480"/>
      <c r="VJK35" s="481"/>
      <c r="VJL35" s="480"/>
      <c r="VJM35" s="480"/>
      <c r="VJN35" s="480"/>
      <c r="VJO35" s="481"/>
      <c r="VJP35" s="481"/>
      <c r="VJQ35" s="482"/>
      <c r="VJR35" s="481"/>
      <c r="VJS35" s="1053"/>
      <c r="VJT35" s="1053"/>
      <c r="VJU35" s="1053"/>
      <c r="VJV35" s="1053"/>
      <c r="VJW35" s="1053"/>
      <c r="VJX35" s="480"/>
      <c r="VJY35" s="480"/>
      <c r="VJZ35" s="481"/>
      <c r="VKA35" s="480"/>
      <c r="VKB35" s="480"/>
      <c r="VKC35" s="480"/>
      <c r="VKD35" s="481"/>
      <c r="VKE35" s="481"/>
      <c r="VKF35" s="482"/>
      <c r="VKG35" s="481"/>
      <c r="VKH35" s="1053"/>
      <c r="VKI35" s="1053"/>
      <c r="VKJ35" s="1053"/>
      <c r="VKK35" s="1053"/>
      <c r="VKL35" s="1053"/>
      <c r="VKM35" s="480"/>
      <c r="VKN35" s="480"/>
      <c r="VKO35" s="481"/>
      <c r="VKP35" s="480"/>
      <c r="VKQ35" s="480"/>
      <c r="VKR35" s="480"/>
      <c r="VKS35" s="481"/>
      <c r="VKT35" s="481"/>
      <c r="VKU35" s="482"/>
      <c r="VKV35" s="481"/>
      <c r="VKW35" s="1053"/>
      <c r="VKX35" s="1053"/>
      <c r="VKY35" s="1053"/>
      <c r="VKZ35" s="1053"/>
      <c r="VLA35" s="1053"/>
      <c r="VLB35" s="480"/>
      <c r="VLC35" s="480"/>
      <c r="VLD35" s="481"/>
      <c r="VLE35" s="480"/>
      <c r="VLF35" s="480"/>
      <c r="VLG35" s="480"/>
      <c r="VLH35" s="481"/>
      <c r="VLI35" s="481"/>
      <c r="VLJ35" s="482"/>
      <c r="VLK35" s="481"/>
      <c r="VLL35" s="1053"/>
      <c r="VLM35" s="1053"/>
      <c r="VLN35" s="1053"/>
      <c r="VLO35" s="1053"/>
      <c r="VLP35" s="1053"/>
      <c r="VLQ35" s="480"/>
      <c r="VLR35" s="480"/>
      <c r="VLS35" s="481"/>
      <c r="VLT35" s="480"/>
      <c r="VLU35" s="480"/>
      <c r="VLV35" s="480"/>
      <c r="VLW35" s="481"/>
      <c r="VLX35" s="481"/>
      <c r="VLY35" s="482"/>
      <c r="VLZ35" s="481"/>
      <c r="VMA35" s="1053"/>
      <c r="VMB35" s="1053"/>
      <c r="VMC35" s="1053"/>
      <c r="VMD35" s="1053"/>
      <c r="VME35" s="1053"/>
      <c r="VMF35" s="480"/>
      <c r="VMG35" s="480"/>
      <c r="VMH35" s="481"/>
      <c r="VMI35" s="480"/>
      <c r="VMJ35" s="480"/>
      <c r="VMK35" s="480"/>
      <c r="VML35" s="481"/>
      <c r="VMM35" s="481"/>
      <c r="VMN35" s="482"/>
      <c r="VMO35" s="481"/>
      <c r="VMP35" s="1053"/>
      <c r="VMQ35" s="1053"/>
      <c r="VMR35" s="1053"/>
      <c r="VMS35" s="1053"/>
      <c r="VMT35" s="1053"/>
      <c r="VMU35" s="480"/>
      <c r="VMV35" s="480"/>
      <c r="VMW35" s="481"/>
      <c r="VMX35" s="480"/>
      <c r="VMY35" s="480"/>
      <c r="VMZ35" s="480"/>
      <c r="VNA35" s="481"/>
      <c r="VNB35" s="481"/>
      <c r="VNC35" s="482"/>
      <c r="VND35" s="481"/>
      <c r="VNE35" s="1053"/>
      <c r="VNF35" s="1053"/>
      <c r="VNG35" s="1053"/>
      <c r="VNH35" s="1053"/>
      <c r="VNI35" s="1053"/>
      <c r="VNJ35" s="480"/>
      <c r="VNK35" s="480"/>
      <c r="VNL35" s="481"/>
      <c r="VNM35" s="480"/>
      <c r="VNN35" s="480"/>
      <c r="VNO35" s="480"/>
      <c r="VNP35" s="481"/>
      <c r="VNQ35" s="481"/>
      <c r="VNR35" s="482"/>
      <c r="VNS35" s="481"/>
      <c r="VNT35" s="1053"/>
      <c r="VNU35" s="1053"/>
      <c r="VNV35" s="1053"/>
      <c r="VNW35" s="1053"/>
      <c r="VNX35" s="1053"/>
      <c r="VNY35" s="480"/>
      <c r="VNZ35" s="480"/>
      <c r="VOA35" s="481"/>
      <c r="VOB35" s="480"/>
      <c r="VOC35" s="480"/>
      <c r="VOD35" s="480"/>
      <c r="VOE35" s="481"/>
      <c r="VOF35" s="481"/>
      <c r="VOG35" s="482"/>
      <c r="VOH35" s="481"/>
      <c r="VOI35" s="1053"/>
      <c r="VOJ35" s="1053"/>
      <c r="VOK35" s="1053"/>
      <c r="VOL35" s="1053"/>
      <c r="VOM35" s="1053"/>
      <c r="VON35" s="480"/>
      <c r="VOO35" s="480"/>
      <c r="VOP35" s="481"/>
      <c r="VOQ35" s="480"/>
      <c r="VOR35" s="480"/>
      <c r="VOS35" s="480"/>
      <c r="VOT35" s="481"/>
      <c r="VOU35" s="481"/>
      <c r="VOV35" s="482"/>
      <c r="VOW35" s="481"/>
      <c r="VOX35" s="1053"/>
      <c r="VOY35" s="1053"/>
      <c r="VOZ35" s="1053"/>
      <c r="VPA35" s="1053"/>
      <c r="VPB35" s="1053"/>
      <c r="VPC35" s="480"/>
      <c r="VPD35" s="480"/>
      <c r="VPE35" s="481"/>
      <c r="VPF35" s="480"/>
      <c r="VPG35" s="480"/>
      <c r="VPH35" s="480"/>
      <c r="VPI35" s="481"/>
      <c r="VPJ35" s="481"/>
      <c r="VPK35" s="482"/>
      <c r="VPL35" s="481"/>
      <c r="VPM35" s="1053"/>
      <c r="VPN35" s="1053"/>
      <c r="VPO35" s="1053"/>
      <c r="VPP35" s="1053"/>
      <c r="VPQ35" s="1053"/>
      <c r="VPR35" s="480"/>
      <c r="VPS35" s="480"/>
      <c r="VPT35" s="481"/>
      <c r="VPU35" s="480"/>
      <c r="VPV35" s="480"/>
      <c r="VPW35" s="480"/>
      <c r="VPX35" s="481"/>
      <c r="VPY35" s="481"/>
      <c r="VPZ35" s="482"/>
      <c r="VQA35" s="481"/>
      <c r="VQB35" s="1053"/>
      <c r="VQC35" s="1053"/>
      <c r="VQD35" s="1053"/>
      <c r="VQE35" s="1053"/>
      <c r="VQF35" s="1053"/>
      <c r="VQG35" s="480"/>
      <c r="VQH35" s="480"/>
      <c r="VQI35" s="481"/>
      <c r="VQJ35" s="480"/>
      <c r="VQK35" s="480"/>
      <c r="VQL35" s="480"/>
      <c r="VQM35" s="481"/>
      <c r="VQN35" s="481"/>
      <c r="VQO35" s="482"/>
      <c r="VQP35" s="481"/>
      <c r="VQQ35" s="1053"/>
      <c r="VQR35" s="1053"/>
      <c r="VQS35" s="1053"/>
      <c r="VQT35" s="1053"/>
      <c r="VQU35" s="1053"/>
      <c r="VQV35" s="480"/>
      <c r="VQW35" s="480"/>
      <c r="VQX35" s="481"/>
      <c r="VQY35" s="480"/>
      <c r="VQZ35" s="480"/>
      <c r="VRA35" s="480"/>
      <c r="VRB35" s="481"/>
      <c r="VRC35" s="481"/>
      <c r="VRD35" s="482"/>
      <c r="VRE35" s="481"/>
      <c r="VRF35" s="1053"/>
      <c r="VRG35" s="1053"/>
      <c r="VRH35" s="1053"/>
      <c r="VRI35" s="1053"/>
      <c r="VRJ35" s="1053"/>
      <c r="VRK35" s="480"/>
      <c r="VRL35" s="480"/>
      <c r="VRM35" s="481"/>
      <c r="VRN35" s="480"/>
      <c r="VRO35" s="480"/>
      <c r="VRP35" s="480"/>
      <c r="VRQ35" s="481"/>
      <c r="VRR35" s="481"/>
      <c r="VRS35" s="482"/>
      <c r="VRT35" s="481"/>
      <c r="VRU35" s="1053"/>
      <c r="VRV35" s="1053"/>
      <c r="VRW35" s="1053"/>
      <c r="VRX35" s="1053"/>
      <c r="VRY35" s="1053"/>
      <c r="VRZ35" s="480"/>
      <c r="VSA35" s="480"/>
      <c r="VSB35" s="481"/>
      <c r="VSC35" s="480"/>
      <c r="VSD35" s="480"/>
      <c r="VSE35" s="480"/>
      <c r="VSF35" s="481"/>
      <c r="VSG35" s="481"/>
      <c r="VSH35" s="482"/>
      <c r="VSI35" s="481"/>
      <c r="VSJ35" s="1053"/>
      <c r="VSK35" s="1053"/>
      <c r="VSL35" s="1053"/>
      <c r="VSM35" s="1053"/>
      <c r="VSN35" s="1053"/>
      <c r="VSO35" s="480"/>
      <c r="VSP35" s="480"/>
      <c r="VSQ35" s="481"/>
      <c r="VSR35" s="480"/>
      <c r="VSS35" s="480"/>
      <c r="VST35" s="480"/>
      <c r="VSU35" s="481"/>
      <c r="VSV35" s="481"/>
      <c r="VSW35" s="482"/>
      <c r="VSX35" s="481"/>
      <c r="VSY35" s="1053"/>
      <c r="VSZ35" s="1053"/>
      <c r="VTA35" s="1053"/>
      <c r="VTB35" s="1053"/>
      <c r="VTC35" s="1053"/>
      <c r="VTD35" s="480"/>
      <c r="VTE35" s="480"/>
      <c r="VTF35" s="481"/>
      <c r="VTG35" s="480"/>
      <c r="VTH35" s="480"/>
      <c r="VTI35" s="480"/>
      <c r="VTJ35" s="481"/>
      <c r="VTK35" s="481"/>
      <c r="VTL35" s="482"/>
      <c r="VTM35" s="481"/>
      <c r="VTN35" s="1053"/>
      <c r="VTO35" s="1053"/>
      <c r="VTP35" s="1053"/>
      <c r="VTQ35" s="1053"/>
      <c r="VTR35" s="1053"/>
      <c r="VTS35" s="480"/>
      <c r="VTT35" s="480"/>
      <c r="VTU35" s="481"/>
      <c r="VTV35" s="480"/>
      <c r="VTW35" s="480"/>
      <c r="VTX35" s="480"/>
      <c r="VTY35" s="481"/>
      <c r="VTZ35" s="481"/>
      <c r="VUA35" s="482"/>
      <c r="VUB35" s="481"/>
      <c r="VUC35" s="1053"/>
      <c r="VUD35" s="1053"/>
      <c r="VUE35" s="1053"/>
      <c r="VUF35" s="1053"/>
      <c r="VUG35" s="1053"/>
      <c r="VUH35" s="480"/>
      <c r="VUI35" s="480"/>
      <c r="VUJ35" s="481"/>
      <c r="VUK35" s="480"/>
      <c r="VUL35" s="480"/>
      <c r="VUM35" s="480"/>
      <c r="VUN35" s="481"/>
      <c r="VUO35" s="481"/>
      <c r="VUP35" s="482"/>
      <c r="VUQ35" s="481"/>
      <c r="VUR35" s="1053"/>
      <c r="VUS35" s="1053"/>
      <c r="VUT35" s="1053"/>
      <c r="VUU35" s="1053"/>
      <c r="VUV35" s="1053"/>
      <c r="VUW35" s="480"/>
      <c r="VUX35" s="480"/>
      <c r="VUY35" s="481"/>
      <c r="VUZ35" s="480"/>
      <c r="VVA35" s="480"/>
      <c r="VVB35" s="480"/>
      <c r="VVC35" s="481"/>
      <c r="VVD35" s="481"/>
      <c r="VVE35" s="482"/>
      <c r="VVF35" s="481"/>
      <c r="VVG35" s="1053"/>
      <c r="VVH35" s="1053"/>
      <c r="VVI35" s="1053"/>
      <c r="VVJ35" s="1053"/>
      <c r="VVK35" s="1053"/>
      <c r="VVL35" s="480"/>
      <c r="VVM35" s="480"/>
      <c r="VVN35" s="481"/>
      <c r="VVO35" s="480"/>
      <c r="VVP35" s="480"/>
      <c r="VVQ35" s="480"/>
      <c r="VVR35" s="481"/>
      <c r="VVS35" s="481"/>
      <c r="VVT35" s="482"/>
      <c r="VVU35" s="481"/>
      <c r="VVV35" s="1053"/>
      <c r="VVW35" s="1053"/>
      <c r="VVX35" s="1053"/>
      <c r="VVY35" s="1053"/>
      <c r="VVZ35" s="1053"/>
      <c r="VWA35" s="480"/>
      <c r="VWB35" s="480"/>
      <c r="VWC35" s="481"/>
      <c r="VWD35" s="480"/>
      <c r="VWE35" s="480"/>
      <c r="VWF35" s="480"/>
      <c r="VWG35" s="481"/>
      <c r="VWH35" s="481"/>
      <c r="VWI35" s="482"/>
      <c r="VWJ35" s="481"/>
      <c r="VWK35" s="1053"/>
      <c r="VWL35" s="1053"/>
      <c r="VWM35" s="1053"/>
      <c r="VWN35" s="1053"/>
      <c r="VWO35" s="1053"/>
      <c r="VWP35" s="480"/>
      <c r="VWQ35" s="480"/>
      <c r="VWR35" s="481"/>
      <c r="VWS35" s="480"/>
      <c r="VWT35" s="480"/>
      <c r="VWU35" s="480"/>
      <c r="VWV35" s="481"/>
      <c r="VWW35" s="481"/>
      <c r="VWX35" s="482"/>
      <c r="VWY35" s="481"/>
      <c r="VWZ35" s="1053"/>
      <c r="VXA35" s="1053"/>
      <c r="VXB35" s="1053"/>
      <c r="VXC35" s="1053"/>
      <c r="VXD35" s="1053"/>
      <c r="VXE35" s="480"/>
      <c r="VXF35" s="480"/>
      <c r="VXG35" s="481"/>
      <c r="VXH35" s="480"/>
      <c r="VXI35" s="480"/>
      <c r="VXJ35" s="480"/>
      <c r="VXK35" s="481"/>
      <c r="VXL35" s="481"/>
      <c r="VXM35" s="482"/>
      <c r="VXN35" s="481"/>
      <c r="VXO35" s="1053"/>
      <c r="VXP35" s="1053"/>
      <c r="VXQ35" s="1053"/>
      <c r="VXR35" s="1053"/>
      <c r="VXS35" s="1053"/>
      <c r="VXT35" s="480"/>
      <c r="VXU35" s="480"/>
      <c r="VXV35" s="481"/>
      <c r="VXW35" s="480"/>
      <c r="VXX35" s="480"/>
      <c r="VXY35" s="480"/>
      <c r="VXZ35" s="481"/>
      <c r="VYA35" s="481"/>
      <c r="VYB35" s="482"/>
      <c r="VYC35" s="481"/>
      <c r="VYD35" s="1053"/>
      <c r="VYE35" s="1053"/>
      <c r="VYF35" s="1053"/>
      <c r="VYG35" s="1053"/>
      <c r="VYH35" s="1053"/>
      <c r="VYI35" s="480"/>
      <c r="VYJ35" s="480"/>
      <c r="VYK35" s="481"/>
      <c r="VYL35" s="480"/>
      <c r="VYM35" s="480"/>
      <c r="VYN35" s="480"/>
      <c r="VYO35" s="481"/>
      <c r="VYP35" s="481"/>
      <c r="VYQ35" s="482"/>
      <c r="VYR35" s="481"/>
      <c r="VYS35" s="1053"/>
      <c r="VYT35" s="1053"/>
      <c r="VYU35" s="1053"/>
      <c r="VYV35" s="1053"/>
      <c r="VYW35" s="1053"/>
      <c r="VYX35" s="480"/>
      <c r="VYY35" s="480"/>
      <c r="VYZ35" s="481"/>
      <c r="VZA35" s="480"/>
      <c r="VZB35" s="480"/>
      <c r="VZC35" s="480"/>
      <c r="VZD35" s="481"/>
      <c r="VZE35" s="481"/>
      <c r="VZF35" s="482"/>
      <c r="VZG35" s="481"/>
      <c r="VZH35" s="1053"/>
      <c r="VZI35" s="1053"/>
      <c r="VZJ35" s="1053"/>
      <c r="VZK35" s="1053"/>
      <c r="VZL35" s="1053"/>
      <c r="VZM35" s="480"/>
      <c r="VZN35" s="480"/>
      <c r="VZO35" s="481"/>
      <c r="VZP35" s="480"/>
      <c r="VZQ35" s="480"/>
      <c r="VZR35" s="480"/>
      <c r="VZS35" s="481"/>
      <c r="VZT35" s="481"/>
      <c r="VZU35" s="482"/>
      <c r="VZV35" s="481"/>
      <c r="VZW35" s="1053"/>
      <c r="VZX35" s="1053"/>
      <c r="VZY35" s="1053"/>
      <c r="VZZ35" s="1053"/>
      <c r="WAA35" s="1053"/>
      <c r="WAB35" s="480"/>
      <c r="WAC35" s="480"/>
      <c r="WAD35" s="481"/>
      <c r="WAE35" s="480"/>
      <c r="WAF35" s="480"/>
      <c r="WAG35" s="480"/>
      <c r="WAH35" s="481"/>
      <c r="WAI35" s="481"/>
      <c r="WAJ35" s="482"/>
      <c r="WAK35" s="481"/>
      <c r="WAL35" s="1053"/>
      <c r="WAM35" s="1053"/>
      <c r="WAN35" s="1053"/>
      <c r="WAO35" s="1053"/>
      <c r="WAP35" s="1053"/>
      <c r="WAQ35" s="480"/>
      <c r="WAR35" s="480"/>
      <c r="WAS35" s="481"/>
      <c r="WAT35" s="480"/>
      <c r="WAU35" s="480"/>
      <c r="WAV35" s="480"/>
      <c r="WAW35" s="481"/>
      <c r="WAX35" s="481"/>
      <c r="WAY35" s="482"/>
      <c r="WAZ35" s="481"/>
      <c r="WBA35" s="1053"/>
      <c r="WBB35" s="1053"/>
      <c r="WBC35" s="1053"/>
      <c r="WBD35" s="1053"/>
      <c r="WBE35" s="1053"/>
      <c r="WBF35" s="480"/>
      <c r="WBG35" s="480"/>
      <c r="WBH35" s="481"/>
      <c r="WBI35" s="480"/>
      <c r="WBJ35" s="480"/>
      <c r="WBK35" s="480"/>
      <c r="WBL35" s="481"/>
      <c r="WBM35" s="481"/>
      <c r="WBN35" s="482"/>
      <c r="WBO35" s="481"/>
      <c r="WBP35" s="1053"/>
      <c r="WBQ35" s="1053"/>
      <c r="WBR35" s="1053"/>
      <c r="WBS35" s="1053"/>
      <c r="WBT35" s="1053"/>
      <c r="WBU35" s="480"/>
      <c r="WBV35" s="480"/>
      <c r="WBW35" s="481"/>
      <c r="WBX35" s="480"/>
      <c r="WBY35" s="480"/>
      <c r="WBZ35" s="480"/>
      <c r="WCA35" s="481"/>
      <c r="WCB35" s="481"/>
      <c r="WCC35" s="482"/>
      <c r="WCD35" s="481"/>
      <c r="WCE35" s="1053"/>
      <c r="WCF35" s="1053"/>
      <c r="WCG35" s="1053"/>
      <c r="WCH35" s="1053"/>
      <c r="WCI35" s="1053"/>
      <c r="WCJ35" s="480"/>
      <c r="WCK35" s="480"/>
      <c r="WCL35" s="481"/>
      <c r="WCM35" s="480"/>
      <c r="WCN35" s="480"/>
      <c r="WCO35" s="480"/>
      <c r="WCP35" s="481"/>
      <c r="WCQ35" s="481"/>
      <c r="WCR35" s="482"/>
      <c r="WCS35" s="481"/>
      <c r="WCT35" s="1053"/>
      <c r="WCU35" s="1053"/>
      <c r="WCV35" s="1053"/>
      <c r="WCW35" s="1053"/>
      <c r="WCX35" s="1053"/>
      <c r="WCY35" s="480"/>
      <c r="WCZ35" s="480"/>
      <c r="WDA35" s="481"/>
      <c r="WDB35" s="480"/>
      <c r="WDC35" s="480"/>
      <c r="WDD35" s="480"/>
      <c r="WDE35" s="481"/>
      <c r="WDF35" s="481"/>
      <c r="WDG35" s="482"/>
      <c r="WDH35" s="481"/>
      <c r="WDI35" s="1053"/>
      <c r="WDJ35" s="1053"/>
      <c r="WDK35" s="1053"/>
      <c r="WDL35" s="1053"/>
      <c r="WDM35" s="1053"/>
      <c r="WDN35" s="480"/>
      <c r="WDO35" s="480"/>
      <c r="WDP35" s="481"/>
      <c r="WDQ35" s="480"/>
      <c r="WDR35" s="480"/>
      <c r="WDS35" s="480"/>
      <c r="WDT35" s="481"/>
      <c r="WDU35" s="481"/>
      <c r="WDV35" s="482"/>
      <c r="WDW35" s="481"/>
      <c r="WDX35" s="1053"/>
      <c r="WDY35" s="1053"/>
      <c r="WDZ35" s="1053"/>
      <c r="WEA35" s="1053"/>
      <c r="WEB35" s="1053"/>
      <c r="WEC35" s="480"/>
      <c r="WED35" s="480"/>
      <c r="WEE35" s="481"/>
      <c r="WEF35" s="480"/>
      <c r="WEG35" s="480"/>
      <c r="WEH35" s="480"/>
      <c r="WEI35" s="481"/>
      <c r="WEJ35" s="481"/>
      <c r="WEK35" s="482"/>
      <c r="WEL35" s="481"/>
      <c r="WEM35" s="1053"/>
      <c r="WEN35" s="1053"/>
      <c r="WEO35" s="1053"/>
      <c r="WEP35" s="1053"/>
      <c r="WEQ35" s="1053"/>
      <c r="WER35" s="480"/>
      <c r="WES35" s="480"/>
      <c r="WET35" s="481"/>
      <c r="WEU35" s="480"/>
      <c r="WEV35" s="480"/>
      <c r="WEW35" s="480"/>
      <c r="WEX35" s="481"/>
      <c r="WEY35" s="481"/>
      <c r="WEZ35" s="482"/>
      <c r="WFA35" s="481"/>
      <c r="WFB35" s="1053"/>
      <c r="WFC35" s="1053"/>
      <c r="WFD35" s="1053"/>
      <c r="WFE35" s="1053"/>
      <c r="WFF35" s="1053"/>
      <c r="WFG35" s="480"/>
      <c r="WFH35" s="480"/>
      <c r="WFI35" s="481"/>
      <c r="WFJ35" s="480"/>
      <c r="WFK35" s="480"/>
      <c r="WFL35" s="480"/>
      <c r="WFM35" s="481"/>
      <c r="WFN35" s="481"/>
      <c r="WFO35" s="482"/>
      <c r="WFP35" s="481"/>
      <c r="WFQ35" s="1053"/>
      <c r="WFR35" s="1053"/>
      <c r="WFS35" s="1053"/>
      <c r="WFT35" s="1053"/>
      <c r="WFU35" s="1053"/>
      <c r="WFV35" s="480"/>
      <c r="WFW35" s="480"/>
      <c r="WFX35" s="481"/>
      <c r="WFY35" s="480"/>
      <c r="WFZ35" s="480"/>
      <c r="WGA35" s="480"/>
      <c r="WGB35" s="481"/>
      <c r="WGC35" s="481"/>
      <c r="WGD35" s="482"/>
      <c r="WGE35" s="481"/>
      <c r="WGF35" s="1053"/>
      <c r="WGG35" s="1053"/>
      <c r="WGH35" s="1053"/>
      <c r="WGI35" s="1053"/>
      <c r="WGJ35" s="1053"/>
      <c r="WGK35" s="480"/>
      <c r="WGL35" s="480"/>
      <c r="WGM35" s="481"/>
      <c r="WGN35" s="480"/>
      <c r="WGO35" s="480"/>
      <c r="WGP35" s="480"/>
      <c r="WGQ35" s="481"/>
      <c r="WGR35" s="481"/>
      <c r="WGS35" s="482"/>
      <c r="WGT35" s="481"/>
      <c r="WGU35" s="1053"/>
      <c r="WGV35" s="1053"/>
      <c r="WGW35" s="1053"/>
      <c r="WGX35" s="1053"/>
      <c r="WGY35" s="1053"/>
      <c r="WGZ35" s="480"/>
      <c r="WHA35" s="480"/>
      <c r="WHB35" s="481"/>
      <c r="WHC35" s="480"/>
      <c r="WHD35" s="480"/>
      <c r="WHE35" s="480"/>
      <c r="WHF35" s="481"/>
      <c r="WHG35" s="481"/>
      <c r="WHH35" s="482"/>
      <c r="WHI35" s="481"/>
      <c r="WHJ35" s="1053"/>
      <c r="WHK35" s="1053"/>
      <c r="WHL35" s="1053"/>
      <c r="WHM35" s="1053"/>
      <c r="WHN35" s="1053"/>
      <c r="WHO35" s="480"/>
      <c r="WHP35" s="480"/>
      <c r="WHQ35" s="481"/>
      <c r="WHR35" s="480"/>
      <c r="WHS35" s="480"/>
      <c r="WHT35" s="480"/>
      <c r="WHU35" s="481"/>
      <c r="WHV35" s="481"/>
      <c r="WHW35" s="482"/>
      <c r="WHX35" s="481"/>
      <c r="WHY35" s="1053"/>
      <c r="WHZ35" s="1053"/>
      <c r="WIA35" s="1053"/>
      <c r="WIB35" s="1053"/>
      <c r="WIC35" s="1053"/>
      <c r="WID35" s="480"/>
      <c r="WIE35" s="480"/>
      <c r="WIF35" s="481"/>
      <c r="WIG35" s="480"/>
      <c r="WIH35" s="480"/>
      <c r="WII35" s="480"/>
      <c r="WIJ35" s="481"/>
      <c r="WIK35" s="481"/>
      <c r="WIL35" s="482"/>
      <c r="WIM35" s="481"/>
      <c r="WIN35" s="1053"/>
      <c r="WIO35" s="1053"/>
      <c r="WIP35" s="1053"/>
      <c r="WIQ35" s="1053"/>
      <c r="WIR35" s="1053"/>
      <c r="WIS35" s="480"/>
      <c r="WIT35" s="480"/>
      <c r="WIU35" s="481"/>
      <c r="WIV35" s="480"/>
      <c r="WIW35" s="480"/>
      <c r="WIX35" s="480"/>
      <c r="WIY35" s="481"/>
      <c r="WIZ35" s="481"/>
      <c r="WJA35" s="482"/>
      <c r="WJB35" s="481"/>
      <c r="WJC35" s="1053"/>
      <c r="WJD35" s="1053"/>
      <c r="WJE35" s="1053"/>
      <c r="WJF35" s="1053"/>
      <c r="WJG35" s="1053"/>
      <c r="WJH35" s="480"/>
      <c r="WJI35" s="480"/>
      <c r="WJJ35" s="481"/>
      <c r="WJK35" s="480"/>
      <c r="WJL35" s="480"/>
      <c r="WJM35" s="480"/>
      <c r="WJN35" s="481"/>
      <c r="WJO35" s="481"/>
      <c r="WJP35" s="482"/>
      <c r="WJQ35" s="481"/>
      <c r="WJR35" s="1053"/>
      <c r="WJS35" s="1053"/>
      <c r="WJT35" s="1053"/>
      <c r="WJU35" s="1053"/>
      <c r="WJV35" s="1053"/>
      <c r="WJW35" s="480"/>
      <c r="WJX35" s="480"/>
      <c r="WJY35" s="481"/>
      <c r="WJZ35" s="480"/>
      <c r="WKA35" s="480"/>
      <c r="WKB35" s="480"/>
      <c r="WKC35" s="481"/>
      <c r="WKD35" s="481"/>
      <c r="WKE35" s="482"/>
      <c r="WKF35" s="481"/>
      <c r="WKG35" s="1053"/>
      <c r="WKH35" s="1053"/>
      <c r="WKI35" s="1053"/>
      <c r="WKJ35" s="1053"/>
      <c r="WKK35" s="1053"/>
      <c r="WKL35" s="480"/>
      <c r="WKM35" s="480"/>
      <c r="WKN35" s="481"/>
      <c r="WKO35" s="480"/>
      <c r="WKP35" s="480"/>
      <c r="WKQ35" s="480"/>
      <c r="WKR35" s="481"/>
      <c r="WKS35" s="481"/>
      <c r="WKT35" s="482"/>
      <c r="WKU35" s="481"/>
      <c r="WKV35" s="1053"/>
      <c r="WKW35" s="1053"/>
      <c r="WKX35" s="1053"/>
      <c r="WKY35" s="1053"/>
      <c r="WKZ35" s="1053"/>
      <c r="WLA35" s="480"/>
      <c r="WLB35" s="480"/>
      <c r="WLC35" s="481"/>
      <c r="WLD35" s="480"/>
      <c r="WLE35" s="480"/>
      <c r="WLF35" s="480"/>
      <c r="WLG35" s="481"/>
      <c r="WLH35" s="481"/>
      <c r="WLI35" s="482"/>
      <c r="WLJ35" s="481"/>
      <c r="WLK35" s="1053"/>
      <c r="WLL35" s="1053"/>
      <c r="WLM35" s="1053"/>
      <c r="WLN35" s="1053"/>
      <c r="WLO35" s="1053"/>
      <c r="WLP35" s="480"/>
      <c r="WLQ35" s="480"/>
      <c r="WLR35" s="481"/>
      <c r="WLS35" s="480"/>
      <c r="WLT35" s="480"/>
      <c r="WLU35" s="480"/>
      <c r="WLV35" s="481"/>
      <c r="WLW35" s="481"/>
      <c r="WLX35" s="482"/>
      <c r="WLY35" s="481"/>
      <c r="WLZ35" s="1053"/>
      <c r="WMA35" s="1053"/>
      <c r="WMB35" s="1053"/>
      <c r="WMC35" s="1053"/>
      <c r="WMD35" s="1053"/>
      <c r="WME35" s="480"/>
      <c r="WMF35" s="480"/>
      <c r="WMG35" s="481"/>
      <c r="WMH35" s="480"/>
      <c r="WMI35" s="480"/>
      <c r="WMJ35" s="480"/>
      <c r="WMK35" s="481"/>
      <c r="WML35" s="481"/>
      <c r="WMM35" s="482"/>
      <c r="WMN35" s="481"/>
      <c r="WMO35" s="1053"/>
      <c r="WMP35" s="1053"/>
      <c r="WMQ35" s="1053"/>
      <c r="WMR35" s="1053"/>
      <c r="WMS35" s="1053"/>
      <c r="WMT35" s="480"/>
      <c r="WMU35" s="480"/>
      <c r="WMV35" s="481"/>
      <c r="WMW35" s="480"/>
      <c r="WMX35" s="480"/>
      <c r="WMY35" s="480"/>
      <c r="WMZ35" s="481"/>
      <c r="WNA35" s="481"/>
      <c r="WNB35" s="482"/>
      <c r="WNC35" s="481"/>
      <c r="WND35" s="1053"/>
      <c r="WNE35" s="1053"/>
      <c r="WNF35" s="1053"/>
      <c r="WNG35" s="1053"/>
      <c r="WNH35" s="1053"/>
      <c r="WNI35" s="480"/>
      <c r="WNJ35" s="480"/>
      <c r="WNK35" s="481"/>
      <c r="WNL35" s="480"/>
      <c r="WNM35" s="480"/>
      <c r="WNN35" s="480"/>
      <c r="WNO35" s="481"/>
      <c r="WNP35" s="481"/>
      <c r="WNQ35" s="482"/>
      <c r="WNR35" s="481"/>
      <c r="WNS35" s="1053"/>
      <c r="WNT35" s="1053"/>
      <c r="WNU35" s="1053"/>
      <c r="WNV35" s="1053"/>
      <c r="WNW35" s="1053"/>
      <c r="WNX35" s="480"/>
      <c r="WNY35" s="480"/>
      <c r="WNZ35" s="481"/>
      <c r="WOA35" s="480"/>
      <c r="WOB35" s="480"/>
      <c r="WOC35" s="480"/>
      <c r="WOD35" s="481"/>
      <c r="WOE35" s="481"/>
      <c r="WOF35" s="482"/>
      <c r="WOG35" s="481"/>
      <c r="WOH35" s="1053"/>
      <c r="WOI35" s="1053"/>
      <c r="WOJ35" s="1053"/>
      <c r="WOK35" s="1053"/>
      <c r="WOL35" s="1053"/>
      <c r="WOM35" s="480"/>
      <c r="WON35" s="480"/>
      <c r="WOO35" s="481"/>
      <c r="WOP35" s="480"/>
      <c r="WOQ35" s="480"/>
      <c r="WOR35" s="480"/>
      <c r="WOS35" s="481"/>
      <c r="WOT35" s="481"/>
      <c r="WOU35" s="482"/>
      <c r="WOV35" s="481"/>
      <c r="WOW35" s="1053"/>
      <c r="WOX35" s="1053"/>
      <c r="WOY35" s="1053"/>
      <c r="WOZ35" s="1053"/>
      <c r="WPA35" s="1053"/>
      <c r="WPB35" s="480"/>
      <c r="WPC35" s="480"/>
      <c r="WPD35" s="481"/>
      <c r="WPE35" s="480"/>
      <c r="WPF35" s="480"/>
      <c r="WPG35" s="480"/>
      <c r="WPH35" s="481"/>
      <c r="WPI35" s="481"/>
      <c r="WPJ35" s="482"/>
      <c r="WPK35" s="481"/>
      <c r="WPL35" s="1053"/>
      <c r="WPM35" s="1053"/>
      <c r="WPN35" s="1053"/>
      <c r="WPO35" s="1053"/>
      <c r="WPP35" s="1053"/>
      <c r="WPQ35" s="480"/>
      <c r="WPR35" s="480"/>
      <c r="WPS35" s="481"/>
      <c r="WPT35" s="480"/>
      <c r="WPU35" s="480"/>
      <c r="WPV35" s="480"/>
      <c r="WPW35" s="481"/>
      <c r="WPX35" s="481"/>
      <c r="WPY35" s="482"/>
      <c r="WPZ35" s="481"/>
      <c r="WQA35" s="1053"/>
      <c r="WQB35" s="1053"/>
      <c r="WQC35" s="1053"/>
      <c r="WQD35" s="1053"/>
      <c r="WQE35" s="1053"/>
      <c r="WQF35" s="480"/>
      <c r="WQG35" s="480"/>
      <c r="WQH35" s="481"/>
      <c r="WQI35" s="480"/>
      <c r="WQJ35" s="480"/>
      <c r="WQK35" s="480"/>
      <c r="WQL35" s="481"/>
      <c r="WQM35" s="481"/>
      <c r="WQN35" s="482"/>
      <c r="WQO35" s="481"/>
      <c r="WQP35" s="1053"/>
      <c r="WQQ35" s="1053"/>
      <c r="WQR35" s="1053"/>
      <c r="WQS35" s="1053"/>
      <c r="WQT35" s="1053"/>
      <c r="WQU35" s="480"/>
      <c r="WQV35" s="480"/>
      <c r="WQW35" s="481"/>
      <c r="WQX35" s="480"/>
      <c r="WQY35" s="480"/>
      <c r="WQZ35" s="480"/>
      <c r="WRA35" s="481"/>
      <c r="WRB35" s="481"/>
      <c r="WRC35" s="482"/>
      <c r="WRD35" s="481"/>
      <c r="WRE35" s="1053"/>
      <c r="WRF35" s="1053"/>
      <c r="WRG35" s="1053"/>
      <c r="WRH35" s="1053"/>
      <c r="WRI35" s="1053"/>
      <c r="WRJ35" s="480"/>
      <c r="WRK35" s="480"/>
      <c r="WRL35" s="481"/>
      <c r="WRM35" s="480"/>
      <c r="WRN35" s="480"/>
      <c r="WRO35" s="480"/>
      <c r="WRP35" s="481"/>
      <c r="WRQ35" s="481"/>
      <c r="WRR35" s="482"/>
      <c r="WRS35" s="481"/>
      <c r="WRT35" s="1053"/>
      <c r="WRU35" s="1053"/>
      <c r="WRV35" s="1053"/>
      <c r="WRW35" s="1053"/>
      <c r="WRX35" s="1053"/>
      <c r="WRY35" s="480"/>
      <c r="WRZ35" s="480"/>
      <c r="WSA35" s="481"/>
      <c r="WSB35" s="480"/>
      <c r="WSC35" s="480"/>
      <c r="WSD35" s="480"/>
      <c r="WSE35" s="481"/>
      <c r="WSF35" s="481"/>
      <c r="WSG35" s="482"/>
      <c r="WSH35" s="481"/>
      <c r="WSI35" s="1053"/>
      <c r="WSJ35" s="1053"/>
      <c r="WSK35" s="1053"/>
      <c r="WSL35" s="1053"/>
      <c r="WSM35" s="1053"/>
      <c r="WSN35" s="480"/>
      <c r="WSO35" s="480"/>
      <c r="WSP35" s="481"/>
      <c r="WSQ35" s="480"/>
      <c r="WSR35" s="480"/>
      <c r="WSS35" s="480"/>
      <c r="WST35" s="481"/>
      <c r="WSU35" s="481"/>
      <c r="WSV35" s="482"/>
      <c r="WSW35" s="481"/>
      <c r="WSX35" s="1053"/>
      <c r="WSY35" s="1053"/>
      <c r="WSZ35" s="1053"/>
      <c r="WTA35" s="1053"/>
      <c r="WTB35" s="1053"/>
      <c r="WTC35" s="480"/>
      <c r="WTD35" s="480"/>
      <c r="WTE35" s="481"/>
      <c r="WTF35" s="480"/>
      <c r="WTG35" s="480"/>
      <c r="WTH35" s="480"/>
      <c r="WTI35" s="481"/>
      <c r="WTJ35" s="481"/>
      <c r="WTK35" s="482"/>
      <c r="WTL35" s="481"/>
      <c r="WTM35" s="1053"/>
      <c r="WTN35" s="1053"/>
      <c r="WTO35" s="1053"/>
      <c r="WTP35" s="1053"/>
      <c r="WTQ35" s="1053"/>
      <c r="WTR35" s="480"/>
      <c r="WTS35" s="480"/>
      <c r="WTT35" s="481"/>
      <c r="WTU35" s="480"/>
      <c r="WTV35" s="480"/>
      <c r="WTW35" s="480"/>
      <c r="WTX35" s="481"/>
      <c r="WTY35" s="481"/>
      <c r="WTZ35" s="482"/>
      <c r="WUA35" s="481"/>
      <c r="WUB35" s="1053"/>
      <c r="WUC35" s="1053"/>
      <c r="WUD35" s="1053"/>
      <c r="WUE35" s="1053"/>
      <c r="WUF35" s="1053"/>
      <c r="WUG35" s="480"/>
      <c r="WUH35" s="480"/>
      <c r="WUI35" s="481"/>
      <c r="WUJ35" s="480"/>
      <c r="WUK35" s="480"/>
      <c r="WUL35" s="480"/>
      <c r="WUM35" s="481"/>
      <c r="WUN35" s="481"/>
      <c r="WUO35" s="482"/>
      <c r="WUP35" s="481"/>
      <c r="WUQ35" s="1053"/>
      <c r="WUR35" s="1053"/>
      <c r="WUS35" s="1053"/>
      <c r="WUT35" s="1053"/>
      <c r="WUU35" s="1053"/>
      <c r="WUV35" s="480"/>
      <c r="WUW35" s="480"/>
      <c r="WUX35" s="481"/>
      <c r="WUY35" s="480"/>
      <c r="WUZ35" s="480"/>
      <c r="WVA35" s="480"/>
      <c r="WVB35" s="481"/>
      <c r="WVC35" s="481"/>
      <c r="WVD35" s="482"/>
      <c r="WVE35" s="481"/>
      <c r="WVF35" s="1053"/>
      <c r="WVG35" s="1053"/>
      <c r="WVH35" s="1053"/>
      <c r="WVI35" s="1053"/>
      <c r="WVJ35" s="1053"/>
      <c r="WVK35" s="480"/>
      <c r="WVL35" s="480"/>
      <c r="WVM35" s="481"/>
      <c r="WVN35" s="480"/>
      <c r="WVO35" s="480"/>
      <c r="WVP35" s="480"/>
      <c r="WVQ35" s="481"/>
      <c r="WVR35" s="481"/>
      <c r="WVS35" s="482"/>
      <c r="WVT35" s="481"/>
      <c r="WVU35" s="1053"/>
      <c r="WVV35" s="1053"/>
      <c r="WVW35" s="1053"/>
      <c r="WVX35" s="1053"/>
      <c r="WVY35" s="1053"/>
      <c r="WVZ35" s="480"/>
      <c r="WWA35" s="480"/>
      <c r="WWB35" s="481"/>
      <c r="WWC35" s="480"/>
      <c r="WWD35" s="480"/>
      <c r="WWE35" s="480"/>
      <c r="WWF35" s="481"/>
      <c r="WWG35" s="481"/>
      <c r="WWH35" s="482"/>
      <c r="WWI35" s="481"/>
      <c r="WWJ35" s="1053"/>
      <c r="WWK35" s="1053"/>
      <c r="WWL35" s="1053"/>
      <c r="WWM35" s="1053"/>
      <c r="WWN35" s="1053"/>
      <c r="WWO35" s="480"/>
      <c r="WWP35" s="480"/>
      <c r="WWQ35" s="481"/>
      <c r="WWR35" s="480"/>
      <c r="WWS35" s="480"/>
      <c r="WWT35" s="480"/>
      <c r="WWU35" s="481"/>
      <c r="WWV35" s="481"/>
      <c r="WWW35" s="482"/>
      <c r="WWX35" s="481"/>
      <c r="WWY35" s="1053"/>
      <c r="WWZ35" s="1053"/>
      <c r="WXA35" s="1053"/>
      <c r="WXB35" s="1053"/>
      <c r="WXC35" s="1053"/>
      <c r="WXD35" s="480"/>
      <c r="WXE35" s="480"/>
      <c r="WXF35" s="481"/>
      <c r="WXG35" s="480"/>
      <c r="WXH35" s="480"/>
      <c r="WXI35" s="480"/>
      <c r="WXJ35" s="481"/>
      <c r="WXK35" s="481"/>
      <c r="WXL35" s="482"/>
      <c r="WXM35" s="481"/>
      <c r="WXN35" s="1053"/>
      <c r="WXO35" s="1053"/>
      <c r="WXP35" s="1053"/>
      <c r="WXQ35" s="1053"/>
      <c r="WXR35" s="1053"/>
      <c r="WXS35" s="480"/>
      <c r="WXT35" s="480"/>
      <c r="WXU35" s="481"/>
      <c r="WXV35" s="480"/>
      <c r="WXW35" s="480"/>
      <c r="WXX35" s="480"/>
      <c r="WXY35" s="481"/>
      <c r="WXZ35" s="481"/>
      <c r="WYA35" s="482"/>
      <c r="WYB35" s="481"/>
      <c r="WYC35" s="1053"/>
      <c r="WYD35" s="1053"/>
      <c r="WYE35" s="1053"/>
      <c r="WYF35" s="1053"/>
      <c r="WYG35" s="1053"/>
      <c r="WYH35" s="480"/>
      <c r="WYI35" s="480"/>
      <c r="WYJ35" s="481"/>
      <c r="WYK35" s="480"/>
      <c r="WYL35" s="480"/>
      <c r="WYM35" s="480"/>
      <c r="WYN35" s="481"/>
      <c r="WYO35" s="481"/>
      <c r="WYP35" s="482"/>
      <c r="WYQ35" s="481"/>
      <c r="WYR35" s="1053"/>
      <c r="WYS35" s="1053"/>
      <c r="WYT35" s="1053"/>
      <c r="WYU35" s="1053"/>
      <c r="WYV35" s="1053"/>
      <c r="WYW35" s="480"/>
      <c r="WYX35" s="480"/>
      <c r="WYY35" s="481"/>
      <c r="WYZ35" s="480"/>
      <c r="WZA35" s="480"/>
      <c r="WZB35" s="480"/>
      <c r="WZC35" s="481"/>
      <c r="WZD35" s="481"/>
      <c r="WZE35" s="482"/>
      <c r="WZF35" s="481"/>
      <c r="WZG35" s="1053"/>
      <c r="WZH35" s="1053"/>
      <c r="WZI35" s="1053"/>
      <c r="WZJ35" s="1053"/>
      <c r="WZK35" s="1053"/>
      <c r="WZL35" s="480"/>
      <c r="WZM35" s="480"/>
      <c r="WZN35" s="481"/>
      <c r="WZO35" s="480"/>
      <c r="WZP35" s="480"/>
      <c r="WZQ35" s="480"/>
      <c r="WZR35" s="481"/>
      <c r="WZS35" s="481"/>
      <c r="WZT35" s="482"/>
      <c r="WZU35" s="481"/>
      <c r="WZV35" s="1053"/>
      <c r="WZW35" s="1053"/>
      <c r="WZX35" s="1053"/>
      <c r="WZY35" s="1053"/>
      <c r="WZZ35" s="1053"/>
      <c r="XAA35" s="480"/>
      <c r="XAB35" s="480"/>
      <c r="XAC35" s="481"/>
      <c r="XAD35" s="480"/>
      <c r="XAE35" s="480"/>
      <c r="XAF35" s="480"/>
      <c r="XAG35" s="481"/>
      <c r="XAH35" s="481"/>
      <c r="XAI35" s="482"/>
      <c r="XAJ35" s="481"/>
      <c r="XAK35" s="1053"/>
      <c r="XAL35" s="1053"/>
      <c r="XAM35" s="1053"/>
      <c r="XAN35" s="1053"/>
      <c r="XAO35" s="1053"/>
      <c r="XAP35" s="480"/>
      <c r="XAQ35" s="480"/>
      <c r="XAR35" s="481"/>
      <c r="XAS35" s="480"/>
      <c r="XAT35" s="480"/>
      <c r="XAU35" s="480"/>
      <c r="XAV35" s="481"/>
      <c r="XAW35" s="481"/>
      <c r="XAX35" s="482"/>
      <c r="XAY35" s="481"/>
      <c r="XAZ35" s="1053"/>
      <c r="XBA35" s="1053"/>
      <c r="XBB35" s="1053"/>
      <c r="XBC35" s="1053"/>
      <c r="XBD35" s="1053"/>
      <c r="XBE35" s="480"/>
      <c r="XBF35" s="480"/>
      <c r="XBG35" s="481"/>
      <c r="XBH35" s="480"/>
      <c r="XBI35" s="480"/>
      <c r="XBJ35" s="480"/>
      <c r="XBK35" s="481"/>
      <c r="XBL35" s="481"/>
      <c r="XBM35" s="482"/>
      <c r="XBN35" s="481"/>
      <c r="XBO35" s="1053"/>
      <c r="XBP35" s="1053"/>
      <c r="XBQ35" s="1053"/>
      <c r="XBR35" s="1053"/>
      <c r="XBS35" s="1053"/>
      <c r="XBT35" s="480"/>
      <c r="XBU35" s="480"/>
      <c r="XBV35" s="481"/>
      <c r="XBW35" s="480"/>
      <c r="XBX35" s="480"/>
      <c r="XBY35" s="480"/>
      <c r="XBZ35" s="481"/>
      <c r="XCA35" s="481"/>
      <c r="XCB35" s="482"/>
      <c r="XCC35" s="481"/>
      <c r="XCD35" s="1053"/>
      <c r="XCE35" s="1053"/>
      <c r="XCF35" s="1053"/>
      <c r="XCG35" s="1053"/>
      <c r="XCH35" s="1053"/>
      <c r="XCI35" s="480"/>
      <c r="XCJ35" s="480"/>
      <c r="XCK35" s="481"/>
      <c r="XCL35" s="480"/>
      <c r="XCM35" s="480"/>
      <c r="XCN35" s="480"/>
      <c r="XCO35" s="481"/>
      <c r="XCP35" s="481"/>
      <c r="XCQ35" s="482"/>
      <c r="XCR35" s="481"/>
      <c r="XCS35" s="1053"/>
      <c r="XCT35" s="1053"/>
      <c r="XCU35" s="1053"/>
      <c r="XCV35" s="1053"/>
      <c r="XCW35" s="1053"/>
      <c r="XCX35" s="480"/>
      <c r="XCY35" s="480"/>
      <c r="XCZ35" s="481"/>
      <c r="XDA35" s="480"/>
      <c r="XDB35" s="480"/>
      <c r="XDC35" s="480"/>
      <c r="XDD35" s="481"/>
      <c r="XDE35" s="481"/>
      <c r="XDF35" s="482"/>
      <c r="XDG35" s="481"/>
      <c r="XDH35" s="1053"/>
      <c r="XDI35" s="1053"/>
      <c r="XDJ35" s="1053"/>
      <c r="XDK35" s="1053"/>
      <c r="XDL35" s="1053"/>
      <c r="XDM35" s="480"/>
      <c r="XDN35" s="480"/>
      <c r="XDO35" s="481"/>
      <c r="XDP35" s="480"/>
      <c r="XDQ35" s="480"/>
      <c r="XDR35" s="480"/>
      <c r="XDS35" s="481"/>
      <c r="XDT35" s="481"/>
      <c r="XDU35" s="482"/>
      <c r="XDV35" s="481"/>
      <c r="XDW35" s="1053"/>
      <c r="XDX35" s="1053"/>
      <c r="XDY35" s="1053"/>
      <c r="XDZ35" s="1053"/>
      <c r="XEA35" s="1053"/>
      <c r="XEB35" s="480"/>
      <c r="XEC35" s="480"/>
      <c r="XED35" s="481"/>
      <c r="XEE35" s="480"/>
      <c r="XEF35" s="480"/>
      <c r="XEG35" s="480"/>
      <c r="XEH35" s="481"/>
      <c r="XEI35" s="481"/>
      <c r="XEJ35" s="482"/>
      <c r="XEK35" s="481"/>
      <c r="XEL35" s="1053"/>
      <c r="XEM35" s="1053"/>
      <c r="XEN35" s="1053"/>
      <c r="XEO35" s="1053"/>
      <c r="XEP35" s="1053"/>
      <c r="XEQ35" s="480"/>
      <c r="XER35" s="480"/>
      <c r="XES35" s="481"/>
      <c r="XET35" s="480"/>
      <c r="XEU35" s="480"/>
      <c r="XEV35" s="480"/>
      <c r="XEW35" s="481"/>
      <c r="XEX35" s="481"/>
      <c r="XEY35" s="482"/>
      <c r="XEZ35" s="481"/>
      <c r="XFA35" s="1053"/>
      <c r="XFB35" s="1053"/>
      <c r="XFC35" s="1053"/>
      <c r="XFD35" s="1053"/>
    </row>
    <row r="36" spans="1:16384" s="51" customFormat="1" ht="39" customHeight="1">
      <c r="A36" s="225" t="s">
        <v>248</v>
      </c>
      <c r="B36" s="226" t="s">
        <v>249</v>
      </c>
      <c r="C36" s="226" t="s">
        <v>250</v>
      </c>
      <c r="D36" s="227" t="s">
        <v>41</v>
      </c>
      <c r="E36" s="228" t="s">
        <v>2</v>
      </c>
      <c r="F36" s="229" t="s">
        <v>3</v>
      </c>
      <c r="G36" s="229" t="s">
        <v>155</v>
      </c>
      <c r="H36" s="229" t="s">
        <v>251</v>
      </c>
      <c r="I36" s="456" t="s">
        <v>252</v>
      </c>
      <c r="J36" s="456" t="s">
        <v>253</v>
      </c>
      <c r="K36" s="231" t="s">
        <v>254</v>
      </c>
      <c r="L36" s="1057" t="s">
        <v>256</v>
      </c>
      <c r="M36" s="1057"/>
      <c r="N36" s="232" t="s">
        <v>255</v>
      </c>
      <c r="O36" s="233" t="s">
        <v>258</v>
      </c>
    </row>
    <row r="37" spans="1:16384" s="51" customFormat="1" ht="37.5" customHeight="1">
      <c r="A37" s="1058" t="str">
        <f>'Financial Plan 1397'!A44:B44</f>
        <v>د: بخش حفظ و مراقبت ساحات سال های قبل</v>
      </c>
      <c r="B37" s="1058"/>
      <c r="C37" s="1058"/>
      <c r="D37" s="1058"/>
      <c r="E37" s="242"/>
      <c r="F37" s="243"/>
      <c r="G37" s="243"/>
      <c r="H37" s="243"/>
      <c r="I37" s="244"/>
      <c r="J37" s="244"/>
      <c r="K37" s="244"/>
      <c r="L37" s="243" t="s">
        <v>209</v>
      </c>
      <c r="M37" s="235" t="s">
        <v>257</v>
      </c>
      <c r="N37" s="236"/>
      <c r="O37" s="235"/>
    </row>
    <row r="38" spans="1:16384" s="51" customFormat="1" ht="28.5" customHeight="1">
      <c r="A38" s="1075" t="s">
        <v>264</v>
      </c>
      <c r="B38" s="1075" t="s">
        <v>261</v>
      </c>
      <c r="C38" s="1075" t="s">
        <v>265</v>
      </c>
      <c r="D38" s="477" t="str">
        <f>'Financial Plan 1397'!B46</f>
        <v xml:space="preserve">کارگر حفظ و مراقبت شبکه آبیاری، ساحه سبز، شاخه بر و تاسیسات پروژه </v>
      </c>
      <c r="E38" s="258" t="str">
        <f>'Financial Plan 1397'!C46</f>
        <v>روز کاری</v>
      </c>
      <c r="F38" s="258">
        <f>'Financial Plan 1397'!D46</f>
        <v>5142</v>
      </c>
      <c r="G38" s="574">
        <f>'Financial Plan 1397'!F46</f>
        <v>400</v>
      </c>
      <c r="H38" s="574">
        <f>'Financial Plan 1397'!H46</f>
        <v>2056800</v>
      </c>
      <c r="I38" s="573">
        <v>43941</v>
      </c>
      <c r="J38" s="573">
        <v>44196</v>
      </c>
      <c r="K38" s="257" t="s">
        <v>263</v>
      </c>
      <c r="L38" s="257">
        <v>9</v>
      </c>
      <c r="M38" s="575">
        <f t="shared" ref="M38:M44" si="3">H38/400</f>
        <v>5142</v>
      </c>
      <c r="N38" s="576">
        <f t="shared" ref="N38:N44" si="4">M38*7</f>
        <v>35994</v>
      </c>
      <c r="O38" s="263"/>
    </row>
    <row r="39" spans="1:16384" s="51" customFormat="1" ht="28.5" customHeight="1">
      <c r="A39" s="1076"/>
      <c r="B39" s="1076"/>
      <c r="C39" s="1076"/>
      <c r="D39" s="477" t="str">
        <f>'Financial Plan 1397'!B47</f>
        <v>آبیاری نهال های غرس شده و نهال های بذر مستقیم سال های 1395 الی 1398</v>
      </c>
      <c r="E39" s="258" t="str">
        <f>'Financial Plan 1397'!C47</f>
        <v>اصله</v>
      </c>
      <c r="F39" s="258">
        <f>'Financial Plan 1397'!D47</f>
        <v>965000</v>
      </c>
      <c r="G39" s="574">
        <f>'Financial Plan 1397'!F47</f>
        <v>2.6666666666666665</v>
      </c>
      <c r="H39" s="574">
        <f>'Financial Plan 1397'!H47</f>
        <v>30207866.666666668</v>
      </c>
      <c r="I39" s="573">
        <v>43151</v>
      </c>
      <c r="J39" s="573">
        <v>44196</v>
      </c>
      <c r="K39" s="257" t="s">
        <v>263</v>
      </c>
      <c r="L39" s="257">
        <v>9</v>
      </c>
      <c r="M39" s="575">
        <f t="shared" si="3"/>
        <v>75519.666666666672</v>
      </c>
      <c r="N39" s="576">
        <f t="shared" si="4"/>
        <v>528637.66666666674</v>
      </c>
      <c r="O39" s="263"/>
    </row>
    <row r="40" spans="1:16384" s="51" customFormat="1" ht="28.5" customHeight="1">
      <c r="A40" s="1076"/>
      <c r="B40" s="1076"/>
      <c r="C40" s="1076"/>
      <c r="D40" s="477" t="str">
        <f>'Financial Plan 1397'!B48</f>
        <v xml:space="preserve">آبیاری نهال ها توسط تانکر های وزارت زراعت </v>
      </c>
      <c r="E40" s="258" t="str">
        <f>'Financial Plan 1397'!C48</f>
        <v>مرتبه</v>
      </c>
      <c r="F40" s="258">
        <f>'Financial Plan 1397'!D48</f>
        <v>10000</v>
      </c>
      <c r="G40" s="574">
        <f>'Financial Plan 1397'!F48</f>
        <v>5.7142857142857144</v>
      </c>
      <c r="H40" s="574">
        <f>'Financial Plan 1397'!H48</f>
        <v>628571.42857142864</v>
      </c>
      <c r="I40" s="573">
        <v>43151</v>
      </c>
      <c r="J40" s="573">
        <v>44196</v>
      </c>
      <c r="K40" s="257" t="s">
        <v>263</v>
      </c>
      <c r="L40" s="257">
        <v>9</v>
      </c>
      <c r="M40" s="575">
        <f t="shared" si="3"/>
        <v>1571.4285714285716</v>
      </c>
      <c r="N40" s="576">
        <f t="shared" si="4"/>
        <v>11000</v>
      </c>
      <c r="O40" s="263"/>
    </row>
    <row r="41" spans="1:16384" s="51" customFormat="1" ht="28.5" customHeight="1">
      <c r="A41" s="1076"/>
      <c r="B41" s="1076"/>
      <c r="C41" s="1076"/>
      <c r="D41" s="477" t="str">
        <f>'Financial Plan 1397'!B49</f>
        <v xml:space="preserve">نرم کاری و ملچ اطراف نهال ها </v>
      </c>
      <c r="E41" s="258" t="str">
        <f>'Financial Plan 1397'!C49</f>
        <v>اصله</v>
      </c>
      <c r="F41" s="258">
        <f>'Financial Plan 1397'!D49</f>
        <v>527000</v>
      </c>
      <c r="G41" s="574">
        <f>'Financial Plan 1397'!F49</f>
        <v>5</v>
      </c>
      <c r="H41" s="574">
        <f>'Financial Plan 1397'!H49</f>
        <v>2635000</v>
      </c>
      <c r="I41" s="573">
        <v>43151</v>
      </c>
      <c r="J41" s="573">
        <v>44196</v>
      </c>
      <c r="K41" s="257" t="s">
        <v>263</v>
      </c>
      <c r="L41" s="257">
        <v>9</v>
      </c>
      <c r="M41" s="575">
        <f t="shared" si="3"/>
        <v>6587.5</v>
      </c>
      <c r="N41" s="576">
        <f t="shared" si="4"/>
        <v>46112.5</v>
      </c>
      <c r="O41" s="263"/>
    </row>
    <row r="42" spans="1:16384" s="57" customFormat="1" ht="28.5" customHeight="1">
      <c r="A42" s="1076"/>
      <c r="B42" s="1076"/>
      <c r="C42" s="1076"/>
      <c r="D42" s="477" t="str">
        <f>'Financial Plan 1397'!B50</f>
        <v>ایجاد قوریه موقت</v>
      </c>
      <c r="E42" s="258" t="str">
        <f>'Financial Plan 1397'!C50</f>
        <v>جریب</v>
      </c>
      <c r="F42" s="258">
        <f>'Financial Plan 1397'!D50</f>
        <v>9</v>
      </c>
      <c r="G42" s="574">
        <f>'Financial Plan 1397'!F50</f>
        <v>29600</v>
      </c>
      <c r="H42" s="574">
        <f>'Financial Plan 1397'!H50</f>
        <v>799200</v>
      </c>
      <c r="I42" s="573">
        <v>43151</v>
      </c>
      <c r="J42" s="573">
        <v>44196</v>
      </c>
      <c r="K42" s="257" t="s">
        <v>263</v>
      </c>
      <c r="L42" s="257">
        <v>9</v>
      </c>
      <c r="M42" s="575">
        <f t="shared" si="3"/>
        <v>1998</v>
      </c>
      <c r="N42" s="576">
        <f t="shared" si="4"/>
        <v>13986</v>
      </c>
      <c r="O42" s="264"/>
    </row>
    <row r="43" spans="1:16384" s="57" customFormat="1" ht="36" customHeight="1">
      <c r="A43" s="1076"/>
      <c r="B43" s="1076"/>
      <c r="C43" s="1076"/>
      <c r="D43" s="477" t="str">
        <f>'Financial Plan 1397'!B51</f>
        <v>ناغه گیری نهال های خشک شده توسط نهال تولید شده در خریطه های پلاستکی در ساحه آبریزه</v>
      </c>
      <c r="E43" s="258" t="str">
        <f>'Financial Plan 1397'!C51</f>
        <v>اصله</v>
      </c>
      <c r="F43" s="258">
        <f>'Financial Plan 1397'!D51</f>
        <v>48950</v>
      </c>
      <c r="G43" s="574">
        <f>'Financial Plan 1397'!F51</f>
        <v>8</v>
      </c>
      <c r="H43" s="574">
        <f>'Financial Plan 1397'!H51</f>
        <v>391600</v>
      </c>
      <c r="I43" s="573">
        <v>43151</v>
      </c>
      <c r="J43" s="573">
        <v>44196</v>
      </c>
      <c r="K43" s="257" t="s">
        <v>263</v>
      </c>
      <c r="L43" s="257">
        <v>9</v>
      </c>
      <c r="M43" s="575">
        <f t="shared" si="3"/>
        <v>979</v>
      </c>
      <c r="N43" s="576">
        <f t="shared" si="4"/>
        <v>6853</v>
      </c>
      <c r="O43" s="264"/>
    </row>
    <row r="44" spans="1:16384" s="57" customFormat="1" ht="28.5" customHeight="1">
      <c r="A44" s="1077"/>
      <c r="B44" s="1077"/>
      <c r="C44" s="1077"/>
      <c r="D44" s="477" t="str">
        <f>'Financial Plan 1397'!B52</f>
        <v>آبیاری نهال ناغه گیریه شده در خزان سال یک مرتبه</v>
      </c>
      <c r="E44" s="258" t="str">
        <f>'Financial Plan 1397'!C52</f>
        <v>اصله</v>
      </c>
      <c r="F44" s="258">
        <f>'Financial Plan 1397'!D52</f>
        <v>28950</v>
      </c>
      <c r="G44" s="574">
        <f>'Financial Plan 1397'!F52</f>
        <v>2.6666666666666665</v>
      </c>
      <c r="H44" s="574">
        <f>'Financial Plan 1397'!H52</f>
        <v>77200</v>
      </c>
      <c r="I44" s="573">
        <v>43151</v>
      </c>
      <c r="J44" s="573">
        <v>44196</v>
      </c>
      <c r="K44" s="257" t="s">
        <v>263</v>
      </c>
      <c r="L44" s="257">
        <v>9</v>
      </c>
      <c r="M44" s="575">
        <f t="shared" si="3"/>
        <v>193</v>
      </c>
      <c r="N44" s="576">
        <f t="shared" si="4"/>
        <v>1351</v>
      </c>
      <c r="O44" s="265"/>
    </row>
    <row r="45" spans="1:16384" s="28" customFormat="1" ht="39" customHeight="1">
      <c r="A45" s="1053" t="str">
        <f>'Financial Plan 1397'!A53:B53</f>
        <v>مجموع فرعی</v>
      </c>
      <c r="B45" s="1053"/>
      <c r="C45" s="1053"/>
      <c r="D45" s="1053"/>
      <c r="E45" s="1053"/>
      <c r="F45" s="480"/>
      <c r="G45" s="480"/>
      <c r="H45" s="481">
        <f>SUM(H38:H44)</f>
        <v>36796238.095238097</v>
      </c>
      <c r="I45" s="480"/>
      <c r="J45" s="480"/>
      <c r="K45" s="480"/>
      <c r="L45" s="481"/>
      <c r="M45" s="481">
        <f>SUM(M38:M44)</f>
        <v>91990.595238095237</v>
      </c>
      <c r="N45" s="482">
        <f>SUM(N38:N44)</f>
        <v>643934.16666666674</v>
      </c>
      <c r="O45" s="644" t="e">
        <f>H45/H103</f>
        <v>#REF!</v>
      </c>
      <c r="P45" s="1053"/>
      <c r="Q45" s="1053"/>
      <c r="R45" s="1053"/>
      <c r="S45" s="1053"/>
      <c r="T45" s="1053"/>
      <c r="U45" s="480"/>
      <c r="V45" s="480"/>
      <c r="W45" s="481"/>
      <c r="X45" s="480"/>
      <c r="Y45" s="480"/>
      <c r="Z45" s="480"/>
      <c r="AA45" s="481"/>
      <c r="AB45" s="481"/>
      <c r="AC45" s="482"/>
      <c r="AD45" s="481"/>
      <c r="AE45" s="1053"/>
      <c r="AF45" s="1053"/>
      <c r="AG45" s="1053"/>
      <c r="AH45" s="1053"/>
      <c r="AI45" s="1053"/>
      <c r="AJ45" s="480"/>
      <c r="AK45" s="480"/>
      <c r="AL45" s="481"/>
      <c r="AM45" s="480"/>
      <c r="AN45" s="480"/>
      <c r="AO45" s="480"/>
      <c r="AP45" s="481"/>
      <c r="AQ45" s="481"/>
      <c r="AR45" s="482"/>
      <c r="AS45" s="481"/>
      <c r="AT45" s="1053"/>
      <c r="AU45" s="1053"/>
      <c r="AV45" s="1053"/>
      <c r="AW45" s="1053"/>
      <c r="AX45" s="1053"/>
      <c r="AY45" s="480"/>
      <c r="AZ45" s="480"/>
      <c r="BA45" s="481"/>
      <c r="BB45" s="480"/>
      <c r="BC45" s="480"/>
      <c r="BD45" s="480"/>
      <c r="BE45" s="481"/>
      <c r="BF45" s="481"/>
      <c r="BG45" s="482"/>
      <c r="BH45" s="481"/>
      <c r="BI45" s="1053"/>
      <c r="BJ45" s="1053"/>
      <c r="BK45" s="1053"/>
      <c r="BL45" s="1053"/>
      <c r="BM45" s="1053"/>
      <c r="BN45" s="480"/>
      <c r="BO45" s="480"/>
      <c r="BP45" s="481"/>
      <c r="BQ45" s="480"/>
      <c r="BR45" s="480"/>
      <c r="BS45" s="480"/>
      <c r="BT45" s="481"/>
      <c r="BU45" s="481"/>
      <c r="BV45" s="482"/>
      <c r="BW45" s="481"/>
      <c r="BX45" s="1053"/>
      <c r="BY45" s="1053"/>
      <c r="BZ45" s="1053"/>
      <c r="CA45" s="1053"/>
      <c r="CB45" s="1053"/>
      <c r="CC45" s="480"/>
      <c r="CD45" s="480"/>
      <c r="CE45" s="481"/>
      <c r="CF45" s="480"/>
      <c r="CG45" s="480"/>
      <c r="CH45" s="480"/>
      <c r="CI45" s="481"/>
      <c r="CJ45" s="481"/>
      <c r="CK45" s="482"/>
      <c r="CL45" s="481"/>
      <c r="CM45" s="1053"/>
      <c r="CN45" s="1053"/>
      <c r="CO45" s="1053"/>
      <c r="CP45" s="1053"/>
      <c r="CQ45" s="1053"/>
      <c r="CR45" s="480"/>
      <c r="CS45" s="480"/>
      <c r="CT45" s="481"/>
      <c r="CU45" s="480"/>
      <c r="CV45" s="480"/>
      <c r="CW45" s="480"/>
      <c r="CX45" s="481"/>
      <c r="CY45" s="481"/>
      <c r="CZ45" s="482"/>
      <c r="DA45" s="481"/>
      <c r="DB45" s="1053"/>
      <c r="DC45" s="1053"/>
      <c r="DD45" s="1053"/>
      <c r="DE45" s="1053"/>
      <c r="DF45" s="1053"/>
      <c r="DG45" s="480"/>
      <c r="DH45" s="480"/>
      <c r="DI45" s="481"/>
      <c r="DJ45" s="480"/>
      <c r="DK45" s="480"/>
      <c r="DL45" s="480"/>
      <c r="DM45" s="481"/>
      <c r="DN45" s="481"/>
      <c r="DO45" s="482"/>
      <c r="DP45" s="481"/>
      <c r="DQ45" s="1053"/>
      <c r="DR45" s="1053"/>
      <c r="DS45" s="1053"/>
      <c r="DT45" s="1053"/>
      <c r="DU45" s="1053"/>
      <c r="DV45" s="480"/>
      <c r="DW45" s="480"/>
      <c r="DX45" s="481"/>
      <c r="DY45" s="480"/>
      <c r="DZ45" s="480"/>
      <c r="EA45" s="480"/>
      <c r="EB45" s="481"/>
      <c r="EC45" s="481"/>
      <c r="ED45" s="482"/>
      <c r="EE45" s="481"/>
      <c r="EF45" s="1053"/>
      <c r="EG45" s="1053"/>
      <c r="EH45" s="1053"/>
      <c r="EI45" s="1053"/>
      <c r="EJ45" s="1053"/>
      <c r="EK45" s="480"/>
      <c r="EL45" s="480"/>
      <c r="EM45" s="481"/>
      <c r="EN45" s="480"/>
      <c r="EO45" s="480"/>
      <c r="EP45" s="480"/>
      <c r="EQ45" s="481"/>
      <c r="ER45" s="481"/>
      <c r="ES45" s="482"/>
      <c r="ET45" s="481"/>
      <c r="EU45" s="1053"/>
      <c r="EV45" s="1053"/>
      <c r="EW45" s="1053"/>
      <c r="EX45" s="1053"/>
      <c r="EY45" s="1053"/>
      <c r="EZ45" s="480"/>
      <c r="FA45" s="480"/>
      <c r="FB45" s="481"/>
      <c r="FC45" s="480"/>
      <c r="FD45" s="480"/>
      <c r="FE45" s="480"/>
      <c r="FF45" s="481"/>
      <c r="FG45" s="481"/>
      <c r="FH45" s="482"/>
      <c r="FI45" s="481"/>
      <c r="FJ45" s="1053"/>
      <c r="FK45" s="1053"/>
      <c r="FL45" s="1053"/>
      <c r="FM45" s="1053"/>
      <c r="FN45" s="1053"/>
      <c r="FO45" s="480"/>
      <c r="FP45" s="480"/>
      <c r="FQ45" s="481"/>
      <c r="FR45" s="480"/>
      <c r="FS45" s="480"/>
      <c r="FT45" s="480"/>
      <c r="FU45" s="481"/>
      <c r="FV45" s="481"/>
      <c r="FW45" s="482"/>
      <c r="FX45" s="481"/>
      <c r="FY45" s="1053"/>
      <c r="FZ45" s="1053"/>
      <c r="GA45" s="1053"/>
      <c r="GB45" s="1053"/>
      <c r="GC45" s="1053"/>
      <c r="GD45" s="480"/>
      <c r="GE45" s="480"/>
      <c r="GF45" s="481"/>
      <c r="GG45" s="480"/>
      <c r="GH45" s="480"/>
      <c r="GI45" s="480"/>
      <c r="GJ45" s="481"/>
      <c r="GK45" s="481"/>
      <c r="GL45" s="482"/>
      <c r="GM45" s="481"/>
      <c r="GN45" s="1053"/>
      <c r="GO45" s="1053"/>
      <c r="GP45" s="1053"/>
      <c r="GQ45" s="1053"/>
      <c r="GR45" s="1053"/>
      <c r="GS45" s="480"/>
      <c r="GT45" s="480"/>
      <c r="GU45" s="481"/>
      <c r="GV45" s="480"/>
      <c r="GW45" s="480"/>
      <c r="GX45" s="480"/>
      <c r="GY45" s="481"/>
      <c r="GZ45" s="481"/>
      <c r="HA45" s="482"/>
      <c r="HB45" s="481"/>
      <c r="HC45" s="1053"/>
      <c r="HD45" s="1053"/>
      <c r="HE45" s="1053"/>
      <c r="HF45" s="1053"/>
      <c r="HG45" s="1053"/>
      <c r="HH45" s="480"/>
      <c r="HI45" s="480"/>
      <c r="HJ45" s="481"/>
      <c r="HK45" s="480"/>
      <c r="HL45" s="480"/>
      <c r="HM45" s="480"/>
      <c r="HN45" s="481"/>
      <c r="HO45" s="481"/>
      <c r="HP45" s="482"/>
      <c r="HQ45" s="481"/>
      <c r="HR45" s="1053"/>
      <c r="HS45" s="1053"/>
      <c r="HT45" s="1053"/>
      <c r="HU45" s="1053"/>
      <c r="HV45" s="1053"/>
      <c r="HW45" s="480"/>
      <c r="HX45" s="480"/>
      <c r="HY45" s="481"/>
      <c r="HZ45" s="480"/>
      <c r="IA45" s="480"/>
      <c r="IB45" s="480"/>
      <c r="IC45" s="481"/>
      <c r="ID45" s="481"/>
      <c r="IE45" s="482"/>
      <c r="IF45" s="481"/>
      <c r="IG45" s="1053"/>
      <c r="IH45" s="1053"/>
      <c r="II45" s="1053"/>
      <c r="IJ45" s="1053"/>
      <c r="IK45" s="1053"/>
      <c r="IL45" s="480"/>
      <c r="IM45" s="480"/>
      <c r="IN45" s="481"/>
      <c r="IO45" s="480"/>
      <c r="IP45" s="480"/>
      <c r="IQ45" s="480"/>
      <c r="IR45" s="481"/>
      <c r="IS45" s="481"/>
      <c r="IT45" s="482"/>
      <c r="IU45" s="481"/>
      <c r="IV45" s="1053"/>
      <c r="IW45" s="1053"/>
      <c r="IX45" s="1053"/>
      <c r="IY45" s="1053"/>
      <c r="IZ45" s="1053"/>
      <c r="JA45" s="480"/>
      <c r="JB45" s="480"/>
      <c r="JC45" s="481"/>
      <c r="JD45" s="480"/>
      <c r="JE45" s="480"/>
      <c r="JF45" s="480"/>
      <c r="JG45" s="481"/>
      <c r="JH45" s="481"/>
      <c r="JI45" s="482"/>
      <c r="JJ45" s="481"/>
      <c r="JK45" s="1053"/>
      <c r="JL45" s="1053"/>
      <c r="JM45" s="1053"/>
      <c r="JN45" s="1053"/>
      <c r="JO45" s="1053"/>
      <c r="JP45" s="480"/>
      <c r="JQ45" s="480"/>
      <c r="JR45" s="481"/>
      <c r="JS45" s="480"/>
      <c r="JT45" s="480"/>
      <c r="JU45" s="480"/>
      <c r="JV45" s="481"/>
      <c r="JW45" s="481"/>
      <c r="JX45" s="482"/>
      <c r="JY45" s="481"/>
      <c r="JZ45" s="1053"/>
      <c r="KA45" s="1053"/>
      <c r="KB45" s="1053"/>
      <c r="KC45" s="1053"/>
      <c r="KD45" s="1053"/>
      <c r="KE45" s="480"/>
      <c r="KF45" s="480"/>
      <c r="KG45" s="481"/>
      <c r="KH45" s="480"/>
      <c r="KI45" s="480"/>
      <c r="KJ45" s="480"/>
      <c r="KK45" s="481"/>
      <c r="KL45" s="481"/>
      <c r="KM45" s="482"/>
      <c r="KN45" s="481"/>
      <c r="KO45" s="1053"/>
      <c r="KP45" s="1053"/>
      <c r="KQ45" s="1053"/>
      <c r="KR45" s="1053"/>
      <c r="KS45" s="1053"/>
      <c r="KT45" s="480"/>
      <c r="KU45" s="480"/>
      <c r="KV45" s="481"/>
      <c r="KW45" s="480"/>
      <c r="KX45" s="480"/>
      <c r="KY45" s="480"/>
      <c r="KZ45" s="481"/>
      <c r="LA45" s="481"/>
      <c r="LB45" s="482"/>
      <c r="LC45" s="481"/>
      <c r="LD45" s="1053"/>
      <c r="LE45" s="1053"/>
      <c r="LF45" s="1053"/>
      <c r="LG45" s="1053"/>
      <c r="LH45" s="1053"/>
      <c r="LI45" s="480"/>
      <c r="LJ45" s="480"/>
      <c r="LK45" s="481"/>
      <c r="LL45" s="480"/>
      <c r="LM45" s="480"/>
      <c r="LN45" s="480"/>
      <c r="LO45" s="481"/>
      <c r="LP45" s="481"/>
      <c r="LQ45" s="482"/>
      <c r="LR45" s="481"/>
      <c r="LS45" s="1053"/>
      <c r="LT45" s="1053"/>
      <c r="LU45" s="1053"/>
      <c r="LV45" s="1053"/>
      <c r="LW45" s="1053"/>
      <c r="LX45" s="480"/>
      <c r="LY45" s="480"/>
      <c r="LZ45" s="481"/>
      <c r="MA45" s="480"/>
      <c r="MB45" s="480"/>
      <c r="MC45" s="480"/>
      <c r="MD45" s="481"/>
      <c r="ME45" s="481"/>
      <c r="MF45" s="482"/>
      <c r="MG45" s="481"/>
      <c r="MH45" s="1053"/>
      <c r="MI45" s="1053"/>
      <c r="MJ45" s="1053"/>
      <c r="MK45" s="1053"/>
      <c r="ML45" s="1053"/>
      <c r="MM45" s="480"/>
      <c r="MN45" s="480"/>
      <c r="MO45" s="481"/>
      <c r="MP45" s="480"/>
      <c r="MQ45" s="480"/>
      <c r="MR45" s="480"/>
      <c r="MS45" s="481"/>
      <c r="MT45" s="481"/>
      <c r="MU45" s="482"/>
      <c r="MV45" s="481"/>
      <c r="MW45" s="1053"/>
      <c r="MX45" s="1053"/>
      <c r="MY45" s="1053"/>
      <c r="MZ45" s="1053"/>
      <c r="NA45" s="1053"/>
      <c r="NB45" s="480"/>
      <c r="NC45" s="480"/>
      <c r="ND45" s="481"/>
      <c r="NE45" s="480"/>
      <c r="NF45" s="480"/>
      <c r="NG45" s="480"/>
      <c r="NH45" s="481"/>
      <c r="NI45" s="481"/>
      <c r="NJ45" s="482"/>
      <c r="NK45" s="481"/>
      <c r="NL45" s="1053"/>
      <c r="NM45" s="1053"/>
      <c r="NN45" s="1053"/>
      <c r="NO45" s="1053"/>
      <c r="NP45" s="1053"/>
      <c r="NQ45" s="480"/>
      <c r="NR45" s="480"/>
      <c r="NS45" s="481"/>
      <c r="NT45" s="480"/>
      <c r="NU45" s="480"/>
      <c r="NV45" s="480"/>
      <c r="NW45" s="481"/>
      <c r="NX45" s="481"/>
      <c r="NY45" s="482"/>
      <c r="NZ45" s="481"/>
      <c r="OA45" s="1053"/>
      <c r="OB45" s="1053"/>
      <c r="OC45" s="1053"/>
      <c r="OD45" s="1053"/>
      <c r="OE45" s="1053"/>
      <c r="OF45" s="480"/>
      <c r="OG45" s="480"/>
      <c r="OH45" s="481"/>
      <c r="OI45" s="480"/>
      <c r="OJ45" s="480"/>
      <c r="OK45" s="480"/>
      <c r="OL45" s="481"/>
      <c r="OM45" s="481"/>
      <c r="ON45" s="482"/>
      <c r="OO45" s="481"/>
      <c r="OP45" s="1053"/>
      <c r="OQ45" s="1053"/>
      <c r="OR45" s="1053"/>
      <c r="OS45" s="1053"/>
      <c r="OT45" s="1053"/>
      <c r="OU45" s="480"/>
      <c r="OV45" s="480"/>
      <c r="OW45" s="481"/>
      <c r="OX45" s="480"/>
      <c r="OY45" s="480"/>
      <c r="OZ45" s="480"/>
      <c r="PA45" s="481"/>
      <c r="PB45" s="481"/>
      <c r="PC45" s="482"/>
      <c r="PD45" s="481"/>
      <c r="PE45" s="1053"/>
      <c r="PF45" s="1053"/>
      <c r="PG45" s="1053"/>
      <c r="PH45" s="1053"/>
      <c r="PI45" s="1053"/>
      <c r="PJ45" s="480"/>
      <c r="PK45" s="480"/>
      <c r="PL45" s="481"/>
      <c r="PM45" s="480"/>
      <c r="PN45" s="480"/>
      <c r="PO45" s="480"/>
      <c r="PP45" s="481"/>
      <c r="PQ45" s="481"/>
      <c r="PR45" s="482"/>
      <c r="PS45" s="481"/>
      <c r="PT45" s="1053"/>
      <c r="PU45" s="1053"/>
      <c r="PV45" s="1053"/>
      <c r="PW45" s="1053"/>
      <c r="PX45" s="1053"/>
      <c r="PY45" s="480"/>
      <c r="PZ45" s="480"/>
      <c r="QA45" s="481"/>
      <c r="QB45" s="480"/>
      <c r="QC45" s="480"/>
      <c r="QD45" s="480"/>
      <c r="QE45" s="481"/>
      <c r="QF45" s="481"/>
      <c r="QG45" s="482"/>
      <c r="QH45" s="481"/>
      <c r="QI45" s="1053"/>
      <c r="QJ45" s="1053"/>
      <c r="QK45" s="1053"/>
      <c r="QL45" s="1053"/>
      <c r="QM45" s="1053"/>
      <c r="QN45" s="480"/>
      <c r="QO45" s="480"/>
      <c r="QP45" s="481"/>
      <c r="QQ45" s="480"/>
      <c r="QR45" s="480"/>
      <c r="QS45" s="480"/>
      <c r="QT45" s="481"/>
      <c r="QU45" s="481"/>
      <c r="QV45" s="482"/>
      <c r="QW45" s="481"/>
      <c r="QX45" s="1053"/>
      <c r="QY45" s="1053"/>
      <c r="QZ45" s="1053"/>
      <c r="RA45" s="1053"/>
      <c r="RB45" s="1053"/>
      <c r="RC45" s="480"/>
      <c r="RD45" s="480"/>
      <c r="RE45" s="481"/>
      <c r="RF45" s="480"/>
      <c r="RG45" s="480"/>
      <c r="RH45" s="480"/>
      <c r="RI45" s="481"/>
      <c r="RJ45" s="481"/>
      <c r="RK45" s="482"/>
      <c r="RL45" s="481"/>
      <c r="RM45" s="1053"/>
      <c r="RN45" s="1053"/>
      <c r="RO45" s="1053"/>
      <c r="RP45" s="1053"/>
      <c r="RQ45" s="1053"/>
      <c r="RR45" s="480"/>
      <c r="RS45" s="480"/>
      <c r="RT45" s="481"/>
      <c r="RU45" s="480"/>
      <c r="RV45" s="480"/>
      <c r="RW45" s="480"/>
      <c r="RX45" s="481"/>
      <c r="RY45" s="481"/>
      <c r="RZ45" s="482"/>
      <c r="SA45" s="481"/>
      <c r="SB45" s="1053"/>
      <c r="SC45" s="1053"/>
      <c r="SD45" s="1053"/>
      <c r="SE45" s="1053"/>
      <c r="SF45" s="1053"/>
      <c r="SG45" s="480"/>
      <c r="SH45" s="480"/>
      <c r="SI45" s="481"/>
      <c r="SJ45" s="480"/>
      <c r="SK45" s="480"/>
      <c r="SL45" s="480"/>
      <c r="SM45" s="481"/>
      <c r="SN45" s="481"/>
      <c r="SO45" s="482"/>
      <c r="SP45" s="481"/>
      <c r="SQ45" s="1053"/>
      <c r="SR45" s="1053"/>
      <c r="SS45" s="1053"/>
      <c r="ST45" s="1053"/>
      <c r="SU45" s="1053"/>
      <c r="SV45" s="480"/>
      <c r="SW45" s="480"/>
      <c r="SX45" s="481"/>
      <c r="SY45" s="480"/>
      <c r="SZ45" s="480"/>
      <c r="TA45" s="480"/>
      <c r="TB45" s="481"/>
      <c r="TC45" s="481"/>
      <c r="TD45" s="482"/>
      <c r="TE45" s="481"/>
      <c r="TF45" s="1053"/>
      <c r="TG45" s="1053"/>
      <c r="TH45" s="1053"/>
      <c r="TI45" s="1053"/>
      <c r="TJ45" s="1053"/>
      <c r="TK45" s="480"/>
      <c r="TL45" s="480"/>
      <c r="TM45" s="481"/>
      <c r="TN45" s="480"/>
      <c r="TO45" s="480"/>
      <c r="TP45" s="480"/>
      <c r="TQ45" s="481"/>
      <c r="TR45" s="481"/>
      <c r="TS45" s="482"/>
      <c r="TT45" s="481"/>
      <c r="TU45" s="1053"/>
      <c r="TV45" s="1053"/>
      <c r="TW45" s="1053"/>
      <c r="TX45" s="1053"/>
      <c r="TY45" s="1053"/>
      <c r="TZ45" s="480"/>
      <c r="UA45" s="480"/>
      <c r="UB45" s="481"/>
      <c r="UC45" s="480"/>
      <c r="UD45" s="480"/>
      <c r="UE45" s="480"/>
      <c r="UF45" s="481"/>
      <c r="UG45" s="481"/>
      <c r="UH45" s="482"/>
      <c r="UI45" s="481"/>
      <c r="UJ45" s="1053"/>
      <c r="UK45" s="1053"/>
      <c r="UL45" s="1053"/>
      <c r="UM45" s="1053"/>
      <c r="UN45" s="1053"/>
      <c r="UO45" s="480"/>
      <c r="UP45" s="480"/>
      <c r="UQ45" s="481"/>
      <c r="UR45" s="480"/>
      <c r="US45" s="480"/>
      <c r="UT45" s="480"/>
      <c r="UU45" s="481"/>
      <c r="UV45" s="481"/>
      <c r="UW45" s="482"/>
      <c r="UX45" s="481"/>
      <c r="UY45" s="1053"/>
      <c r="UZ45" s="1053"/>
      <c r="VA45" s="1053"/>
      <c r="VB45" s="1053"/>
      <c r="VC45" s="1053"/>
      <c r="VD45" s="480"/>
      <c r="VE45" s="480"/>
      <c r="VF45" s="481"/>
      <c r="VG45" s="480"/>
      <c r="VH45" s="480"/>
      <c r="VI45" s="480"/>
      <c r="VJ45" s="481"/>
      <c r="VK45" s="481"/>
      <c r="VL45" s="482"/>
      <c r="VM45" s="481"/>
      <c r="VN45" s="1053"/>
      <c r="VO45" s="1053"/>
      <c r="VP45" s="1053"/>
      <c r="VQ45" s="1053"/>
      <c r="VR45" s="1053"/>
      <c r="VS45" s="480"/>
      <c r="VT45" s="480"/>
      <c r="VU45" s="481"/>
      <c r="VV45" s="480"/>
      <c r="VW45" s="480"/>
      <c r="VX45" s="480"/>
      <c r="VY45" s="481"/>
      <c r="VZ45" s="481"/>
      <c r="WA45" s="482"/>
      <c r="WB45" s="481"/>
      <c r="WC45" s="1053"/>
      <c r="WD45" s="1053"/>
      <c r="WE45" s="1053"/>
      <c r="WF45" s="1053"/>
      <c r="WG45" s="1053"/>
      <c r="WH45" s="480"/>
      <c r="WI45" s="480"/>
      <c r="WJ45" s="481"/>
      <c r="WK45" s="480"/>
      <c r="WL45" s="480"/>
      <c r="WM45" s="480"/>
      <c r="WN45" s="481"/>
      <c r="WO45" s="481"/>
      <c r="WP45" s="482"/>
      <c r="WQ45" s="481"/>
      <c r="WR45" s="1053"/>
      <c r="WS45" s="1053"/>
      <c r="WT45" s="1053"/>
      <c r="WU45" s="1053"/>
      <c r="WV45" s="1053"/>
      <c r="WW45" s="480"/>
      <c r="WX45" s="480"/>
      <c r="WY45" s="481"/>
      <c r="WZ45" s="480"/>
      <c r="XA45" s="480"/>
      <c r="XB45" s="480"/>
      <c r="XC45" s="481"/>
      <c r="XD45" s="481"/>
      <c r="XE45" s="482"/>
      <c r="XF45" s="481"/>
      <c r="XG45" s="1053"/>
      <c r="XH45" s="1053"/>
      <c r="XI45" s="1053"/>
      <c r="XJ45" s="1053"/>
      <c r="XK45" s="1053"/>
      <c r="XL45" s="480"/>
      <c r="XM45" s="480"/>
      <c r="XN45" s="481"/>
      <c r="XO45" s="480"/>
      <c r="XP45" s="480"/>
      <c r="XQ45" s="480"/>
      <c r="XR45" s="481"/>
      <c r="XS45" s="481"/>
      <c r="XT45" s="482"/>
      <c r="XU45" s="481"/>
      <c r="XV45" s="1053"/>
      <c r="XW45" s="1053"/>
      <c r="XX45" s="1053"/>
      <c r="XY45" s="1053"/>
      <c r="XZ45" s="1053"/>
      <c r="YA45" s="480"/>
      <c r="YB45" s="480"/>
      <c r="YC45" s="481"/>
      <c r="YD45" s="480"/>
      <c r="YE45" s="480"/>
      <c r="YF45" s="480"/>
      <c r="YG45" s="481"/>
      <c r="YH45" s="481"/>
      <c r="YI45" s="482"/>
      <c r="YJ45" s="481"/>
      <c r="YK45" s="1053"/>
      <c r="YL45" s="1053"/>
      <c r="YM45" s="1053"/>
      <c r="YN45" s="1053"/>
      <c r="YO45" s="1053"/>
      <c r="YP45" s="480"/>
      <c r="YQ45" s="480"/>
      <c r="YR45" s="481"/>
      <c r="YS45" s="480"/>
      <c r="YT45" s="480"/>
      <c r="YU45" s="480"/>
      <c r="YV45" s="481"/>
      <c r="YW45" s="481"/>
      <c r="YX45" s="482"/>
      <c r="YY45" s="481"/>
      <c r="YZ45" s="1053"/>
      <c r="ZA45" s="1053"/>
      <c r="ZB45" s="1053"/>
      <c r="ZC45" s="1053"/>
      <c r="ZD45" s="1053"/>
      <c r="ZE45" s="480"/>
      <c r="ZF45" s="480"/>
      <c r="ZG45" s="481"/>
      <c r="ZH45" s="480"/>
      <c r="ZI45" s="480"/>
      <c r="ZJ45" s="480"/>
      <c r="ZK45" s="481"/>
      <c r="ZL45" s="481"/>
      <c r="ZM45" s="482"/>
      <c r="ZN45" s="481"/>
      <c r="ZO45" s="1053"/>
      <c r="ZP45" s="1053"/>
      <c r="ZQ45" s="1053"/>
      <c r="ZR45" s="1053"/>
      <c r="ZS45" s="1053"/>
      <c r="ZT45" s="480"/>
      <c r="ZU45" s="480"/>
      <c r="ZV45" s="481"/>
      <c r="ZW45" s="480"/>
      <c r="ZX45" s="480"/>
      <c r="ZY45" s="480"/>
      <c r="ZZ45" s="481"/>
      <c r="AAA45" s="481"/>
      <c r="AAB45" s="482"/>
      <c r="AAC45" s="481"/>
      <c r="AAD45" s="1053"/>
      <c r="AAE45" s="1053"/>
      <c r="AAF45" s="1053"/>
      <c r="AAG45" s="1053"/>
      <c r="AAH45" s="1053"/>
      <c r="AAI45" s="480"/>
      <c r="AAJ45" s="480"/>
      <c r="AAK45" s="481"/>
      <c r="AAL45" s="480"/>
      <c r="AAM45" s="480"/>
      <c r="AAN45" s="480"/>
      <c r="AAO45" s="481"/>
      <c r="AAP45" s="481"/>
      <c r="AAQ45" s="482"/>
      <c r="AAR45" s="481"/>
      <c r="AAS45" s="1053"/>
      <c r="AAT45" s="1053"/>
      <c r="AAU45" s="1053"/>
      <c r="AAV45" s="1053"/>
      <c r="AAW45" s="1053"/>
      <c r="AAX45" s="480"/>
      <c r="AAY45" s="480"/>
      <c r="AAZ45" s="481"/>
      <c r="ABA45" s="480"/>
      <c r="ABB45" s="480"/>
      <c r="ABC45" s="480"/>
      <c r="ABD45" s="481"/>
      <c r="ABE45" s="481"/>
      <c r="ABF45" s="482"/>
      <c r="ABG45" s="481"/>
      <c r="ABH45" s="1053"/>
      <c r="ABI45" s="1053"/>
      <c r="ABJ45" s="1053"/>
      <c r="ABK45" s="1053"/>
      <c r="ABL45" s="1053"/>
      <c r="ABM45" s="480"/>
      <c r="ABN45" s="480"/>
      <c r="ABO45" s="481"/>
      <c r="ABP45" s="480"/>
      <c r="ABQ45" s="480"/>
      <c r="ABR45" s="480"/>
      <c r="ABS45" s="481"/>
      <c r="ABT45" s="481"/>
      <c r="ABU45" s="482"/>
      <c r="ABV45" s="481"/>
      <c r="ABW45" s="1053"/>
      <c r="ABX45" s="1053"/>
      <c r="ABY45" s="1053"/>
      <c r="ABZ45" s="1053"/>
      <c r="ACA45" s="1053"/>
      <c r="ACB45" s="480"/>
      <c r="ACC45" s="480"/>
      <c r="ACD45" s="481"/>
      <c r="ACE45" s="480"/>
      <c r="ACF45" s="480"/>
      <c r="ACG45" s="480"/>
      <c r="ACH45" s="481"/>
      <c r="ACI45" s="481"/>
      <c r="ACJ45" s="482"/>
      <c r="ACK45" s="481"/>
      <c r="ACL45" s="1053"/>
      <c r="ACM45" s="1053"/>
      <c r="ACN45" s="1053"/>
      <c r="ACO45" s="1053"/>
      <c r="ACP45" s="1053"/>
      <c r="ACQ45" s="480"/>
      <c r="ACR45" s="480"/>
      <c r="ACS45" s="481"/>
      <c r="ACT45" s="480"/>
      <c r="ACU45" s="480"/>
      <c r="ACV45" s="480"/>
      <c r="ACW45" s="481"/>
      <c r="ACX45" s="481"/>
      <c r="ACY45" s="482"/>
      <c r="ACZ45" s="481"/>
      <c r="ADA45" s="1053"/>
      <c r="ADB45" s="1053"/>
      <c r="ADC45" s="1053"/>
      <c r="ADD45" s="1053"/>
      <c r="ADE45" s="1053"/>
      <c r="ADF45" s="480"/>
      <c r="ADG45" s="480"/>
      <c r="ADH45" s="481"/>
      <c r="ADI45" s="480"/>
      <c r="ADJ45" s="480"/>
      <c r="ADK45" s="480"/>
      <c r="ADL45" s="481"/>
      <c r="ADM45" s="481"/>
      <c r="ADN45" s="482"/>
      <c r="ADO45" s="481"/>
      <c r="ADP45" s="1053"/>
      <c r="ADQ45" s="1053"/>
      <c r="ADR45" s="1053"/>
      <c r="ADS45" s="1053"/>
      <c r="ADT45" s="1053"/>
      <c r="ADU45" s="480"/>
      <c r="ADV45" s="480"/>
      <c r="ADW45" s="481"/>
      <c r="ADX45" s="480"/>
      <c r="ADY45" s="480"/>
      <c r="ADZ45" s="480"/>
      <c r="AEA45" s="481"/>
      <c r="AEB45" s="481"/>
      <c r="AEC45" s="482"/>
      <c r="AED45" s="481"/>
      <c r="AEE45" s="1053"/>
      <c r="AEF45" s="1053"/>
      <c r="AEG45" s="1053"/>
      <c r="AEH45" s="1053"/>
      <c r="AEI45" s="1053"/>
      <c r="AEJ45" s="480"/>
      <c r="AEK45" s="480"/>
      <c r="AEL45" s="481"/>
      <c r="AEM45" s="480"/>
      <c r="AEN45" s="480"/>
      <c r="AEO45" s="480"/>
      <c r="AEP45" s="481"/>
      <c r="AEQ45" s="481"/>
      <c r="AER45" s="482"/>
      <c r="AES45" s="481"/>
      <c r="AET45" s="1053"/>
      <c r="AEU45" s="1053"/>
      <c r="AEV45" s="1053"/>
      <c r="AEW45" s="1053"/>
      <c r="AEX45" s="1053"/>
      <c r="AEY45" s="480"/>
      <c r="AEZ45" s="480"/>
      <c r="AFA45" s="481"/>
      <c r="AFB45" s="480"/>
      <c r="AFC45" s="480"/>
      <c r="AFD45" s="480"/>
      <c r="AFE45" s="481"/>
      <c r="AFF45" s="481"/>
      <c r="AFG45" s="482"/>
      <c r="AFH45" s="481"/>
      <c r="AFI45" s="1053"/>
      <c r="AFJ45" s="1053"/>
      <c r="AFK45" s="1053"/>
      <c r="AFL45" s="1053"/>
      <c r="AFM45" s="1053"/>
      <c r="AFN45" s="480"/>
      <c r="AFO45" s="480"/>
      <c r="AFP45" s="481"/>
      <c r="AFQ45" s="480"/>
      <c r="AFR45" s="480"/>
      <c r="AFS45" s="480"/>
      <c r="AFT45" s="481"/>
      <c r="AFU45" s="481"/>
      <c r="AFV45" s="482"/>
      <c r="AFW45" s="481"/>
      <c r="AFX45" s="1053"/>
      <c r="AFY45" s="1053"/>
      <c r="AFZ45" s="1053"/>
      <c r="AGA45" s="1053"/>
      <c r="AGB45" s="1053"/>
      <c r="AGC45" s="480"/>
      <c r="AGD45" s="480"/>
      <c r="AGE45" s="481"/>
      <c r="AGF45" s="480"/>
      <c r="AGG45" s="480"/>
      <c r="AGH45" s="480"/>
      <c r="AGI45" s="481"/>
      <c r="AGJ45" s="481"/>
      <c r="AGK45" s="482"/>
      <c r="AGL45" s="481"/>
      <c r="AGM45" s="1053"/>
      <c r="AGN45" s="1053"/>
      <c r="AGO45" s="1053"/>
      <c r="AGP45" s="1053"/>
      <c r="AGQ45" s="1053"/>
      <c r="AGR45" s="480"/>
      <c r="AGS45" s="480"/>
      <c r="AGT45" s="481"/>
      <c r="AGU45" s="480"/>
      <c r="AGV45" s="480"/>
      <c r="AGW45" s="480"/>
      <c r="AGX45" s="481"/>
      <c r="AGY45" s="481"/>
      <c r="AGZ45" s="482"/>
      <c r="AHA45" s="481"/>
      <c r="AHB45" s="1053"/>
      <c r="AHC45" s="1053"/>
      <c r="AHD45" s="1053"/>
      <c r="AHE45" s="1053"/>
      <c r="AHF45" s="1053"/>
      <c r="AHG45" s="480"/>
      <c r="AHH45" s="480"/>
      <c r="AHI45" s="481"/>
      <c r="AHJ45" s="480"/>
      <c r="AHK45" s="480"/>
      <c r="AHL45" s="480"/>
      <c r="AHM45" s="481"/>
      <c r="AHN45" s="481"/>
      <c r="AHO45" s="482"/>
      <c r="AHP45" s="481"/>
      <c r="AHQ45" s="1053"/>
      <c r="AHR45" s="1053"/>
      <c r="AHS45" s="1053"/>
      <c r="AHT45" s="1053"/>
      <c r="AHU45" s="1053"/>
      <c r="AHV45" s="480"/>
      <c r="AHW45" s="480"/>
      <c r="AHX45" s="481"/>
      <c r="AHY45" s="480"/>
      <c r="AHZ45" s="480"/>
      <c r="AIA45" s="480"/>
      <c r="AIB45" s="481"/>
      <c r="AIC45" s="481"/>
      <c r="AID45" s="482"/>
      <c r="AIE45" s="481"/>
      <c r="AIF45" s="1053"/>
      <c r="AIG45" s="1053"/>
      <c r="AIH45" s="1053"/>
      <c r="AII45" s="1053"/>
      <c r="AIJ45" s="1053"/>
      <c r="AIK45" s="480"/>
      <c r="AIL45" s="480"/>
      <c r="AIM45" s="481"/>
      <c r="AIN45" s="480"/>
      <c r="AIO45" s="480"/>
      <c r="AIP45" s="480"/>
      <c r="AIQ45" s="481"/>
      <c r="AIR45" s="481"/>
      <c r="AIS45" s="482"/>
      <c r="AIT45" s="481"/>
      <c r="AIU45" s="1053"/>
      <c r="AIV45" s="1053"/>
      <c r="AIW45" s="1053"/>
      <c r="AIX45" s="1053"/>
      <c r="AIY45" s="1053"/>
      <c r="AIZ45" s="480"/>
      <c r="AJA45" s="480"/>
      <c r="AJB45" s="481"/>
      <c r="AJC45" s="480"/>
      <c r="AJD45" s="480"/>
      <c r="AJE45" s="480"/>
      <c r="AJF45" s="481"/>
      <c r="AJG45" s="481"/>
      <c r="AJH45" s="482"/>
      <c r="AJI45" s="481"/>
      <c r="AJJ45" s="1053"/>
      <c r="AJK45" s="1053"/>
      <c r="AJL45" s="1053"/>
      <c r="AJM45" s="1053"/>
      <c r="AJN45" s="1053"/>
      <c r="AJO45" s="480"/>
      <c r="AJP45" s="480"/>
      <c r="AJQ45" s="481"/>
      <c r="AJR45" s="480"/>
      <c r="AJS45" s="480"/>
      <c r="AJT45" s="480"/>
      <c r="AJU45" s="481"/>
      <c r="AJV45" s="481"/>
      <c r="AJW45" s="482"/>
      <c r="AJX45" s="481"/>
      <c r="AJY45" s="1053"/>
      <c r="AJZ45" s="1053"/>
      <c r="AKA45" s="1053"/>
      <c r="AKB45" s="1053"/>
      <c r="AKC45" s="1053"/>
      <c r="AKD45" s="480"/>
      <c r="AKE45" s="480"/>
      <c r="AKF45" s="481"/>
      <c r="AKG45" s="480"/>
      <c r="AKH45" s="480"/>
      <c r="AKI45" s="480"/>
      <c r="AKJ45" s="481"/>
      <c r="AKK45" s="481"/>
      <c r="AKL45" s="482"/>
      <c r="AKM45" s="481"/>
      <c r="AKN45" s="1053"/>
      <c r="AKO45" s="1053"/>
      <c r="AKP45" s="1053"/>
      <c r="AKQ45" s="1053"/>
      <c r="AKR45" s="1053"/>
      <c r="AKS45" s="480"/>
      <c r="AKT45" s="480"/>
      <c r="AKU45" s="481"/>
      <c r="AKV45" s="480"/>
      <c r="AKW45" s="480"/>
      <c r="AKX45" s="480"/>
      <c r="AKY45" s="481"/>
      <c r="AKZ45" s="481"/>
      <c r="ALA45" s="482"/>
      <c r="ALB45" s="481"/>
      <c r="ALC45" s="1053"/>
      <c r="ALD45" s="1053"/>
      <c r="ALE45" s="1053"/>
      <c r="ALF45" s="1053"/>
      <c r="ALG45" s="1053"/>
      <c r="ALH45" s="480"/>
      <c r="ALI45" s="480"/>
      <c r="ALJ45" s="481"/>
      <c r="ALK45" s="480"/>
      <c r="ALL45" s="480"/>
      <c r="ALM45" s="480"/>
      <c r="ALN45" s="481"/>
      <c r="ALO45" s="481"/>
      <c r="ALP45" s="482"/>
      <c r="ALQ45" s="481"/>
      <c r="ALR45" s="1053"/>
      <c r="ALS45" s="1053"/>
      <c r="ALT45" s="1053"/>
      <c r="ALU45" s="1053"/>
      <c r="ALV45" s="1053"/>
      <c r="ALW45" s="480"/>
      <c r="ALX45" s="480"/>
      <c r="ALY45" s="481"/>
      <c r="ALZ45" s="480"/>
      <c r="AMA45" s="480"/>
      <c r="AMB45" s="480"/>
      <c r="AMC45" s="481"/>
      <c r="AMD45" s="481"/>
      <c r="AME45" s="482"/>
      <c r="AMF45" s="481"/>
      <c r="AMG45" s="1053"/>
      <c r="AMH45" s="1053"/>
      <c r="AMI45" s="1053"/>
      <c r="AMJ45" s="1053"/>
      <c r="AMK45" s="1053"/>
      <c r="AML45" s="480"/>
      <c r="AMM45" s="480"/>
      <c r="AMN45" s="481"/>
      <c r="AMO45" s="480"/>
      <c r="AMP45" s="480"/>
      <c r="AMQ45" s="480"/>
      <c r="AMR45" s="481"/>
      <c r="AMS45" s="481"/>
      <c r="AMT45" s="482"/>
      <c r="AMU45" s="481"/>
      <c r="AMV45" s="1053"/>
      <c r="AMW45" s="1053"/>
      <c r="AMX45" s="1053"/>
      <c r="AMY45" s="1053"/>
      <c r="AMZ45" s="1053"/>
      <c r="ANA45" s="480"/>
      <c r="ANB45" s="480"/>
      <c r="ANC45" s="481"/>
      <c r="AND45" s="480"/>
      <c r="ANE45" s="480"/>
      <c r="ANF45" s="480"/>
      <c r="ANG45" s="481"/>
      <c r="ANH45" s="481"/>
      <c r="ANI45" s="482"/>
      <c r="ANJ45" s="481"/>
      <c r="ANK45" s="1053"/>
      <c r="ANL45" s="1053"/>
      <c r="ANM45" s="1053"/>
      <c r="ANN45" s="1053"/>
      <c r="ANO45" s="1053"/>
      <c r="ANP45" s="480"/>
      <c r="ANQ45" s="480"/>
      <c r="ANR45" s="481"/>
      <c r="ANS45" s="480"/>
      <c r="ANT45" s="480"/>
      <c r="ANU45" s="480"/>
      <c r="ANV45" s="481"/>
      <c r="ANW45" s="481"/>
      <c r="ANX45" s="482"/>
      <c r="ANY45" s="481"/>
      <c r="ANZ45" s="1053"/>
      <c r="AOA45" s="1053"/>
      <c r="AOB45" s="1053"/>
      <c r="AOC45" s="1053"/>
      <c r="AOD45" s="1053"/>
      <c r="AOE45" s="480"/>
      <c r="AOF45" s="480"/>
      <c r="AOG45" s="481"/>
      <c r="AOH45" s="480"/>
      <c r="AOI45" s="480"/>
      <c r="AOJ45" s="480"/>
      <c r="AOK45" s="481"/>
      <c r="AOL45" s="481"/>
      <c r="AOM45" s="482"/>
      <c r="AON45" s="481"/>
      <c r="AOO45" s="1053"/>
      <c r="AOP45" s="1053"/>
      <c r="AOQ45" s="1053"/>
      <c r="AOR45" s="1053"/>
      <c r="AOS45" s="1053"/>
      <c r="AOT45" s="480"/>
      <c r="AOU45" s="480"/>
      <c r="AOV45" s="481"/>
      <c r="AOW45" s="480"/>
      <c r="AOX45" s="480"/>
      <c r="AOY45" s="480"/>
      <c r="AOZ45" s="481"/>
      <c r="APA45" s="481"/>
      <c r="APB45" s="482"/>
      <c r="APC45" s="481"/>
      <c r="APD45" s="1053"/>
      <c r="APE45" s="1053"/>
      <c r="APF45" s="1053"/>
      <c r="APG45" s="1053"/>
      <c r="APH45" s="1053"/>
      <c r="API45" s="480"/>
      <c r="APJ45" s="480"/>
      <c r="APK45" s="481"/>
      <c r="APL45" s="480"/>
      <c r="APM45" s="480"/>
      <c r="APN45" s="480"/>
      <c r="APO45" s="481"/>
      <c r="APP45" s="481"/>
      <c r="APQ45" s="482"/>
      <c r="APR45" s="481"/>
      <c r="APS45" s="1053"/>
      <c r="APT45" s="1053"/>
      <c r="APU45" s="1053"/>
      <c r="APV45" s="1053"/>
      <c r="APW45" s="1053"/>
      <c r="APX45" s="480"/>
      <c r="APY45" s="480"/>
      <c r="APZ45" s="481"/>
      <c r="AQA45" s="480"/>
      <c r="AQB45" s="480"/>
      <c r="AQC45" s="480"/>
      <c r="AQD45" s="481"/>
      <c r="AQE45" s="481"/>
      <c r="AQF45" s="482"/>
      <c r="AQG45" s="481"/>
      <c r="AQH45" s="1053"/>
      <c r="AQI45" s="1053"/>
      <c r="AQJ45" s="1053"/>
      <c r="AQK45" s="1053"/>
      <c r="AQL45" s="1053"/>
      <c r="AQM45" s="480"/>
      <c r="AQN45" s="480"/>
      <c r="AQO45" s="481"/>
      <c r="AQP45" s="480"/>
      <c r="AQQ45" s="480"/>
      <c r="AQR45" s="480"/>
      <c r="AQS45" s="481"/>
      <c r="AQT45" s="481"/>
      <c r="AQU45" s="482"/>
      <c r="AQV45" s="481"/>
      <c r="AQW45" s="1053"/>
      <c r="AQX45" s="1053"/>
      <c r="AQY45" s="1053"/>
      <c r="AQZ45" s="1053"/>
      <c r="ARA45" s="1053"/>
      <c r="ARB45" s="480"/>
      <c r="ARC45" s="480"/>
      <c r="ARD45" s="481"/>
      <c r="ARE45" s="480"/>
      <c r="ARF45" s="480"/>
      <c r="ARG45" s="480"/>
      <c r="ARH45" s="481"/>
      <c r="ARI45" s="481"/>
      <c r="ARJ45" s="482"/>
      <c r="ARK45" s="481"/>
      <c r="ARL45" s="1053"/>
      <c r="ARM45" s="1053"/>
      <c r="ARN45" s="1053"/>
      <c r="ARO45" s="1053"/>
      <c r="ARP45" s="1053"/>
      <c r="ARQ45" s="480"/>
      <c r="ARR45" s="480"/>
      <c r="ARS45" s="481"/>
      <c r="ART45" s="480"/>
      <c r="ARU45" s="480"/>
      <c r="ARV45" s="480"/>
      <c r="ARW45" s="481"/>
      <c r="ARX45" s="481"/>
      <c r="ARY45" s="482"/>
      <c r="ARZ45" s="481"/>
      <c r="ASA45" s="1053"/>
      <c r="ASB45" s="1053"/>
      <c r="ASC45" s="1053"/>
      <c r="ASD45" s="1053"/>
      <c r="ASE45" s="1053"/>
      <c r="ASF45" s="480"/>
      <c r="ASG45" s="480"/>
      <c r="ASH45" s="481"/>
      <c r="ASI45" s="480"/>
      <c r="ASJ45" s="480"/>
      <c r="ASK45" s="480"/>
      <c r="ASL45" s="481"/>
      <c r="ASM45" s="481"/>
      <c r="ASN45" s="482"/>
      <c r="ASO45" s="481"/>
      <c r="ASP45" s="1053"/>
      <c r="ASQ45" s="1053"/>
      <c r="ASR45" s="1053"/>
      <c r="ASS45" s="1053"/>
      <c r="AST45" s="1053"/>
      <c r="ASU45" s="480"/>
      <c r="ASV45" s="480"/>
      <c r="ASW45" s="481"/>
      <c r="ASX45" s="480"/>
      <c r="ASY45" s="480"/>
      <c r="ASZ45" s="480"/>
      <c r="ATA45" s="481"/>
      <c r="ATB45" s="481"/>
      <c r="ATC45" s="482"/>
      <c r="ATD45" s="481"/>
      <c r="ATE45" s="1053"/>
      <c r="ATF45" s="1053"/>
      <c r="ATG45" s="1053"/>
      <c r="ATH45" s="1053"/>
      <c r="ATI45" s="1053"/>
      <c r="ATJ45" s="480"/>
      <c r="ATK45" s="480"/>
      <c r="ATL45" s="481"/>
      <c r="ATM45" s="480"/>
      <c r="ATN45" s="480"/>
      <c r="ATO45" s="480"/>
      <c r="ATP45" s="481"/>
      <c r="ATQ45" s="481"/>
      <c r="ATR45" s="482"/>
      <c r="ATS45" s="481"/>
      <c r="ATT45" s="1053"/>
      <c r="ATU45" s="1053"/>
      <c r="ATV45" s="1053"/>
      <c r="ATW45" s="1053"/>
      <c r="ATX45" s="1053"/>
      <c r="ATY45" s="480"/>
      <c r="ATZ45" s="480"/>
      <c r="AUA45" s="481"/>
      <c r="AUB45" s="480"/>
      <c r="AUC45" s="480"/>
      <c r="AUD45" s="480"/>
      <c r="AUE45" s="481"/>
      <c r="AUF45" s="481"/>
      <c r="AUG45" s="482"/>
      <c r="AUH45" s="481"/>
      <c r="AUI45" s="1053"/>
      <c r="AUJ45" s="1053"/>
      <c r="AUK45" s="1053"/>
      <c r="AUL45" s="1053"/>
      <c r="AUM45" s="1053"/>
      <c r="AUN45" s="480"/>
      <c r="AUO45" s="480"/>
      <c r="AUP45" s="481"/>
      <c r="AUQ45" s="480"/>
      <c r="AUR45" s="480"/>
      <c r="AUS45" s="480"/>
      <c r="AUT45" s="481"/>
      <c r="AUU45" s="481"/>
      <c r="AUV45" s="482"/>
      <c r="AUW45" s="481"/>
      <c r="AUX45" s="1053"/>
      <c r="AUY45" s="1053"/>
      <c r="AUZ45" s="1053"/>
      <c r="AVA45" s="1053"/>
      <c r="AVB45" s="1053"/>
      <c r="AVC45" s="480"/>
      <c r="AVD45" s="480"/>
      <c r="AVE45" s="481"/>
      <c r="AVF45" s="480"/>
      <c r="AVG45" s="480"/>
      <c r="AVH45" s="480"/>
      <c r="AVI45" s="481"/>
      <c r="AVJ45" s="481"/>
      <c r="AVK45" s="482"/>
      <c r="AVL45" s="481"/>
      <c r="AVM45" s="1053"/>
      <c r="AVN45" s="1053"/>
      <c r="AVO45" s="1053"/>
      <c r="AVP45" s="1053"/>
      <c r="AVQ45" s="1053"/>
      <c r="AVR45" s="480"/>
      <c r="AVS45" s="480"/>
      <c r="AVT45" s="481"/>
      <c r="AVU45" s="480"/>
      <c r="AVV45" s="480"/>
      <c r="AVW45" s="480"/>
      <c r="AVX45" s="481"/>
      <c r="AVY45" s="481"/>
      <c r="AVZ45" s="482"/>
      <c r="AWA45" s="481"/>
      <c r="AWB45" s="1053"/>
      <c r="AWC45" s="1053"/>
      <c r="AWD45" s="1053"/>
      <c r="AWE45" s="1053"/>
      <c r="AWF45" s="1053"/>
      <c r="AWG45" s="480"/>
      <c r="AWH45" s="480"/>
      <c r="AWI45" s="481"/>
      <c r="AWJ45" s="480"/>
      <c r="AWK45" s="480"/>
      <c r="AWL45" s="480"/>
      <c r="AWM45" s="481"/>
      <c r="AWN45" s="481"/>
      <c r="AWO45" s="482"/>
      <c r="AWP45" s="481"/>
      <c r="AWQ45" s="1053"/>
      <c r="AWR45" s="1053"/>
      <c r="AWS45" s="1053"/>
      <c r="AWT45" s="1053"/>
      <c r="AWU45" s="1053"/>
      <c r="AWV45" s="480"/>
      <c r="AWW45" s="480"/>
      <c r="AWX45" s="481"/>
      <c r="AWY45" s="480"/>
      <c r="AWZ45" s="480"/>
      <c r="AXA45" s="480"/>
      <c r="AXB45" s="481"/>
      <c r="AXC45" s="481"/>
      <c r="AXD45" s="482"/>
      <c r="AXE45" s="481"/>
      <c r="AXF45" s="1053"/>
      <c r="AXG45" s="1053"/>
      <c r="AXH45" s="1053"/>
      <c r="AXI45" s="1053"/>
      <c r="AXJ45" s="1053"/>
      <c r="AXK45" s="480"/>
      <c r="AXL45" s="480"/>
      <c r="AXM45" s="481"/>
      <c r="AXN45" s="480"/>
      <c r="AXO45" s="480"/>
      <c r="AXP45" s="480"/>
      <c r="AXQ45" s="481"/>
      <c r="AXR45" s="481"/>
      <c r="AXS45" s="482"/>
      <c r="AXT45" s="481"/>
      <c r="AXU45" s="1053"/>
      <c r="AXV45" s="1053"/>
      <c r="AXW45" s="1053"/>
      <c r="AXX45" s="1053"/>
      <c r="AXY45" s="1053"/>
      <c r="AXZ45" s="480"/>
      <c r="AYA45" s="480"/>
      <c r="AYB45" s="481"/>
      <c r="AYC45" s="480"/>
      <c r="AYD45" s="480"/>
      <c r="AYE45" s="480"/>
      <c r="AYF45" s="481"/>
      <c r="AYG45" s="481"/>
      <c r="AYH45" s="482"/>
      <c r="AYI45" s="481"/>
      <c r="AYJ45" s="1053"/>
      <c r="AYK45" s="1053"/>
      <c r="AYL45" s="1053"/>
      <c r="AYM45" s="1053"/>
      <c r="AYN45" s="1053"/>
      <c r="AYO45" s="480"/>
      <c r="AYP45" s="480"/>
      <c r="AYQ45" s="481"/>
      <c r="AYR45" s="480"/>
      <c r="AYS45" s="480"/>
      <c r="AYT45" s="480"/>
      <c r="AYU45" s="481"/>
      <c r="AYV45" s="481"/>
      <c r="AYW45" s="482"/>
      <c r="AYX45" s="481"/>
      <c r="AYY45" s="1053"/>
      <c r="AYZ45" s="1053"/>
      <c r="AZA45" s="1053"/>
      <c r="AZB45" s="1053"/>
      <c r="AZC45" s="1053"/>
      <c r="AZD45" s="480"/>
      <c r="AZE45" s="480"/>
      <c r="AZF45" s="481"/>
      <c r="AZG45" s="480"/>
      <c r="AZH45" s="480"/>
      <c r="AZI45" s="480"/>
      <c r="AZJ45" s="481"/>
      <c r="AZK45" s="481"/>
      <c r="AZL45" s="482"/>
      <c r="AZM45" s="481"/>
      <c r="AZN45" s="1053"/>
      <c r="AZO45" s="1053"/>
      <c r="AZP45" s="1053"/>
      <c r="AZQ45" s="1053"/>
      <c r="AZR45" s="1053"/>
      <c r="AZS45" s="480"/>
      <c r="AZT45" s="480"/>
      <c r="AZU45" s="481"/>
      <c r="AZV45" s="480"/>
      <c r="AZW45" s="480"/>
      <c r="AZX45" s="480"/>
      <c r="AZY45" s="481"/>
      <c r="AZZ45" s="481"/>
      <c r="BAA45" s="482"/>
      <c r="BAB45" s="481"/>
      <c r="BAC45" s="1053"/>
      <c r="BAD45" s="1053"/>
      <c r="BAE45" s="1053"/>
      <c r="BAF45" s="1053"/>
      <c r="BAG45" s="1053"/>
      <c r="BAH45" s="480"/>
      <c r="BAI45" s="480"/>
      <c r="BAJ45" s="481"/>
      <c r="BAK45" s="480"/>
      <c r="BAL45" s="480"/>
      <c r="BAM45" s="480"/>
      <c r="BAN45" s="481"/>
      <c r="BAO45" s="481"/>
      <c r="BAP45" s="482"/>
      <c r="BAQ45" s="481"/>
      <c r="BAR45" s="1053"/>
      <c r="BAS45" s="1053"/>
      <c r="BAT45" s="1053"/>
      <c r="BAU45" s="1053"/>
      <c r="BAV45" s="1053"/>
      <c r="BAW45" s="480"/>
      <c r="BAX45" s="480"/>
      <c r="BAY45" s="481"/>
      <c r="BAZ45" s="480"/>
      <c r="BBA45" s="480"/>
      <c r="BBB45" s="480"/>
      <c r="BBC45" s="481"/>
      <c r="BBD45" s="481"/>
      <c r="BBE45" s="482"/>
      <c r="BBF45" s="481"/>
      <c r="BBG45" s="1053"/>
      <c r="BBH45" s="1053"/>
      <c r="BBI45" s="1053"/>
      <c r="BBJ45" s="1053"/>
      <c r="BBK45" s="1053"/>
      <c r="BBL45" s="480"/>
      <c r="BBM45" s="480"/>
      <c r="BBN45" s="481"/>
      <c r="BBO45" s="480"/>
      <c r="BBP45" s="480"/>
      <c r="BBQ45" s="480"/>
      <c r="BBR45" s="481"/>
      <c r="BBS45" s="481"/>
      <c r="BBT45" s="482"/>
      <c r="BBU45" s="481"/>
      <c r="BBV45" s="1053"/>
      <c r="BBW45" s="1053"/>
      <c r="BBX45" s="1053"/>
      <c r="BBY45" s="1053"/>
      <c r="BBZ45" s="1053"/>
      <c r="BCA45" s="480"/>
      <c r="BCB45" s="480"/>
      <c r="BCC45" s="481"/>
      <c r="BCD45" s="480"/>
      <c r="BCE45" s="480"/>
      <c r="BCF45" s="480"/>
      <c r="BCG45" s="481"/>
      <c r="BCH45" s="481"/>
      <c r="BCI45" s="482"/>
      <c r="BCJ45" s="481"/>
      <c r="BCK45" s="1053"/>
      <c r="BCL45" s="1053"/>
      <c r="BCM45" s="1053"/>
      <c r="BCN45" s="1053"/>
      <c r="BCO45" s="1053"/>
      <c r="BCP45" s="480"/>
      <c r="BCQ45" s="480"/>
      <c r="BCR45" s="481"/>
      <c r="BCS45" s="480"/>
      <c r="BCT45" s="480"/>
      <c r="BCU45" s="480"/>
      <c r="BCV45" s="481"/>
      <c r="BCW45" s="481"/>
      <c r="BCX45" s="482"/>
      <c r="BCY45" s="481"/>
      <c r="BCZ45" s="1053"/>
      <c r="BDA45" s="1053"/>
      <c r="BDB45" s="1053"/>
      <c r="BDC45" s="1053"/>
      <c r="BDD45" s="1053"/>
      <c r="BDE45" s="480"/>
      <c r="BDF45" s="480"/>
      <c r="BDG45" s="481"/>
      <c r="BDH45" s="480"/>
      <c r="BDI45" s="480"/>
      <c r="BDJ45" s="480"/>
      <c r="BDK45" s="481"/>
      <c r="BDL45" s="481"/>
      <c r="BDM45" s="482"/>
      <c r="BDN45" s="481"/>
      <c r="BDO45" s="1053"/>
      <c r="BDP45" s="1053"/>
      <c r="BDQ45" s="1053"/>
      <c r="BDR45" s="1053"/>
      <c r="BDS45" s="1053"/>
      <c r="BDT45" s="480"/>
      <c r="BDU45" s="480"/>
      <c r="BDV45" s="481"/>
      <c r="BDW45" s="480"/>
      <c r="BDX45" s="480"/>
      <c r="BDY45" s="480"/>
      <c r="BDZ45" s="481"/>
      <c r="BEA45" s="481"/>
      <c r="BEB45" s="482"/>
      <c r="BEC45" s="481"/>
      <c r="BED45" s="1053"/>
      <c r="BEE45" s="1053"/>
      <c r="BEF45" s="1053"/>
      <c r="BEG45" s="1053"/>
      <c r="BEH45" s="1053"/>
      <c r="BEI45" s="480"/>
      <c r="BEJ45" s="480"/>
      <c r="BEK45" s="481"/>
      <c r="BEL45" s="480"/>
      <c r="BEM45" s="480"/>
      <c r="BEN45" s="480"/>
      <c r="BEO45" s="481"/>
      <c r="BEP45" s="481"/>
      <c r="BEQ45" s="482"/>
      <c r="BER45" s="481"/>
      <c r="BES45" s="1053"/>
      <c r="BET45" s="1053"/>
      <c r="BEU45" s="1053"/>
      <c r="BEV45" s="1053"/>
      <c r="BEW45" s="1053"/>
      <c r="BEX45" s="480"/>
      <c r="BEY45" s="480"/>
      <c r="BEZ45" s="481"/>
      <c r="BFA45" s="480"/>
      <c r="BFB45" s="480"/>
      <c r="BFC45" s="480"/>
      <c r="BFD45" s="481"/>
      <c r="BFE45" s="481"/>
      <c r="BFF45" s="482"/>
      <c r="BFG45" s="481"/>
      <c r="BFH45" s="1053"/>
      <c r="BFI45" s="1053"/>
      <c r="BFJ45" s="1053"/>
      <c r="BFK45" s="1053"/>
      <c r="BFL45" s="1053"/>
      <c r="BFM45" s="480"/>
      <c r="BFN45" s="480"/>
      <c r="BFO45" s="481"/>
      <c r="BFP45" s="480"/>
      <c r="BFQ45" s="480"/>
      <c r="BFR45" s="480"/>
      <c r="BFS45" s="481"/>
      <c r="BFT45" s="481"/>
      <c r="BFU45" s="482"/>
      <c r="BFV45" s="481"/>
      <c r="BFW45" s="1053"/>
      <c r="BFX45" s="1053"/>
      <c r="BFY45" s="1053"/>
      <c r="BFZ45" s="1053"/>
      <c r="BGA45" s="1053"/>
      <c r="BGB45" s="480"/>
      <c r="BGC45" s="480"/>
      <c r="BGD45" s="481"/>
      <c r="BGE45" s="480"/>
      <c r="BGF45" s="480"/>
      <c r="BGG45" s="480"/>
      <c r="BGH45" s="481"/>
      <c r="BGI45" s="481"/>
      <c r="BGJ45" s="482"/>
      <c r="BGK45" s="481"/>
      <c r="BGL45" s="1053"/>
      <c r="BGM45" s="1053"/>
      <c r="BGN45" s="1053"/>
      <c r="BGO45" s="1053"/>
      <c r="BGP45" s="1053"/>
      <c r="BGQ45" s="480"/>
      <c r="BGR45" s="480"/>
      <c r="BGS45" s="481"/>
      <c r="BGT45" s="480"/>
      <c r="BGU45" s="480"/>
      <c r="BGV45" s="480"/>
      <c r="BGW45" s="481"/>
      <c r="BGX45" s="481"/>
      <c r="BGY45" s="482"/>
      <c r="BGZ45" s="481"/>
      <c r="BHA45" s="1053"/>
      <c r="BHB45" s="1053"/>
      <c r="BHC45" s="1053"/>
      <c r="BHD45" s="1053"/>
      <c r="BHE45" s="1053"/>
      <c r="BHF45" s="480"/>
      <c r="BHG45" s="480"/>
      <c r="BHH45" s="481"/>
      <c r="BHI45" s="480"/>
      <c r="BHJ45" s="480"/>
      <c r="BHK45" s="480"/>
      <c r="BHL45" s="481"/>
      <c r="BHM45" s="481"/>
      <c r="BHN45" s="482"/>
      <c r="BHO45" s="481"/>
      <c r="BHP45" s="1053"/>
      <c r="BHQ45" s="1053"/>
      <c r="BHR45" s="1053"/>
      <c r="BHS45" s="1053"/>
      <c r="BHT45" s="1053"/>
      <c r="BHU45" s="480"/>
      <c r="BHV45" s="480"/>
      <c r="BHW45" s="481"/>
      <c r="BHX45" s="480"/>
      <c r="BHY45" s="480"/>
      <c r="BHZ45" s="480"/>
      <c r="BIA45" s="481"/>
      <c r="BIB45" s="481"/>
      <c r="BIC45" s="482"/>
      <c r="BID45" s="481"/>
      <c r="BIE45" s="1053"/>
      <c r="BIF45" s="1053"/>
      <c r="BIG45" s="1053"/>
      <c r="BIH45" s="1053"/>
      <c r="BII45" s="1053"/>
      <c r="BIJ45" s="480"/>
      <c r="BIK45" s="480"/>
      <c r="BIL45" s="481"/>
      <c r="BIM45" s="480"/>
      <c r="BIN45" s="480"/>
      <c r="BIO45" s="480"/>
      <c r="BIP45" s="481"/>
      <c r="BIQ45" s="481"/>
      <c r="BIR45" s="482"/>
      <c r="BIS45" s="481"/>
      <c r="BIT45" s="1053"/>
      <c r="BIU45" s="1053"/>
      <c r="BIV45" s="1053"/>
      <c r="BIW45" s="1053"/>
      <c r="BIX45" s="1053"/>
      <c r="BIY45" s="480"/>
      <c r="BIZ45" s="480"/>
      <c r="BJA45" s="481"/>
      <c r="BJB45" s="480"/>
      <c r="BJC45" s="480"/>
      <c r="BJD45" s="480"/>
      <c r="BJE45" s="481"/>
      <c r="BJF45" s="481"/>
      <c r="BJG45" s="482"/>
      <c r="BJH45" s="481"/>
      <c r="BJI45" s="1053"/>
      <c r="BJJ45" s="1053"/>
      <c r="BJK45" s="1053"/>
      <c r="BJL45" s="1053"/>
      <c r="BJM45" s="1053"/>
      <c r="BJN45" s="480"/>
      <c r="BJO45" s="480"/>
      <c r="BJP45" s="481"/>
      <c r="BJQ45" s="480"/>
      <c r="BJR45" s="480"/>
      <c r="BJS45" s="480"/>
      <c r="BJT45" s="481"/>
      <c r="BJU45" s="481"/>
      <c r="BJV45" s="482"/>
      <c r="BJW45" s="481"/>
      <c r="BJX45" s="1053"/>
      <c r="BJY45" s="1053"/>
      <c r="BJZ45" s="1053"/>
      <c r="BKA45" s="1053"/>
      <c r="BKB45" s="1053"/>
      <c r="BKC45" s="480"/>
      <c r="BKD45" s="480"/>
      <c r="BKE45" s="481"/>
      <c r="BKF45" s="480"/>
      <c r="BKG45" s="480"/>
      <c r="BKH45" s="480"/>
      <c r="BKI45" s="481"/>
      <c r="BKJ45" s="481"/>
      <c r="BKK45" s="482"/>
      <c r="BKL45" s="481"/>
      <c r="BKM45" s="1053"/>
      <c r="BKN45" s="1053"/>
      <c r="BKO45" s="1053"/>
      <c r="BKP45" s="1053"/>
      <c r="BKQ45" s="1053"/>
      <c r="BKR45" s="480"/>
      <c r="BKS45" s="480"/>
      <c r="BKT45" s="481"/>
      <c r="BKU45" s="480"/>
      <c r="BKV45" s="480"/>
      <c r="BKW45" s="480"/>
      <c r="BKX45" s="481"/>
      <c r="BKY45" s="481"/>
      <c r="BKZ45" s="482"/>
      <c r="BLA45" s="481"/>
      <c r="BLB45" s="1053"/>
      <c r="BLC45" s="1053"/>
      <c r="BLD45" s="1053"/>
      <c r="BLE45" s="1053"/>
      <c r="BLF45" s="1053"/>
      <c r="BLG45" s="480"/>
      <c r="BLH45" s="480"/>
      <c r="BLI45" s="481"/>
      <c r="BLJ45" s="480"/>
      <c r="BLK45" s="480"/>
      <c r="BLL45" s="480"/>
      <c r="BLM45" s="481"/>
      <c r="BLN45" s="481"/>
      <c r="BLO45" s="482"/>
      <c r="BLP45" s="481"/>
      <c r="BLQ45" s="1053"/>
      <c r="BLR45" s="1053"/>
      <c r="BLS45" s="1053"/>
      <c r="BLT45" s="1053"/>
      <c r="BLU45" s="1053"/>
      <c r="BLV45" s="480"/>
      <c r="BLW45" s="480"/>
      <c r="BLX45" s="481"/>
      <c r="BLY45" s="480"/>
      <c r="BLZ45" s="480"/>
      <c r="BMA45" s="480"/>
      <c r="BMB45" s="481"/>
      <c r="BMC45" s="481"/>
      <c r="BMD45" s="482"/>
      <c r="BME45" s="481"/>
      <c r="BMF45" s="1053"/>
      <c r="BMG45" s="1053"/>
      <c r="BMH45" s="1053"/>
      <c r="BMI45" s="1053"/>
      <c r="BMJ45" s="1053"/>
      <c r="BMK45" s="480"/>
      <c r="BML45" s="480"/>
      <c r="BMM45" s="481"/>
      <c r="BMN45" s="480"/>
      <c r="BMO45" s="480"/>
      <c r="BMP45" s="480"/>
      <c r="BMQ45" s="481"/>
      <c r="BMR45" s="481"/>
      <c r="BMS45" s="482"/>
      <c r="BMT45" s="481"/>
      <c r="BMU45" s="1053"/>
      <c r="BMV45" s="1053"/>
      <c r="BMW45" s="1053"/>
      <c r="BMX45" s="1053"/>
      <c r="BMY45" s="1053"/>
      <c r="BMZ45" s="480"/>
      <c r="BNA45" s="480"/>
      <c r="BNB45" s="481"/>
      <c r="BNC45" s="480"/>
      <c r="BND45" s="480"/>
      <c r="BNE45" s="480"/>
      <c r="BNF45" s="481"/>
      <c r="BNG45" s="481"/>
      <c r="BNH45" s="482"/>
      <c r="BNI45" s="481"/>
      <c r="BNJ45" s="1053"/>
      <c r="BNK45" s="1053"/>
      <c r="BNL45" s="1053"/>
      <c r="BNM45" s="1053"/>
      <c r="BNN45" s="1053"/>
      <c r="BNO45" s="480"/>
      <c r="BNP45" s="480"/>
      <c r="BNQ45" s="481"/>
      <c r="BNR45" s="480"/>
      <c r="BNS45" s="480"/>
      <c r="BNT45" s="480"/>
      <c r="BNU45" s="481"/>
      <c r="BNV45" s="481"/>
      <c r="BNW45" s="482"/>
      <c r="BNX45" s="481"/>
      <c r="BNY45" s="1053"/>
      <c r="BNZ45" s="1053"/>
      <c r="BOA45" s="1053"/>
      <c r="BOB45" s="1053"/>
      <c r="BOC45" s="1053"/>
      <c r="BOD45" s="480"/>
      <c r="BOE45" s="480"/>
      <c r="BOF45" s="481"/>
      <c r="BOG45" s="480"/>
      <c r="BOH45" s="480"/>
      <c r="BOI45" s="480"/>
      <c r="BOJ45" s="481"/>
      <c r="BOK45" s="481"/>
      <c r="BOL45" s="482"/>
      <c r="BOM45" s="481"/>
      <c r="BON45" s="1053"/>
      <c r="BOO45" s="1053"/>
      <c r="BOP45" s="1053"/>
      <c r="BOQ45" s="1053"/>
      <c r="BOR45" s="1053"/>
      <c r="BOS45" s="480"/>
      <c r="BOT45" s="480"/>
      <c r="BOU45" s="481"/>
      <c r="BOV45" s="480"/>
      <c r="BOW45" s="480"/>
      <c r="BOX45" s="480"/>
      <c r="BOY45" s="481"/>
      <c r="BOZ45" s="481"/>
      <c r="BPA45" s="482"/>
      <c r="BPB45" s="481"/>
      <c r="BPC45" s="1053"/>
      <c r="BPD45" s="1053"/>
      <c r="BPE45" s="1053"/>
      <c r="BPF45" s="1053"/>
      <c r="BPG45" s="1053"/>
      <c r="BPH45" s="480"/>
      <c r="BPI45" s="480"/>
      <c r="BPJ45" s="481"/>
      <c r="BPK45" s="480"/>
      <c r="BPL45" s="480"/>
      <c r="BPM45" s="480"/>
      <c r="BPN45" s="481"/>
      <c r="BPO45" s="481"/>
      <c r="BPP45" s="482"/>
      <c r="BPQ45" s="481"/>
      <c r="BPR45" s="1053"/>
      <c r="BPS45" s="1053"/>
      <c r="BPT45" s="1053"/>
      <c r="BPU45" s="1053"/>
      <c r="BPV45" s="1053"/>
      <c r="BPW45" s="480"/>
      <c r="BPX45" s="480"/>
      <c r="BPY45" s="481"/>
      <c r="BPZ45" s="480"/>
      <c r="BQA45" s="480"/>
      <c r="BQB45" s="480"/>
      <c r="BQC45" s="481"/>
      <c r="BQD45" s="481"/>
      <c r="BQE45" s="482"/>
      <c r="BQF45" s="481"/>
      <c r="BQG45" s="1053"/>
      <c r="BQH45" s="1053"/>
      <c r="BQI45" s="1053"/>
      <c r="BQJ45" s="1053"/>
      <c r="BQK45" s="1053"/>
      <c r="BQL45" s="480"/>
      <c r="BQM45" s="480"/>
      <c r="BQN45" s="481"/>
      <c r="BQO45" s="480"/>
      <c r="BQP45" s="480"/>
      <c r="BQQ45" s="480"/>
      <c r="BQR45" s="481"/>
      <c r="BQS45" s="481"/>
      <c r="BQT45" s="482"/>
      <c r="BQU45" s="481"/>
      <c r="BQV45" s="1053"/>
      <c r="BQW45" s="1053"/>
      <c r="BQX45" s="1053"/>
      <c r="BQY45" s="1053"/>
      <c r="BQZ45" s="1053"/>
      <c r="BRA45" s="480"/>
      <c r="BRB45" s="480"/>
      <c r="BRC45" s="481"/>
      <c r="BRD45" s="480"/>
      <c r="BRE45" s="480"/>
      <c r="BRF45" s="480"/>
      <c r="BRG45" s="481"/>
      <c r="BRH45" s="481"/>
      <c r="BRI45" s="482"/>
      <c r="BRJ45" s="481"/>
      <c r="BRK45" s="1053"/>
      <c r="BRL45" s="1053"/>
      <c r="BRM45" s="1053"/>
      <c r="BRN45" s="1053"/>
      <c r="BRO45" s="1053"/>
      <c r="BRP45" s="480"/>
      <c r="BRQ45" s="480"/>
      <c r="BRR45" s="481"/>
      <c r="BRS45" s="480"/>
      <c r="BRT45" s="480"/>
      <c r="BRU45" s="480"/>
      <c r="BRV45" s="481"/>
      <c r="BRW45" s="481"/>
      <c r="BRX45" s="482"/>
      <c r="BRY45" s="481"/>
      <c r="BRZ45" s="1053"/>
      <c r="BSA45" s="1053"/>
      <c r="BSB45" s="1053"/>
      <c r="BSC45" s="1053"/>
      <c r="BSD45" s="1053"/>
      <c r="BSE45" s="480"/>
      <c r="BSF45" s="480"/>
      <c r="BSG45" s="481"/>
      <c r="BSH45" s="480"/>
      <c r="BSI45" s="480"/>
      <c r="BSJ45" s="480"/>
      <c r="BSK45" s="481"/>
      <c r="BSL45" s="481"/>
      <c r="BSM45" s="482"/>
      <c r="BSN45" s="481"/>
      <c r="BSO45" s="1053"/>
      <c r="BSP45" s="1053"/>
      <c r="BSQ45" s="1053"/>
      <c r="BSR45" s="1053"/>
      <c r="BSS45" s="1053"/>
      <c r="BST45" s="480"/>
      <c r="BSU45" s="480"/>
      <c r="BSV45" s="481"/>
      <c r="BSW45" s="480"/>
      <c r="BSX45" s="480"/>
      <c r="BSY45" s="480"/>
      <c r="BSZ45" s="481"/>
      <c r="BTA45" s="481"/>
      <c r="BTB45" s="482"/>
      <c r="BTC45" s="481"/>
      <c r="BTD45" s="1053"/>
      <c r="BTE45" s="1053"/>
      <c r="BTF45" s="1053"/>
      <c r="BTG45" s="1053"/>
      <c r="BTH45" s="1053"/>
      <c r="BTI45" s="480"/>
      <c r="BTJ45" s="480"/>
      <c r="BTK45" s="481"/>
      <c r="BTL45" s="480"/>
      <c r="BTM45" s="480"/>
      <c r="BTN45" s="480"/>
      <c r="BTO45" s="481"/>
      <c r="BTP45" s="481"/>
      <c r="BTQ45" s="482"/>
      <c r="BTR45" s="481"/>
      <c r="BTS45" s="1053"/>
      <c r="BTT45" s="1053"/>
      <c r="BTU45" s="1053"/>
      <c r="BTV45" s="1053"/>
      <c r="BTW45" s="1053"/>
      <c r="BTX45" s="480"/>
      <c r="BTY45" s="480"/>
      <c r="BTZ45" s="481"/>
      <c r="BUA45" s="480"/>
      <c r="BUB45" s="480"/>
      <c r="BUC45" s="480"/>
      <c r="BUD45" s="481"/>
      <c r="BUE45" s="481"/>
      <c r="BUF45" s="482"/>
      <c r="BUG45" s="481"/>
      <c r="BUH45" s="1053"/>
      <c r="BUI45" s="1053"/>
      <c r="BUJ45" s="1053"/>
      <c r="BUK45" s="1053"/>
      <c r="BUL45" s="1053"/>
      <c r="BUM45" s="480"/>
      <c r="BUN45" s="480"/>
      <c r="BUO45" s="481"/>
      <c r="BUP45" s="480"/>
      <c r="BUQ45" s="480"/>
      <c r="BUR45" s="480"/>
      <c r="BUS45" s="481"/>
      <c r="BUT45" s="481"/>
      <c r="BUU45" s="482"/>
      <c r="BUV45" s="481"/>
      <c r="BUW45" s="1053"/>
      <c r="BUX45" s="1053"/>
      <c r="BUY45" s="1053"/>
      <c r="BUZ45" s="1053"/>
      <c r="BVA45" s="1053"/>
      <c r="BVB45" s="480"/>
      <c r="BVC45" s="480"/>
      <c r="BVD45" s="481"/>
      <c r="BVE45" s="480"/>
      <c r="BVF45" s="480"/>
      <c r="BVG45" s="480"/>
      <c r="BVH45" s="481"/>
      <c r="BVI45" s="481"/>
      <c r="BVJ45" s="482"/>
      <c r="BVK45" s="481"/>
      <c r="BVL45" s="1053"/>
      <c r="BVM45" s="1053"/>
      <c r="BVN45" s="1053"/>
      <c r="BVO45" s="1053"/>
      <c r="BVP45" s="1053"/>
      <c r="BVQ45" s="480"/>
      <c r="BVR45" s="480"/>
      <c r="BVS45" s="481"/>
      <c r="BVT45" s="480"/>
      <c r="BVU45" s="480"/>
      <c r="BVV45" s="480"/>
      <c r="BVW45" s="481"/>
      <c r="BVX45" s="481"/>
      <c r="BVY45" s="482"/>
      <c r="BVZ45" s="481"/>
      <c r="BWA45" s="1053"/>
      <c r="BWB45" s="1053"/>
      <c r="BWC45" s="1053"/>
      <c r="BWD45" s="1053"/>
      <c r="BWE45" s="1053"/>
      <c r="BWF45" s="480"/>
      <c r="BWG45" s="480"/>
      <c r="BWH45" s="481"/>
      <c r="BWI45" s="480"/>
      <c r="BWJ45" s="480"/>
      <c r="BWK45" s="480"/>
      <c r="BWL45" s="481"/>
      <c r="BWM45" s="481"/>
      <c r="BWN45" s="482"/>
      <c r="BWO45" s="481"/>
      <c r="BWP45" s="1053"/>
      <c r="BWQ45" s="1053"/>
      <c r="BWR45" s="1053"/>
      <c r="BWS45" s="1053"/>
      <c r="BWT45" s="1053"/>
      <c r="BWU45" s="480"/>
      <c r="BWV45" s="480"/>
      <c r="BWW45" s="481"/>
      <c r="BWX45" s="480"/>
      <c r="BWY45" s="480"/>
      <c r="BWZ45" s="480"/>
      <c r="BXA45" s="481"/>
      <c r="BXB45" s="481"/>
      <c r="BXC45" s="482"/>
      <c r="BXD45" s="481"/>
      <c r="BXE45" s="1053"/>
      <c r="BXF45" s="1053"/>
      <c r="BXG45" s="1053"/>
      <c r="BXH45" s="1053"/>
      <c r="BXI45" s="1053"/>
      <c r="BXJ45" s="480"/>
      <c r="BXK45" s="480"/>
      <c r="BXL45" s="481"/>
      <c r="BXM45" s="480"/>
      <c r="BXN45" s="480"/>
      <c r="BXO45" s="480"/>
      <c r="BXP45" s="481"/>
      <c r="BXQ45" s="481"/>
      <c r="BXR45" s="482"/>
      <c r="BXS45" s="481"/>
      <c r="BXT45" s="1053"/>
      <c r="BXU45" s="1053"/>
      <c r="BXV45" s="1053"/>
      <c r="BXW45" s="1053"/>
      <c r="BXX45" s="1053"/>
      <c r="BXY45" s="480"/>
      <c r="BXZ45" s="480"/>
      <c r="BYA45" s="481"/>
      <c r="BYB45" s="480"/>
      <c r="BYC45" s="480"/>
      <c r="BYD45" s="480"/>
      <c r="BYE45" s="481"/>
      <c r="BYF45" s="481"/>
      <c r="BYG45" s="482"/>
      <c r="BYH45" s="481"/>
      <c r="BYI45" s="1053"/>
      <c r="BYJ45" s="1053"/>
      <c r="BYK45" s="1053"/>
      <c r="BYL45" s="1053"/>
      <c r="BYM45" s="1053"/>
      <c r="BYN45" s="480"/>
      <c r="BYO45" s="480"/>
      <c r="BYP45" s="481"/>
      <c r="BYQ45" s="480"/>
      <c r="BYR45" s="480"/>
      <c r="BYS45" s="480"/>
      <c r="BYT45" s="481"/>
      <c r="BYU45" s="481"/>
      <c r="BYV45" s="482"/>
      <c r="BYW45" s="481"/>
      <c r="BYX45" s="1053"/>
      <c r="BYY45" s="1053"/>
      <c r="BYZ45" s="1053"/>
      <c r="BZA45" s="1053"/>
      <c r="BZB45" s="1053"/>
      <c r="BZC45" s="480"/>
      <c r="BZD45" s="480"/>
      <c r="BZE45" s="481"/>
      <c r="BZF45" s="480"/>
      <c r="BZG45" s="480"/>
      <c r="BZH45" s="480"/>
      <c r="BZI45" s="481"/>
      <c r="BZJ45" s="481"/>
      <c r="BZK45" s="482"/>
      <c r="BZL45" s="481"/>
      <c r="BZM45" s="1053"/>
      <c r="BZN45" s="1053"/>
      <c r="BZO45" s="1053"/>
      <c r="BZP45" s="1053"/>
      <c r="BZQ45" s="1053"/>
      <c r="BZR45" s="480"/>
      <c r="BZS45" s="480"/>
      <c r="BZT45" s="481"/>
      <c r="BZU45" s="480"/>
      <c r="BZV45" s="480"/>
      <c r="BZW45" s="480"/>
      <c r="BZX45" s="481"/>
      <c r="BZY45" s="481"/>
      <c r="BZZ45" s="482"/>
      <c r="CAA45" s="481"/>
      <c r="CAB45" s="1053"/>
      <c r="CAC45" s="1053"/>
      <c r="CAD45" s="1053"/>
      <c r="CAE45" s="1053"/>
      <c r="CAF45" s="1053"/>
      <c r="CAG45" s="480"/>
      <c r="CAH45" s="480"/>
      <c r="CAI45" s="481"/>
      <c r="CAJ45" s="480"/>
      <c r="CAK45" s="480"/>
      <c r="CAL45" s="480"/>
      <c r="CAM45" s="481"/>
      <c r="CAN45" s="481"/>
      <c r="CAO45" s="482"/>
      <c r="CAP45" s="481"/>
      <c r="CAQ45" s="1053"/>
      <c r="CAR45" s="1053"/>
      <c r="CAS45" s="1053"/>
      <c r="CAT45" s="1053"/>
      <c r="CAU45" s="1053"/>
      <c r="CAV45" s="480"/>
      <c r="CAW45" s="480"/>
      <c r="CAX45" s="481"/>
      <c r="CAY45" s="480"/>
      <c r="CAZ45" s="480"/>
      <c r="CBA45" s="480"/>
      <c r="CBB45" s="481"/>
      <c r="CBC45" s="481"/>
      <c r="CBD45" s="482"/>
      <c r="CBE45" s="481"/>
      <c r="CBF45" s="1053"/>
      <c r="CBG45" s="1053"/>
      <c r="CBH45" s="1053"/>
      <c r="CBI45" s="1053"/>
      <c r="CBJ45" s="1053"/>
      <c r="CBK45" s="480"/>
      <c r="CBL45" s="480"/>
      <c r="CBM45" s="481"/>
      <c r="CBN45" s="480"/>
      <c r="CBO45" s="480"/>
      <c r="CBP45" s="480"/>
      <c r="CBQ45" s="481"/>
      <c r="CBR45" s="481"/>
      <c r="CBS45" s="482"/>
      <c r="CBT45" s="481"/>
      <c r="CBU45" s="1053"/>
      <c r="CBV45" s="1053"/>
      <c r="CBW45" s="1053"/>
      <c r="CBX45" s="1053"/>
      <c r="CBY45" s="1053"/>
      <c r="CBZ45" s="480"/>
      <c r="CCA45" s="480"/>
      <c r="CCB45" s="481"/>
      <c r="CCC45" s="480"/>
      <c r="CCD45" s="480"/>
      <c r="CCE45" s="480"/>
      <c r="CCF45" s="481"/>
      <c r="CCG45" s="481"/>
      <c r="CCH45" s="482"/>
      <c r="CCI45" s="481"/>
      <c r="CCJ45" s="1053"/>
      <c r="CCK45" s="1053"/>
      <c r="CCL45" s="1053"/>
      <c r="CCM45" s="1053"/>
      <c r="CCN45" s="1053"/>
      <c r="CCO45" s="480"/>
      <c r="CCP45" s="480"/>
      <c r="CCQ45" s="481"/>
      <c r="CCR45" s="480"/>
      <c r="CCS45" s="480"/>
      <c r="CCT45" s="480"/>
      <c r="CCU45" s="481"/>
      <c r="CCV45" s="481"/>
      <c r="CCW45" s="482"/>
      <c r="CCX45" s="481"/>
      <c r="CCY45" s="1053"/>
      <c r="CCZ45" s="1053"/>
      <c r="CDA45" s="1053"/>
      <c r="CDB45" s="1053"/>
      <c r="CDC45" s="1053"/>
      <c r="CDD45" s="480"/>
      <c r="CDE45" s="480"/>
      <c r="CDF45" s="481"/>
      <c r="CDG45" s="480"/>
      <c r="CDH45" s="480"/>
      <c r="CDI45" s="480"/>
      <c r="CDJ45" s="481"/>
      <c r="CDK45" s="481"/>
      <c r="CDL45" s="482"/>
      <c r="CDM45" s="481"/>
      <c r="CDN45" s="1053"/>
      <c r="CDO45" s="1053"/>
      <c r="CDP45" s="1053"/>
      <c r="CDQ45" s="1053"/>
      <c r="CDR45" s="1053"/>
      <c r="CDS45" s="480"/>
      <c r="CDT45" s="480"/>
      <c r="CDU45" s="481"/>
      <c r="CDV45" s="480"/>
      <c r="CDW45" s="480"/>
      <c r="CDX45" s="480"/>
      <c r="CDY45" s="481"/>
      <c r="CDZ45" s="481"/>
      <c r="CEA45" s="482"/>
      <c r="CEB45" s="481"/>
      <c r="CEC45" s="1053"/>
      <c r="CED45" s="1053"/>
      <c r="CEE45" s="1053"/>
      <c r="CEF45" s="1053"/>
      <c r="CEG45" s="1053"/>
      <c r="CEH45" s="480"/>
      <c r="CEI45" s="480"/>
      <c r="CEJ45" s="481"/>
      <c r="CEK45" s="480"/>
      <c r="CEL45" s="480"/>
      <c r="CEM45" s="480"/>
      <c r="CEN45" s="481"/>
      <c r="CEO45" s="481"/>
      <c r="CEP45" s="482"/>
      <c r="CEQ45" s="481"/>
      <c r="CER45" s="1053"/>
      <c r="CES45" s="1053"/>
      <c r="CET45" s="1053"/>
      <c r="CEU45" s="1053"/>
      <c r="CEV45" s="1053"/>
      <c r="CEW45" s="480"/>
      <c r="CEX45" s="480"/>
      <c r="CEY45" s="481"/>
      <c r="CEZ45" s="480"/>
      <c r="CFA45" s="480"/>
      <c r="CFB45" s="480"/>
      <c r="CFC45" s="481"/>
      <c r="CFD45" s="481"/>
      <c r="CFE45" s="482"/>
      <c r="CFF45" s="481"/>
      <c r="CFG45" s="1053"/>
      <c r="CFH45" s="1053"/>
      <c r="CFI45" s="1053"/>
      <c r="CFJ45" s="1053"/>
      <c r="CFK45" s="1053"/>
      <c r="CFL45" s="480"/>
      <c r="CFM45" s="480"/>
      <c r="CFN45" s="481"/>
      <c r="CFO45" s="480"/>
      <c r="CFP45" s="480"/>
      <c r="CFQ45" s="480"/>
      <c r="CFR45" s="481"/>
      <c r="CFS45" s="481"/>
      <c r="CFT45" s="482"/>
      <c r="CFU45" s="481"/>
      <c r="CFV45" s="1053"/>
      <c r="CFW45" s="1053"/>
      <c r="CFX45" s="1053"/>
      <c r="CFY45" s="1053"/>
      <c r="CFZ45" s="1053"/>
      <c r="CGA45" s="480"/>
      <c r="CGB45" s="480"/>
      <c r="CGC45" s="481"/>
      <c r="CGD45" s="480"/>
      <c r="CGE45" s="480"/>
      <c r="CGF45" s="480"/>
      <c r="CGG45" s="481"/>
      <c r="CGH45" s="481"/>
      <c r="CGI45" s="482"/>
      <c r="CGJ45" s="481"/>
      <c r="CGK45" s="1053"/>
      <c r="CGL45" s="1053"/>
      <c r="CGM45" s="1053"/>
      <c r="CGN45" s="1053"/>
      <c r="CGO45" s="1053"/>
      <c r="CGP45" s="480"/>
      <c r="CGQ45" s="480"/>
      <c r="CGR45" s="481"/>
      <c r="CGS45" s="480"/>
      <c r="CGT45" s="480"/>
      <c r="CGU45" s="480"/>
      <c r="CGV45" s="481"/>
      <c r="CGW45" s="481"/>
      <c r="CGX45" s="482"/>
      <c r="CGY45" s="481"/>
      <c r="CGZ45" s="1053"/>
      <c r="CHA45" s="1053"/>
      <c r="CHB45" s="1053"/>
      <c r="CHC45" s="1053"/>
      <c r="CHD45" s="1053"/>
      <c r="CHE45" s="480"/>
      <c r="CHF45" s="480"/>
      <c r="CHG45" s="481"/>
      <c r="CHH45" s="480"/>
      <c r="CHI45" s="480"/>
      <c r="CHJ45" s="480"/>
      <c r="CHK45" s="481"/>
      <c r="CHL45" s="481"/>
      <c r="CHM45" s="482"/>
      <c r="CHN45" s="481"/>
      <c r="CHO45" s="1053"/>
      <c r="CHP45" s="1053"/>
      <c r="CHQ45" s="1053"/>
      <c r="CHR45" s="1053"/>
      <c r="CHS45" s="1053"/>
      <c r="CHT45" s="480"/>
      <c r="CHU45" s="480"/>
      <c r="CHV45" s="481"/>
      <c r="CHW45" s="480"/>
      <c r="CHX45" s="480"/>
      <c r="CHY45" s="480"/>
      <c r="CHZ45" s="481"/>
      <c r="CIA45" s="481"/>
      <c r="CIB45" s="482"/>
      <c r="CIC45" s="481"/>
      <c r="CID45" s="1053"/>
      <c r="CIE45" s="1053"/>
      <c r="CIF45" s="1053"/>
      <c r="CIG45" s="1053"/>
      <c r="CIH45" s="1053"/>
      <c r="CII45" s="480"/>
      <c r="CIJ45" s="480"/>
      <c r="CIK45" s="481"/>
      <c r="CIL45" s="480"/>
      <c r="CIM45" s="480"/>
      <c r="CIN45" s="480"/>
      <c r="CIO45" s="481"/>
      <c r="CIP45" s="481"/>
      <c r="CIQ45" s="482"/>
      <c r="CIR45" s="481"/>
      <c r="CIS45" s="1053"/>
      <c r="CIT45" s="1053"/>
      <c r="CIU45" s="1053"/>
      <c r="CIV45" s="1053"/>
      <c r="CIW45" s="1053"/>
      <c r="CIX45" s="480"/>
      <c r="CIY45" s="480"/>
      <c r="CIZ45" s="481"/>
      <c r="CJA45" s="480"/>
      <c r="CJB45" s="480"/>
      <c r="CJC45" s="480"/>
      <c r="CJD45" s="481"/>
      <c r="CJE45" s="481"/>
      <c r="CJF45" s="482"/>
      <c r="CJG45" s="481"/>
      <c r="CJH45" s="1053"/>
      <c r="CJI45" s="1053"/>
      <c r="CJJ45" s="1053"/>
      <c r="CJK45" s="1053"/>
      <c r="CJL45" s="1053"/>
      <c r="CJM45" s="480"/>
      <c r="CJN45" s="480"/>
      <c r="CJO45" s="481"/>
      <c r="CJP45" s="480"/>
      <c r="CJQ45" s="480"/>
      <c r="CJR45" s="480"/>
      <c r="CJS45" s="481"/>
      <c r="CJT45" s="481"/>
      <c r="CJU45" s="482"/>
      <c r="CJV45" s="481"/>
      <c r="CJW45" s="1053"/>
      <c r="CJX45" s="1053"/>
      <c r="CJY45" s="1053"/>
      <c r="CJZ45" s="1053"/>
      <c r="CKA45" s="1053"/>
      <c r="CKB45" s="480"/>
      <c r="CKC45" s="480"/>
      <c r="CKD45" s="481"/>
      <c r="CKE45" s="480"/>
      <c r="CKF45" s="480"/>
      <c r="CKG45" s="480"/>
      <c r="CKH45" s="481"/>
      <c r="CKI45" s="481"/>
      <c r="CKJ45" s="482"/>
      <c r="CKK45" s="481"/>
      <c r="CKL45" s="1053"/>
      <c r="CKM45" s="1053"/>
      <c r="CKN45" s="1053"/>
      <c r="CKO45" s="1053"/>
      <c r="CKP45" s="1053"/>
      <c r="CKQ45" s="480"/>
      <c r="CKR45" s="480"/>
      <c r="CKS45" s="481"/>
      <c r="CKT45" s="480"/>
      <c r="CKU45" s="480"/>
      <c r="CKV45" s="480"/>
      <c r="CKW45" s="481"/>
      <c r="CKX45" s="481"/>
      <c r="CKY45" s="482"/>
      <c r="CKZ45" s="481"/>
      <c r="CLA45" s="1053"/>
      <c r="CLB45" s="1053"/>
      <c r="CLC45" s="1053"/>
      <c r="CLD45" s="1053"/>
      <c r="CLE45" s="1053"/>
      <c r="CLF45" s="480"/>
      <c r="CLG45" s="480"/>
      <c r="CLH45" s="481"/>
      <c r="CLI45" s="480"/>
      <c r="CLJ45" s="480"/>
      <c r="CLK45" s="480"/>
      <c r="CLL45" s="481"/>
      <c r="CLM45" s="481"/>
      <c r="CLN45" s="482"/>
      <c r="CLO45" s="481"/>
      <c r="CLP45" s="1053"/>
      <c r="CLQ45" s="1053"/>
      <c r="CLR45" s="1053"/>
      <c r="CLS45" s="1053"/>
      <c r="CLT45" s="1053"/>
      <c r="CLU45" s="480"/>
      <c r="CLV45" s="480"/>
      <c r="CLW45" s="481"/>
      <c r="CLX45" s="480"/>
      <c r="CLY45" s="480"/>
      <c r="CLZ45" s="480"/>
      <c r="CMA45" s="481"/>
      <c r="CMB45" s="481"/>
      <c r="CMC45" s="482"/>
      <c r="CMD45" s="481"/>
      <c r="CME45" s="1053"/>
      <c r="CMF45" s="1053"/>
      <c r="CMG45" s="1053"/>
      <c r="CMH45" s="1053"/>
      <c r="CMI45" s="1053"/>
      <c r="CMJ45" s="480"/>
      <c r="CMK45" s="480"/>
      <c r="CML45" s="481"/>
      <c r="CMM45" s="480"/>
      <c r="CMN45" s="480"/>
      <c r="CMO45" s="480"/>
      <c r="CMP45" s="481"/>
      <c r="CMQ45" s="481"/>
      <c r="CMR45" s="482"/>
      <c r="CMS45" s="481"/>
      <c r="CMT45" s="1053"/>
      <c r="CMU45" s="1053"/>
      <c r="CMV45" s="1053"/>
      <c r="CMW45" s="1053"/>
      <c r="CMX45" s="1053"/>
      <c r="CMY45" s="480"/>
      <c r="CMZ45" s="480"/>
      <c r="CNA45" s="481"/>
      <c r="CNB45" s="480"/>
      <c r="CNC45" s="480"/>
      <c r="CND45" s="480"/>
      <c r="CNE45" s="481"/>
      <c r="CNF45" s="481"/>
      <c r="CNG45" s="482"/>
      <c r="CNH45" s="481"/>
      <c r="CNI45" s="1053"/>
      <c r="CNJ45" s="1053"/>
      <c r="CNK45" s="1053"/>
      <c r="CNL45" s="1053"/>
      <c r="CNM45" s="1053"/>
      <c r="CNN45" s="480"/>
      <c r="CNO45" s="480"/>
      <c r="CNP45" s="481"/>
      <c r="CNQ45" s="480"/>
      <c r="CNR45" s="480"/>
      <c r="CNS45" s="480"/>
      <c r="CNT45" s="481"/>
      <c r="CNU45" s="481"/>
      <c r="CNV45" s="482"/>
      <c r="CNW45" s="481"/>
      <c r="CNX45" s="1053"/>
      <c r="CNY45" s="1053"/>
      <c r="CNZ45" s="1053"/>
      <c r="COA45" s="1053"/>
      <c r="COB45" s="1053"/>
      <c r="COC45" s="480"/>
      <c r="COD45" s="480"/>
      <c r="COE45" s="481"/>
      <c r="COF45" s="480"/>
      <c r="COG45" s="480"/>
      <c r="COH45" s="480"/>
      <c r="COI45" s="481"/>
      <c r="COJ45" s="481"/>
      <c r="COK45" s="482"/>
      <c r="COL45" s="481"/>
      <c r="COM45" s="1053"/>
      <c r="CON45" s="1053"/>
      <c r="COO45" s="1053"/>
      <c r="COP45" s="1053"/>
      <c r="COQ45" s="1053"/>
      <c r="COR45" s="480"/>
      <c r="COS45" s="480"/>
      <c r="COT45" s="481"/>
      <c r="COU45" s="480"/>
      <c r="COV45" s="480"/>
      <c r="COW45" s="480"/>
      <c r="COX45" s="481"/>
      <c r="COY45" s="481"/>
      <c r="COZ45" s="482"/>
      <c r="CPA45" s="481"/>
      <c r="CPB45" s="1053"/>
      <c r="CPC45" s="1053"/>
      <c r="CPD45" s="1053"/>
      <c r="CPE45" s="1053"/>
      <c r="CPF45" s="1053"/>
      <c r="CPG45" s="480"/>
      <c r="CPH45" s="480"/>
      <c r="CPI45" s="481"/>
      <c r="CPJ45" s="480"/>
      <c r="CPK45" s="480"/>
      <c r="CPL45" s="480"/>
      <c r="CPM45" s="481"/>
      <c r="CPN45" s="481"/>
      <c r="CPO45" s="482"/>
      <c r="CPP45" s="481"/>
      <c r="CPQ45" s="1053"/>
      <c r="CPR45" s="1053"/>
      <c r="CPS45" s="1053"/>
      <c r="CPT45" s="1053"/>
      <c r="CPU45" s="1053"/>
      <c r="CPV45" s="480"/>
      <c r="CPW45" s="480"/>
      <c r="CPX45" s="481"/>
      <c r="CPY45" s="480"/>
      <c r="CPZ45" s="480"/>
      <c r="CQA45" s="480"/>
      <c r="CQB45" s="481"/>
      <c r="CQC45" s="481"/>
      <c r="CQD45" s="482"/>
      <c r="CQE45" s="481"/>
      <c r="CQF45" s="1053"/>
      <c r="CQG45" s="1053"/>
      <c r="CQH45" s="1053"/>
      <c r="CQI45" s="1053"/>
      <c r="CQJ45" s="1053"/>
      <c r="CQK45" s="480"/>
      <c r="CQL45" s="480"/>
      <c r="CQM45" s="481"/>
      <c r="CQN45" s="480"/>
      <c r="CQO45" s="480"/>
      <c r="CQP45" s="480"/>
      <c r="CQQ45" s="481"/>
      <c r="CQR45" s="481"/>
      <c r="CQS45" s="482"/>
      <c r="CQT45" s="481"/>
      <c r="CQU45" s="1053"/>
      <c r="CQV45" s="1053"/>
      <c r="CQW45" s="1053"/>
      <c r="CQX45" s="1053"/>
      <c r="CQY45" s="1053"/>
      <c r="CQZ45" s="480"/>
      <c r="CRA45" s="480"/>
      <c r="CRB45" s="481"/>
      <c r="CRC45" s="480"/>
      <c r="CRD45" s="480"/>
      <c r="CRE45" s="480"/>
      <c r="CRF45" s="481"/>
      <c r="CRG45" s="481"/>
      <c r="CRH45" s="482"/>
      <c r="CRI45" s="481"/>
      <c r="CRJ45" s="1053"/>
      <c r="CRK45" s="1053"/>
      <c r="CRL45" s="1053"/>
      <c r="CRM45" s="1053"/>
      <c r="CRN45" s="1053"/>
      <c r="CRO45" s="480"/>
      <c r="CRP45" s="480"/>
      <c r="CRQ45" s="481"/>
      <c r="CRR45" s="480"/>
      <c r="CRS45" s="480"/>
      <c r="CRT45" s="480"/>
      <c r="CRU45" s="481"/>
      <c r="CRV45" s="481"/>
      <c r="CRW45" s="482"/>
      <c r="CRX45" s="481"/>
      <c r="CRY45" s="1053"/>
      <c r="CRZ45" s="1053"/>
      <c r="CSA45" s="1053"/>
      <c r="CSB45" s="1053"/>
      <c r="CSC45" s="1053"/>
      <c r="CSD45" s="480"/>
      <c r="CSE45" s="480"/>
      <c r="CSF45" s="481"/>
      <c r="CSG45" s="480"/>
      <c r="CSH45" s="480"/>
      <c r="CSI45" s="480"/>
      <c r="CSJ45" s="481"/>
      <c r="CSK45" s="481"/>
      <c r="CSL45" s="482"/>
      <c r="CSM45" s="481"/>
      <c r="CSN45" s="1053"/>
      <c r="CSO45" s="1053"/>
      <c r="CSP45" s="1053"/>
      <c r="CSQ45" s="1053"/>
      <c r="CSR45" s="1053"/>
      <c r="CSS45" s="480"/>
      <c r="CST45" s="480"/>
      <c r="CSU45" s="481"/>
      <c r="CSV45" s="480"/>
      <c r="CSW45" s="480"/>
      <c r="CSX45" s="480"/>
      <c r="CSY45" s="481"/>
      <c r="CSZ45" s="481"/>
      <c r="CTA45" s="482"/>
      <c r="CTB45" s="481"/>
      <c r="CTC45" s="1053"/>
      <c r="CTD45" s="1053"/>
      <c r="CTE45" s="1053"/>
      <c r="CTF45" s="1053"/>
      <c r="CTG45" s="1053"/>
      <c r="CTH45" s="480"/>
      <c r="CTI45" s="480"/>
      <c r="CTJ45" s="481"/>
      <c r="CTK45" s="480"/>
      <c r="CTL45" s="480"/>
      <c r="CTM45" s="480"/>
      <c r="CTN45" s="481"/>
      <c r="CTO45" s="481"/>
      <c r="CTP45" s="482"/>
      <c r="CTQ45" s="481"/>
      <c r="CTR45" s="1053"/>
      <c r="CTS45" s="1053"/>
      <c r="CTT45" s="1053"/>
      <c r="CTU45" s="1053"/>
      <c r="CTV45" s="1053"/>
      <c r="CTW45" s="480"/>
      <c r="CTX45" s="480"/>
      <c r="CTY45" s="481"/>
      <c r="CTZ45" s="480"/>
      <c r="CUA45" s="480"/>
      <c r="CUB45" s="480"/>
      <c r="CUC45" s="481"/>
      <c r="CUD45" s="481"/>
      <c r="CUE45" s="482"/>
      <c r="CUF45" s="481"/>
      <c r="CUG45" s="1053"/>
      <c r="CUH45" s="1053"/>
      <c r="CUI45" s="1053"/>
      <c r="CUJ45" s="1053"/>
      <c r="CUK45" s="1053"/>
      <c r="CUL45" s="480"/>
      <c r="CUM45" s="480"/>
      <c r="CUN45" s="481"/>
      <c r="CUO45" s="480"/>
      <c r="CUP45" s="480"/>
      <c r="CUQ45" s="480"/>
      <c r="CUR45" s="481"/>
      <c r="CUS45" s="481"/>
      <c r="CUT45" s="482"/>
      <c r="CUU45" s="481"/>
      <c r="CUV45" s="1053"/>
      <c r="CUW45" s="1053"/>
      <c r="CUX45" s="1053"/>
      <c r="CUY45" s="1053"/>
      <c r="CUZ45" s="1053"/>
      <c r="CVA45" s="480"/>
      <c r="CVB45" s="480"/>
      <c r="CVC45" s="481"/>
      <c r="CVD45" s="480"/>
      <c r="CVE45" s="480"/>
      <c r="CVF45" s="480"/>
      <c r="CVG45" s="481"/>
      <c r="CVH45" s="481"/>
      <c r="CVI45" s="482"/>
      <c r="CVJ45" s="481"/>
      <c r="CVK45" s="1053"/>
      <c r="CVL45" s="1053"/>
      <c r="CVM45" s="1053"/>
      <c r="CVN45" s="1053"/>
      <c r="CVO45" s="1053"/>
      <c r="CVP45" s="480"/>
      <c r="CVQ45" s="480"/>
      <c r="CVR45" s="481"/>
      <c r="CVS45" s="480"/>
      <c r="CVT45" s="480"/>
      <c r="CVU45" s="480"/>
      <c r="CVV45" s="481"/>
      <c r="CVW45" s="481"/>
      <c r="CVX45" s="482"/>
      <c r="CVY45" s="481"/>
      <c r="CVZ45" s="1053"/>
      <c r="CWA45" s="1053"/>
      <c r="CWB45" s="1053"/>
      <c r="CWC45" s="1053"/>
      <c r="CWD45" s="1053"/>
      <c r="CWE45" s="480"/>
      <c r="CWF45" s="480"/>
      <c r="CWG45" s="481"/>
      <c r="CWH45" s="480"/>
      <c r="CWI45" s="480"/>
      <c r="CWJ45" s="480"/>
      <c r="CWK45" s="481"/>
      <c r="CWL45" s="481"/>
      <c r="CWM45" s="482"/>
      <c r="CWN45" s="481"/>
      <c r="CWO45" s="1053"/>
      <c r="CWP45" s="1053"/>
      <c r="CWQ45" s="1053"/>
      <c r="CWR45" s="1053"/>
      <c r="CWS45" s="1053"/>
      <c r="CWT45" s="480"/>
      <c r="CWU45" s="480"/>
      <c r="CWV45" s="481"/>
      <c r="CWW45" s="480"/>
      <c r="CWX45" s="480"/>
      <c r="CWY45" s="480"/>
      <c r="CWZ45" s="481"/>
      <c r="CXA45" s="481"/>
      <c r="CXB45" s="482"/>
      <c r="CXC45" s="481"/>
      <c r="CXD45" s="1053"/>
      <c r="CXE45" s="1053"/>
      <c r="CXF45" s="1053"/>
      <c r="CXG45" s="1053"/>
      <c r="CXH45" s="1053"/>
      <c r="CXI45" s="480"/>
      <c r="CXJ45" s="480"/>
      <c r="CXK45" s="481"/>
      <c r="CXL45" s="480"/>
      <c r="CXM45" s="480"/>
      <c r="CXN45" s="480"/>
      <c r="CXO45" s="481"/>
      <c r="CXP45" s="481"/>
      <c r="CXQ45" s="482"/>
      <c r="CXR45" s="481"/>
      <c r="CXS45" s="1053"/>
      <c r="CXT45" s="1053"/>
      <c r="CXU45" s="1053"/>
      <c r="CXV45" s="1053"/>
      <c r="CXW45" s="1053"/>
      <c r="CXX45" s="480"/>
      <c r="CXY45" s="480"/>
      <c r="CXZ45" s="481"/>
      <c r="CYA45" s="480"/>
      <c r="CYB45" s="480"/>
      <c r="CYC45" s="480"/>
      <c r="CYD45" s="481"/>
      <c r="CYE45" s="481"/>
      <c r="CYF45" s="482"/>
      <c r="CYG45" s="481"/>
      <c r="CYH45" s="1053"/>
      <c r="CYI45" s="1053"/>
      <c r="CYJ45" s="1053"/>
      <c r="CYK45" s="1053"/>
      <c r="CYL45" s="1053"/>
      <c r="CYM45" s="480"/>
      <c r="CYN45" s="480"/>
      <c r="CYO45" s="481"/>
      <c r="CYP45" s="480"/>
      <c r="CYQ45" s="480"/>
      <c r="CYR45" s="480"/>
      <c r="CYS45" s="481"/>
      <c r="CYT45" s="481"/>
      <c r="CYU45" s="482"/>
      <c r="CYV45" s="481"/>
      <c r="CYW45" s="1053"/>
      <c r="CYX45" s="1053"/>
      <c r="CYY45" s="1053"/>
      <c r="CYZ45" s="1053"/>
      <c r="CZA45" s="1053"/>
      <c r="CZB45" s="480"/>
      <c r="CZC45" s="480"/>
      <c r="CZD45" s="481"/>
      <c r="CZE45" s="480"/>
      <c r="CZF45" s="480"/>
      <c r="CZG45" s="480"/>
      <c r="CZH45" s="481"/>
      <c r="CZI45" s="481"/>
      <c r="CZJ45" s="482"/>
      <c r="CZK45" s="481"/>
      <c r="CZL45" s="1053"/>
      <c r="CZM45" s="1053"/>
      <c r="CZN45" s="1053"/>
      <c r="CZO45" s="1053"/>
      <c r="CZP45" s="1053"/>
      <c r="CZQ45" s="480"/>
      <c r="CZR45" s="480"/>
      <c r="CZS45" s="481"/>
      <c r="CZT45" s="480"/>
      <c r="CZU45" s="480"/>
      <c r="CZV45" s="480"/>
      <c r="CZW45" s="481"/>
      <c r="CZX45" s="481"/>
      <c r="CZY45" s="482"/>
      <c r="CZZ45" s="481"/>
      <c r="DAA45" s="1053"/>
      <c r="DAB45" s="1053"/>
      <c r="DAC45" s="1053"/>
      <c r="DAD45" s="1053"/>
      <c r="DAE45" s="1053"/>
      <c r="DAF45" s="480"/>
      <c r="DAG45" s="480"/>
      <c r="DAH45" s="481"/>
      <c r="DAI45" s="480"/>
      <c r="DAJ45" s="480"/>
      <c r="DAK45" s="480"/>
      <c r="DAL45" s="481"/>
      <c r="DAM45" s="481"/>
      <c r="DAN45" s="482"/>
      <c r="DAO45" s="481"/>
      <c r="DAP45" s="1053"/>
      <c r="DAQ45" s="1053"/>
      <c r="DAR45" s="1053"/>
      <c r="DAS45" s="1053"/>
      <c r="DAT45" s="1053"/>
      <c r="DAU45" s="480"/>
      <c r="DAV45" s="480"/>
      <c r="DAW45" s="481"/>
      <c r="DAX45" s="480"/>
      <c r="DAY45" s="480"/>
      <c r="DAZ45" s="480"/>
      <c r="DBA45" s="481"/>
      <c r="DBB45" s="481"/>
      <c r="DBC45" s="482"/>
      <c r="DBD45" s="481"/>
      <c r="DBE45" s="1053"/>
      <c r="DBF45" s="1053"/>
      <c r="DBG45" s="1053"/>
      <c r="DBH45" s="1053"/>
      <c r="DBI45" s="1053"/>
      <c r="DBJ45" s="480"/>
      <c r="DBK45" s="480"/>
      <c r="DBL45" s="481"/>
      <c r="DBM45" s="480"/>
      <c r="DBN45" s="480"/>
      <c r="DBO45" s="480"/>
      <c r="DBP45" s="481"/>
      <c r="DBQ45" s="481"/>
      <c r="DBR45" s="482"/>
      <c r="DBS45" s="481"/>
      <c r="DBT45" s="1053"/>
      <c r="DBU45" s="1053"/>
      <c r="DBV45" s="1053"/>
      <c r="DBW45" s="1053"/>
      <c r="DBX45" s="1053"/>
      <c r="DBY45" s="480"/>
      <c r="DBZ45" s="480"/>
      <c r="DCA45" s="481"/>
      <c r="DCB45" s="480"/>
      <c r="DCC45" s="480"/>
      <c r="DCD45" s="480"/>
      <c r="DCE45" s="481"/>
      <c r="DCF45" s="481"/>
      <c r="DCG45" s="482"/>
      <c r="DCH45" s="481"/>
      <c r="DCI45" s="1053"/>
      <c r="DCJ45" s="1053"/>
      <c r="DCK45" s="1053"/>
      <c r="DCL45" s="1053"/>
      <c r="DCM45" s="1053"/>
      <c r="DCN45" s="480"/>
      <c r="DCO45" s="480"/>
      <c r="DCP45" s="481"/>
      <c r="DCQ45" s="480"/>
      <c r="DCR45" s="480"/>
      <c r="DCS45" s="480"/>
      <c r="DCT45" s="481"/>
      <c r="DCU45" s="481"/>
      <c r="DCV45" s="482"/>
      <c r="DCW45" s="481"/>
      <c r="DCX45" s="1053"/>
      <c r="DCY45" s="1053"/>
      <c r="DCZ45" s="1053"/>
      <c r="DDA45" s="1053"/>
      <c r="DDB45" s="1053"/>
      <c r="DDC45" s="480"/>
      <c r="DDD45" s="480"/>
      <c r="DDE45" s="481"/>
      <c r="DDF45" s="480"/>
      <c r="DDG45" s="480"/>
      <c r="DDH45" s="480"/>
      <c r="DDI45" s="481"/>
      <c r="DDJ45" s="481"/>
      <c r="DDK45" s="482"/>
      <c r="DDL45" s="481"/>
      <c r="DDM45" s="1053"/>
      <c r="DDN45" s="1053"/>
      <c r="DDO45" s="1053"/>
      <c r="DDP45" s="1053"/>
      <c r="DDQ45" s="1053"/>
      <c r="DDR45" s="480"/>
      <c r="DDS45" s="480"/>
      <c r="DDT45" s="481"/>
      <c r="DDU45" s="480"/>
      <c r="DDV45" s="480"/>
      <c r="DDW45" s="480"/>
      <c r="DDX45" s="481"/>
      <c r="DDY45" s="481"/>
      <c r="DDZ45" s="482"/>
      <c r="DEA45" s="481"/>
      <c r="DEB45" s="1053"/>
      <c r="DEC45" s="1053"/>
      <c r="DED45" s="1053"/>
      <c r="DEE45" s="1053"/>
      <c r="DEF45" s="1053"/>
      <c r="DEG45" s="480"/>
      <c r="DEH45" s="480"/>
      <c r="DEI45" s="481"/>
      <c r="DEJ45" s="480"/>
      <c r="DEK45" s="480"/>
      <c r="DEL45" s="480"/>
      <c r="DEM45" s="481"/>
      <c r="DEN45" s="481"/>
      <c r="DEO45" s="482"/>
      <c r="DEP45" s="481"/>
      <c r="DEQ45" s="1053"/>
      <c r="DER45" s="1053"/>
      <c r="DES45" s="1053"/>
      <c r="DET45" s="1053"/>
      <c r="DEU45" s="1053"/>
      <c r="DEV45" s="480"/>
      <c r="DEW45" s="480"/>
      <c r="DEX45" s="481"/>
      <c r="DEY45" s="480"/>
      <c r="DEZ45" s="480"/>
      <c r="DFA45" s="480"/>
      <c r="DFB45" s="481"/>
      <c r="DFC45" s="481"/>
      <c r="DFD45" s="482"/>
      <c r="DFE45" s="481"/>
      <c r="DFF45" s="1053"/>
      <c r="DFG45" s="1053"/>
      <c r="DFH45" s="1053"/>
      <c r="DFI45" s="1053"/>
      <c r="DFJ45" s="1053"/>
      <c r="DFK45" s="480"/>
      <c r="DFL45" s="480"/>
      <c r="DFM45" s="481"/>
      <c r="DFN45" s="480"/>
      <c r="DFO45" s="480"/>
      <c r="DFP45" s="480"/>
      <c r="DFQ45" s="481"/>
      <c r="DFR45" s="481"/>
      <c r="DFS45" s="482"/>
      <c r="DFT45" s="481"/>
      <c r="DFU45" s="1053"/>
      <c r="DFV45" s="1053"/>
      <c r="DFW45" s="1053"/>
      <c r="DFX45" s="1053"/>
      <c r="DFY45" s="1053"/>
      <c r="DFZ45" s="480"/>
      <c r="DGA45" s="480"/>
      <c r="DGB45" s="481"/>
      <c r="DGC45" s="480"/>
      <c r="DGD45" s="480"/>
      <c r="DGE45" s="480"/>
      <c r="DGF45" s="481"/>
      <c r="DGG45" s="481"/>
      <c r="DGH45" s="482"/>
      <c r="DGI45" s="481"/>
      <c r="DGJ45" s="1053"/>
      <c r="DGK45" s="1053"/>
      <c r="DGL45" s="1053"/>
      <c r="DGM45" s="1053"/>
      <c r="DGN45" s="1053"/>
      <c r="DGO45" s="480"/>
      <c r="DGP45" s="480"/>
      <c r="DGQ45" s="481"/>
      <c r="DGR45" s="480"/>
      <c r="DGS45" s="480"/>
      <c r="DGT45" s="480"/>
      <c r="DGU45" s="481"/>
      <c r="DGV45" s="481"/>
      <c r="DGW45" s="482"/>
      <c r="DGX45" s="481"/>
      <c r="DGY45" s="1053"/>
      <c r="DGZ45" s="1053"/>
      <c r="DHA45" s="1053"/>
      <c r="DHB45" s="1053"/>
      <c r="DHC45" s="1053"/>
      <c r="DHD45" s="480"/>
      <c r="DHE45" s="480"/>
      <c r="DHF45" s="481"/>
      <c r="DHG45" s="480"/>
      <c r="DHH45" s="480"/>
      <c r="DHI45" s="480"/>
      <c r="DHJ45" s="481"/>
      <c r="DHK45" s="481"/>
      <c r="DHL45" s="482"/>
      <c r="DHM45" s="481"/>
      <c r="DHN45" s="1053"/>
      <c r="DHO45" s="1053"/>
      <c r="DHP45" s="1053"/>
      <c r="DHQ45" s="1053"/>
      <c r="DHR45" s="1053"/>
      <c r="DHS45" s="480"/>
      <c r="DHT45" s="480"/>
      <c r="DHU45" s="481"/>
      <c r="DHV45" s="480"/>
      <c r="DHW45" s="480"/>
      <c r="DHX45" s="480"/>
      <c r="DHY45" s="481"/>
      <c r="DHZ45" s="481"/>
      <c r="DIA45" s="482"/>
      <c r="DIB45" s="481"/>
      <c r="DIC45" s="1053"/>
      <c r="DID45" s="1053"/>
      <c r="DIE45" s="1053"/>
      <c r="DIF45" s="1053"/>
      <c r="DIG45" s="1053"/>
      <c r="DIH45" s="480"/>
      <c r="DII45" s="480"/>
      <c r="DIJ45" s="481"/>
      <c r="DIK45" s="480"/>
      <c r="DIL45" s="480"/>
      <c r="DIM45" s="480"/>
      <c r="DIN45" s="481"/>
      <c r="DIO45" s="481"/>
      <c r="DIP45" s="482"/>
      <c r="DIQ45" s="481"/>
      <c r="DIR45" s="1053"/>
      <c r="DIS45" s="1053"/>
      <c r="DIT45" s="1053"/>
      <c r="DIU45" s="1053"/>
      <c r="DIV45" s="1053"/>
      <c r="DIW45" s="480"/>
      <c r="DIX45" s="480"/>
      <c r="DIY45" s="481"/>
      <c r="DIZ45" s="480"/>
      <c r="DJA45" s="480"/>
      <c r="DJB45" s="480"/>
      <c r="DJC45" s="481"/>
      <c r="DJD45" s="481"/>
      <c r="DJE45" s="482"/>
      <c r="DJF45" s="481"/>
      <c r="DJG45" s="1053"/>
      <c r="DJH45" s="1053"/>
      <c r="DJI45" s="1053"/>
      <c r="DJJ45" s="1053"/>
      <c r="DJK45" s="1053"/>
      <c r="DJL45" s="480"/>
      <c r="DJM45" s="480"/>
      <c r="DJN45" s="481"/>
      <c r="DJO45" s="480"/>
      <c r="DJP45" s="480"/>
      <c r="DJQ45" s="480"/>
      <c r="DJR45" s="481"/>
      <c r="DJS45" s="481"/>
      <c r="DJT45" s="482"/>
      <c r="DJU45" s="481"/>
      <c r="DJV45" s="1053"/>
      <c r="DJW45" s="1053"/>
      <c r="DJX45" s="1053"/>
      <c r="DJY45" s="1053"/>
      <c r="DJZ45" s="1053"/>
      <c r="DKA45" s="480"/>
      <c r="DKB45" s="480"/>
      <c r="DKC45" s="481"/>
      <c r="DKD45" s="480"/>
      <c r="DKE45" s="480"/>
      <c r="DKF45" s="480"/>
      <c r="DKG45" s="481"/>
      <c r="DKH45" s="481"/>
      <c r="DKI45" s="482"/>
      <c r="DKJ45" s="481"/>
      <c r="DKK45" s="1053"/>
      <c r="DKL45" s="1053"/>
      <c r="DKM45" s="1053"/>
      <c r="DKN45" s="1053"/>
      <c r="DKO45" s="1053"/>
      <c r="DKP45" s="480"/>
      <c r="DKQ45" s="480"/>
      <c r="DKR45" s="481"/>
      <c r="DKS45" s="480"/>
      <c r="DKT45" s="480"/>
      <c r="DKU45" s="480"/>
      <c r="DKV45" s="481"/>
      <c r="DKW45" s="481"/>
      <c r="DKX45" s="482"/>
      <c r="DKY45" s="481"/>
      <c r="DKZ45" s="1053"/>
      <c r="DLA45" s="1053"/>
      <c r="DLB45" s="1053"/>
      <c r="DLC45" s="1053"/>
      <c r="DLD45" s="1053"/>
      <c r="DLE45" s="480"/>
      <c r="DLF45" s="480"/>
      <c r="DLG45" s="481"/>
      <c r="DLH45" s="480"/>
      <c r="DLI45" s="480"/>
      <c r="DLJ45" s="480"/>
      <c r="DLK45" s="481"/>
      <c r="DLL45" s="481"/>
      <c r="DLM45" s="482"/>
      <c r="DLN45" s="481"/>
      <c r="DLO45" s="1053"/>
      <c r="DLP45" s="1053"/>
      <c r="DLQ45" s="1053"/>
      <c r="DLR45" s="1053"/>
      <c r="DLS45" s="1053"/>
      <c r="DLT45" s="480"/>
      <c r="DLU45" s="480"/>
      <c r="DLV45" s="481"/>
      <c r="DLW45" s="480"/>
      <c r="DLX45" s="480"/>
      <c r="DLY45" s="480"/>
      <c r="DLZ45" s="481"/>
      <c r="DMA45" s="481"/>
      <c r="DMB45" s="482"/>
      <c r="DMC45" s="481"/>
      <c r="DMD45" s="1053"/>
      <c r="DME45" s="1053"/>
      <c r="DMF45" s="1053"/>
      <c r="DMG45" s="1053"/>
      <c r="DMH45" s="1053"/>
      <c r="DMI45" s="480"/>
      <c r="DMJ45" s="480"/>
      <c r="DMK45" s="481"/>
      <c r="DML45" s="480"/>
      <c r="DMM45" s="480"/>
      <c r="DMN45" s="480"/>
      <c r="DMO45" s="481"/>
      <c r="DMP45" s="481"/>
      <c r="DMQ45" s="482"/>
      <c r="DMR45" s="481"/>
      <c r="DMS45" s="1053"/>
      <c r="DMT45" s="1053"/>
      <c r="DMU45" s="1053"/>
      <c r="DMV45" s="1053"/>
      <c r="DMW45" s="1053"/>
      <c r="DMX45" s="480"/>
      <c r="DMY45" s="480"/>
      <c r="DMZ45" s="481"/>
      <c r="DNA45" s="480"/>
      <c r="DNB45" s="480"/>
      <c r="DNC45" s="480"/>
      <c r="DND45" s="481"/>
      <c r="DNE45" s="481"/>
      <c r="DNF45" s="482"/>
      <c r="DNG45" s="481"/>
      <c r="DNH45" s="1053"/>
      <c r="DNI45" s="1053"/>
      <c r="DNJ45" s="1053"/>
      <c r="DNK45" s="1053"/>
      <c r="DNL45" s="1053"/>
      <c r="DNM45" s="480"/>
      <c r="DNN45" s="480"/>
      <c r="DNO45" s="481"/>
      <c r="DNP45" s="480"/>
      <c r="DNQ45" s="480"/>
      <c r="DNR45" s="480"/>
      <c r="DNS45" s="481"/>
      <c r="DNT45" s="481"/>
      <c r="DNU45" s="482"/>
      <c r="DNV45" s="481"/>
      <c r="DNW45" s="1053"/>
      <c r="DNX45" s="1053"/>
      <c r="DNY45" s="1053"/>
      <c r="DNZ45" s="1053"/>
      <c r="DOA45" s="1053"/>
      <c r="DOB45" s="480"/>
      <c r="DOC45" s="480"/>
      <c r="DOD45" s="481"/>
      <c r="DOE45" s="480"/>
      <c r="DOF45" s="480"/>
      <c r="DOG45" s="480"/>
      <c r="DOH45" s="481"/>
      <c r="DOI45" s="481"/>
      <c r="DOJ45" s="482"/>
      <c r="DOK45" s="481"/>
      <c r="DOL45" s="1053"/>
      <c r="DOM45" s="1053"/>
      <c r="DON45" s="1053"/>
      <c r="DOO45" s="1053"/>
      <c r="DOP45" s="1053"/>
      <c r="DOQ45" s="480"/>
      <c r="DOR45" s="480"/>
      <c r="DOS45" s="481"/>
      <c r="DOT45" s="480"/>
      <c r="DOU45" s="480"/>
      <c r="DOV45" s="480"/>
      <c r="DOW45" s="481"/>
      <c r="DOX45" s="481"/>
      <c r="DOY45" s="482"/>
      <c r="DOZ45" s="481"/>
      <c r="DPA45" s="1053"/>
      <c r="DPB45" s="1053"/>
      <c r="DPC45" s="1053"/>
      <c r="DPD45" s="1053"/>
      <c r="DPE45" s="1053"/>
      <c r="DPF45" s="480"/>
      <c r="DPG45" s="480"/>
      <c r="DPH45" s="481"/>
      <c r="DPI45" s="480"/>
      <c r="DPJ45" s="480"/>
      <c r="DPK45" s="480"/>
      <c r="DPL45" s="481"/>
      <c r="DPM45" s="481"/>
      <c r="DPN45" s="482"/>
      <c r="DPO45" s="481"/>
      <c r="DPP45" s="1053"/>
      <c r="DPQ45" s="1053"/>
      <c r="DPR45" s="1053"/>
      <c r="DPS45" s="1053"/>
      <c r="DPT45" s="1053"/>
      <c r="DPU45" s="480"/>
      <c r="DPV45" s="480"/>
      <c r="DPW45" s="481"/>
      <c r="DPX45" s="480"/>
      <c r="DPY45" s="480"/>
      <c r="DPZ45" s="480"/>
      <c r="DQA45" s="481"/>
      <c r="DQB45" s="481"/>
      <c r="DQC45" s="482"/>
      <c r="DQD45" s="481"/>
      <c r="DQE45" s="1053"/>
      <c r="DQF45" s="1053"/>
      <c r="DQG45" s="1053"/>
      <c r="DQH45" s="1053"/>
      <c r="DQI45" s="1053"/>
      <c r="DQJ45" s="480"/>
      <c r="DQK45" s="480"/>
      <c r="DQL45" s="481"/>
      <c r="DQM45" s="480"/>
      <c r="DQN45" s="480"/>
      <c r="DQO45" s="480"/>
      <c r="DQP45" s="481"/>
      <c r="DQQ45" s="481"/>
      <c r="DQR45" s="482"/>
      <c r="DQS45" s="481"/>
      <c r="DQT45" s="1053"/>
      <c r="DQU45" s="1053"/>
      <c r="DQV45" s="1053"/>
      <c r="DQW45" s="1053"/>
      <c r="DQX45" s="1053"/>
      <c r="DQY45" s="480"/>
      <c r="DQZ45" s="480"/>
      <c r="DRA45" s="481"/>
      <c r="DRB45" s="480"/>
      <c r="DRC45" s="480"/>
      <c r="DRD45" s="480"/>
      <c r="DRE45" s="481"/>
      <c r="DRF45" s="481"/>
      <c r="DRG45" s="482"/>
      <c r="DRH45" s="481"/>
      <c r="DRI45" s="1053"/>
      <c r="DRJ45" s="1053"/>
      <c r="DRK45" s="1053"/>
      <c r="DRL45" s="1053"/>
      <c r="DRM45" s="1053"/>
      <c r="DRN45" s="480"/>
      <c r="DRO45" s="480"/>
      <c r="DRP45" s="481"/>
      <c r="DRQ45" s="480"/>
      <c r="DRR45" s="480"/>
      <c r="DRS45" s="480"/>
      <c r="DRT45" s="481"/>
      <c r="DRU45" s="481"/>
      <c r="DRV45" s="482"/>
      <c r="DRW45" s="481"/>
      <c r="DRX45" s="1053"/>
      <c r="DRY45" s="1053"/>
      <c r="DRZ45" s="1053"/>
      <c r="DSA45" s="1053"/>
      <c r="DSB45" s="1053"/>
      <c r="DSC45" s="480"/>
      <c r="DSD45" s="480"/>
      <c r="DSE45" s="481"/>
      <c r="DSF45" s="480"/>
      <c r="DSG45" s="480"/>
      <c r="DSH45" s="480"/>
      <c r="DSI45" s="481"/>
      <c r="DSJ45" s="481"/>
      <c r="DSK45" s="482"/>
      <c r="DSL45" s="481"/>
      <c r="DSM45" s="1053"/>
      <c r="DSN45" s="1053"/>
      <c r="DSO45" s="1053"/>
      <c r="DSP45" s="1053"/>
      <c r="DSQ45" s="1053"/>
      <c r="DSR45" s="480"/>
      <c r="DSS45" s="480"/>
      <c r="DST45" s="481"/>
      <c r="DSU45" s="480"/>
      <c r="DSV45" s="480"/>
      <c r="DSW45" s="480"/>
      <c r="DSX45" s="481"/>
      <c r="DSY45" s="481"/>
      <c r="DSZ45" s="482"/>
      <c r="DTA45" s="481"/>
      <c r="DTB45" s="1053"/>
      <c r="DTC45" s="1053"/>
      <c r="DTD45" s="1053"/>
      <c r="DTE45" s="1053"/>
      <c r="DTF45" s="1053"/>
      <c r="DTG45" s="480"/>
      <c r="DTH45" s="480"/>
      <c r="DTI45" s="481"/>
      <c r="DTJ45" s="480"/>
      <c r="DTK45" s="480"/>
      <c r="DTL45" s="480"/>
      <c r="DTM45" s="481"/>
      <c r="DTN45" s="481"/>
      <c r="DTO45" s="482"/>
      <c r="DTP45" s="481"/>
      <c r="DTQ45" s="1053"/>
      <c r="DTR45" s="1053"/>
      <c r="DTS45" s="1053"/>
      <c r="DTT45" s="1053"/>
      <c r="DTU45" s="1053"/>
      <c r="DTV45" s="480"/>
      <c r="DTW45" s="480"/>
      <c r="DTX45" s="481"/>
      <c r="DTY45" s="480"/>
      <c r="DTZ45" s="480"/>
      <c r="DUA45" s="480"/>
      <c r="DUB45" s="481"/>
      <c r="DUC45" s="481"/>
      <c r="DUD45" s="482"/>
      <c r="DUE45" s="481"/>
      <c r="DUF45" s="1053"/>
      <c r="DUG45" s="1053"/>
      <c r="DUH45" s="1053"/>
      <c r="DUI45" s="1053"/>
      <c r="DUJ45" s="1053"/>
      <c r="DUK45" s="480"/>
      <c r="DUL45" s="480"/>
      <c r="DUM45" s="481"/>
      <c r="DUN45" s="480"/>
      <c r="DUO45" s="480"/>
      <c r="DUP45" s="480"/>
      <c r="DUQ45" s="481"/>
      <c r="DUR45" s="481"/>
      <c r="DUS45" s="482"/>
      <c r="DUT45" s="481"/>
      <c r="DUU45" s="1053"/>
      <c r="DUV45" s="1053"/>
      <c r="DUW45" s="1053"/>
      <c r="DUX45" s="1053"/>
      <c r="DUY45" s="1053"/>
      <c r="DUZ45" s="480"/>
      <c r="DVA45" s="480"/>
      <c r="DVB45" s="481"/>
      <c r="DVC45" s="480"/>
      <c r="DVD45" s="480"/>
      <c r="DVE45" s="480"/>
      <c r="DVF45" s="481"/>
      <c r="DVG45" s="481"/>
      <c r="DVH45" s="482"/>
      <c r="DVI45" s="481"/>
      <c r="DVJ45" s="1053"/>
      <c r="DVK45" s="1053"/>
      <c r="DVL45" s="1053"/>
      <c r="DVM45" s="1053"/>
      <c r="DVN45" s="1053"/>
      <c r="DVO45" s="480"/>
      <c r="DVP45" s="480"/>
      <c r="DVQ45" s="481"/>
      <c r="DVR45" s="480"/>
      <c r="DVS45" s="480"/>
      <c r="DVT45" s="480"/>
      <c r="DVU45" s="481"/>
      <c r="DVV45" s="481"/>
      <c r="DVW45" s="482"/>
      <c r="DVX45" s="481"/>
      <c r="DVY45" s="1053"/>
      <c r="DVZ45" s="1053"/>
      <c r="DWA45" s="1053"/>
      <c r="DWB45" s="1053"/>
      <c r="DWC45" s="1053"/>
      <c r="DWD45" s="480"/>
      <c r="DWE45" s="480"/>
      <c r="DWF45" s="481"/>
      <c r="DWG45" s="480"/>
      <c r="DWH45" s="480"/>
      <c r="DWI45" s="480"/>
      <c r="DWJ45" s="481"/>
      <c r="DWK45" s="481"/>
      <c r="DWL45" s="482"/>
      <c r="DWM45" s="481"/>
      <c r="DWN45" s="1053"/>
      <c r="DWO45" s="1053"/>
      <c r="DWP45" s="1053"/>
      <c r="DWQ45" s="1053"/>
      <c r="DWR45" s="1053"/>
      <c r="DWS45" s="480"/>
      <c r="DWT45" s="480"/>
      <c r="DWU45" s="481"/>
      <c r="DWV45" s="480"/>
      <c r="DWW45" s="480"/>
      <c r="DWX45" s="480"/>
      <c r="DWY45" s="481"/>
      <c r="DWZ45" s="481"/>
      <c r="DXA45" s="482"/>
      <c r="DXB45" s="481"/>
      <c r="DXC45" s="1053"/>
      <c r="DXD45" s="1053"/>
      <c r="DXE45" s="1053"/>
      <c r="DXF45" s="1053"/>
      <c r="DXG45" s="1053"/>
      <c r="DXH45" s="480"/>
      <c r="DXI45" s="480"/>
      <c r="DXJ45" s="481"/>
      <c r="DXK45" s="480"/>
      <c r="DXL45" s="480"/>
      <c r="DXM45" s="480"/>
      <c r="DXN45" s="481"/>
      <c r="DXO45" s="481"/>
      <c r="DXP45" s="482"/>
      <c r="DXQ45" s="481"/>
      <c r="DXR45" s="1053"/>
      <c r="DXS45" s="1053"/>
      <c r="DXT45" s="1053"/>
      <c r="DXU45" s="1053"/>
      <c r="DXV45" s="1053"/>
      <c r="DXW45" s="480"/>
      <c r="DXX45" s="480"/>
      <c r="DXY45" s="481"/>
      <c r="DXZ45" s="480"/>
      <c r="DYA45" s="480"/>
      <c r="DYB45" s="480"/>
      <c r="DYC45" s="481"/>
      <c r="DYD45" s="481"/>
      <c r="DYE45" s="482"/>
      <c r="DYF45" s="481"/>
      <c r="DYG45" s="1053"/>
      <c r="DYH45" s="1053"/>
      <c r="DYI45" s="1053"/>
      <c r="DYJ45" s="1053"/>
      <c r="DYK45" s="1053"/>
      <c r="DYL45" s="480"/>
      <c r="DYM45" s="480"/>
      <c r="DYN45" s="481"/>
      <c r="DYO45" s="480"/>
      <c r="DYP45" s="480"/>
      <c r="DYQ45" s="480"/>
      <c r="DYR45" s="481"/>
      <c r="DYS45" s="481"/>
      <c r="DYT45" s="482"/>
      <c r="DYU45" s="481"/>
      <c r="DYV45" s="1053"/>
      <c r="DYW45" s="1053"/>
      <c r="DYX45" s="1053"/>
      <c r="DYY45" s="1053"/>
      <c r="DYZ45" s="1053"/>
      <c r="DZA45" s="480"/>
      <c r="DZB45" s="480"/>
      <c r="DZC45" s="481"/>
      <c r="DZD45" s="480"/>
      <c r="DZE45" s="480"/>
      <c r="DZF45" s="480"/>
      <c r="DZG45" s="481"/>
      <c r="DZH45" s="481"/>
      <c r="DZI45" s="482"/>
      <c r="DZJ45" s="481"/>
      <c r="DZK45" s="1053"/>
      <c r="DZL45" s="1053"/>
      <c r="DZM45" s="1053"/>
      <c r="DZN45" s="1053"/>
      <c r="DZO45" s="1053"/>
      <c r="DZP45" s="480"/>
      <c r="DZQ45" s="480"/>
      <c r="DZR45" s="481"/>
      <c r="DZS45" s="480"/>
      <c r="DZT45" s="480"/>
      <c r="DZU45" s="480"/>
      <c r="DZV45" s="481"/>
      <c r="DZW45" s="481"/>
      <c r="DZX45" s="482"/>
      <c r="DZY45" s="481"/>
      <c r="DZZ45" s="1053"/>
      <c r="EAA45" s="1053"/>
      <c r="EAB45" s="1053"/>
      <c r="EAC45" s="1053"/>
      <c r="EAD45" s="1053"/>
      <c r="EAE45" s="480"/>
      <c r="EAF45" s="480"/>
      <c r="EAG45" s="481"/>
      <c r="EAH45" s="480"/>
      <c r="EAI45" s="480"/>
      <c r="EAJ45" s="480"/>
      <c r="EAK45" s="481"/>
      <c r="EAL45" s="481"/>
      <c r="EAM45" s="482"/>
      <c r="EAN45" s="481"/>
      <c r="EAO45" s="1053"/>
      <c r="EAP45" s="1053"/>
      <c r="EAQ45" s="1053"/>
      <c r="EAR45" s="1053"/>
      <c r="EAS45" s="1053"/>
      <c r="EAT45" s="480"/>
      <c r="EAU45" s="480"/>
      <c r="EAV45" s="481"/>
      <c r="EAW45" s="480"/>
      <c r="EAX45" s="480"/>
      <c r="EAY45" s="480"/>
      <c r="EAZ45" s="481"/>
      <c r="EBA45" s="481"/>
      <c r="EBB45" s="482"/>
      <c r="EBC45" s="481"/>
      <c r="EBD45" s="1053"/>
      <c r="EBE45" s="1053"/>
      <c r="EBF45" s="1053"/>
      <c r="EBG45" s="1053"/>
      <c r="EBH45" s="1053"/>
      <c r="EBI45" s="480"/>
      <c r="EBJ45" s="480"/>
      <c r="EBK45" s="481"/>
      <c r="EBL45" s="480"/>
      <c r="EBM45" s="480"/>
      <c r="EBN45" s="480"/>
      <c r="EBO45" s="481"/>
      <c r="EBP45" s="481"/>
      <c r="EBQ45" s="482"/>
      <c r="EBR45" s="481"/>
      <c r="EBS45" s="1053"/>
      <c r="EBT45" s="1053"/>
      <c r="EBU45" s="1053"/>
      <c r="EBV45" s="1053"/>
      <c r="EBW45" s="1053"/>
      <c r="EBX45" s="480"/>
      <c r="EBY45" s="480"/>
      <c r="EBZ45" s="481"/>
      <c r="ECA45" s="480"/>
      <c r="ECB45" s="480"/>
      <c r="ECC45" s="480"/>
      <c r="ECD45" s="481"/>
      <c r="ECE45" s="481"/>
      <c r="ECF45" s="482"/>
      <c r="ECG45" s="481"/>
      <c r="ECH45" s="1053"/>
      <c r="ECI45" s="1053"/>
      <c r="ECJ45" s="1053"/>
      <c r="ECK45" s="1053"/>
      <c r="ECL45" s="1053"/>
      <c r="ECM45" s="480"/>
      <c r="ECN45" s="480"/>
      <c r="ECO45" s="481"/>
      <c r="ECP45" s="480"/>
      <c r="ECQ45" s="480"/>
      <c r="ECR45" s="480"/>
      <c r="ECS45" s="481"/>
      <c r="ECT45" s="481"/>
      <c r="ECU45" s="482"/>
      <c r="ECV45" s="481"/>
      <c r="ECW45" s="1053"/>
      <c r="ECX45" s="1053"/>
      <c r="ECY45" s="1053"/>
      <c r="ECZ45" s="1053"/>
      <c r="EDA45" s="1053"/>
      <c r="EDB45" s="480"/>
      <c r="EDC45" s="480"/>
      <c r="EDD45" s="481"/>
      <c r="EDE45" s="480"/>
      <c r="EDF45" s="480"/>
      <c r="EDG45" s="480"/>
      <c r="EDH45" s="481"/>
      <c r="EDI45" s="481"/>
      <c r="EDJ45" s="482"/>
      <c r="EDK45" s="481"/>
      <c r="EDL45" s="1053"/>
      <c r="EDM45" s="1053"/>
      <c r="EDN45" s="1053"/>
      <c r="EDO45" s="1053"/>
      <c r="EDP45" s="1053"/>
      <c r="EDQ45" s="480"/>
      <c r="EDR45" s="480"/>
      <c r="EDS45" s="481"/>
      <c r="EDT45" s="480"/>
      <c r="EDU45" s="480"/>
      <c r="EDV45" s="480"/>
      <c r="EDW45" s="481"/>
      <c r="EDX45" s="481"/>
      <c r="EDY45" s="482"/>
      <c r="EDZ45" s="481"/>
      <c r="EEA45" s="1053"/>
      <c r="EEB45" s="1053"/>
      <c r="EEC45" s="1053"/>
      <c r="EED45" s="1053"/>
      <c r="EEE45" s="1053"/>
      <c r="EEF45" s="480"/>
      <c r="EEG45" s="480"/>
      <c r="EEH45" s="481"/>
      <c r="EEI45" s="480"/>
      <c r="EEJ45" s="480"/>
      <c r="EEK45" s="480"/>
      <c r="EEL45" s="481"/>
      <c r="EEM45" s="481"/>
      <c r="EEN45" s="482"/>
      <c r="EEO45" s="481"/>
      <c r="EEP45" s="1053"/>
      <c r="EEQ45" s="1053"/>
      <c r="EER45" s="1053"/>
      <c r="EES45" s="1053"/>
      <c r="EET45" s="1053"/>
      <c r="EEU45" s="480"/>
      <c r="EEV45" s="480"/>
      <c r="EEW45" s="481"/>
      <c r="EEX45" s="480"/>
      <c r="EEY45" s="480"/>
      <c r="EEZ45" s="480"/>
      <c r="EFA45" s="481"/>
      <c r="EFB45" s="481"/>
      <c r="EFC45" s="482"/>
      <c r="EFD45" s="481"/>
      <c r="EFE45" s="1053"/>
      <c r="EFF45" s="1053"/>
      <c r="EFG45" s="1053"/>
      <c r="EFH45" s="1053"/>
      <c r="EFI45" s="1053"/>
      <c r="EFJ45" s="480"/>
      <c r="EFK45" s="480"/>
      <c r="EFL45" s="481"/>
      <c r="EFM45" s="480"/>
      <c r="EFN45" s="480"/>
      <c r="EFO45" s="480"/>
      <c r="EFP45" s="481"/>
      <c r="EFQ45" s="481"/>
      <c r="EFR45" s="482"/>
      <c r="EFS45" s="481"/>
      <c r="EFT45" s="1053"/>
      <c r="EFU45" s="1053"/>
      <c r="EFV45" s="1053"/>
      <c r="EFW45" s="1053"/>
      <c r="EFX45" s="1053"/>
      <c r="EFY45" s="480"/>
      <c r="EFZ45" s="480"/>
      <c r="EGA45" s="481"/>
      <c r="EGB45" s="480"/>
      <c r="EGC45" s="480"/>
      <c r="EGD45" s="480"/>
      <c r="EGE45" s="481"/>
      <c r="EGF45" s="481"/>
      <c r="EGG45" s="482"/>
      <c r="EGH45" s="481"/>
      <c r="EGI45" s="1053"/>
      <c r="EGJ45" s="1053"/>
      <c r="EGK45" s="1053"/>
      <c r="EGL45" s="1053"/>
      <c r="EGM45" s="1053"/>
      <c r="EGN45" s="480"/>
      <c r="EGO45" s="480"/>
      <c r="EGP45" s="481"/>
      <c r="EGQ45" s="480"/>
      <c r="EGR45" s="480"/>
      <c r="EGS45" s="480"/>
      <c r="EGT45" s="481"/>
      <c r="EGU45" s="481"/>
      <c r="EGV45" s="482"/>
      <c r="EGW45" s="481"/>
      <c r="EGX45" s="1053"/>
      <c r="EGY45" s="1053"/>
      <c r="EGZ45" s="1053"/>
      <c r="EHA45" s="1053"/>
      <c r="EHB45" s="1053"/>
      <c r="EHC45" s="480"/>
      <c r="EHD45" s="480"/>
      <c r="EHE45" s="481"/>
      <c r="EHF45" s="480"/>
      <c r="EHG45" s="480"/>
      <c r="EHH45" s="480"/>
      <c r="EHI45" s="481"/>
      <c r="EHJ45" s="481"/>
      <c r="EHK45" s="482"/>
      <c r="EHL45" s="481"/>
      <c r="EHM45" s="1053"/>
      <c r="EHN45" s="1053"/>
      <c r="EHO45" s="1053"/>
      <c r="EHP45" s="1053"/>
      <c r="EHQ45" s="1053"/>
      <c r="EHR45" s="480"/>
      <c r="EHS45" s="480"/>
      <c r="EHT45" s="481"/>
      <c r="EHU45" s="480"/>
      <c r="EHV45" s="480"/>
      <c r="EHW45" s="480"/>
      <c r="EHX45" s="481"/>
      <c r="EHY45" s="481"/>
      <c r="EHZ45" s="482"/>
      <c r="EIA45" s="481"/>
      <c r="EIB45" s="1053"/>
      <c r="EIC45" s="1053"/>
      <c r="EID45" s="1053"/>
      <c r="EIE45" s="1053"/>
      <c r="EIF45" s="1053"/>
      <c r="EIG45" s="480"/>
      <c r="EIH45" s="480"/>
      <c r="EII45" s="481"/>
      <c r="EIJ45" s="480"/>
      <c r="EIK45" s="480"/>
      <c r="EIL45" s="480"/>
      <c r="EIM45" s="481"/>
      <c r="EIN45" s="481"/>
      <c r="EIO45" s="482"/>
      <c r="EIP45" s="481"/>
      <c r="EIQ45" s="1053"/>
      <c r="EIR45" s="1053"/>
      <c r="EIS45" s="1053"/>
      <c r="EIT45" s="1053"/>
      <c r="EIU45" s="1053"/>
      <c r="EIV45" s="480"/>
      <c r="EIW45" s="480"/>
      <c r="EIX45" s="481"/>
      <c r="EIY45" s="480"/>
      <c r="EIZ45" s="480"/>
      <c r="EJA45" s="480"/>
      <c r="EJB45" s="481"/>
      <c r="EJC45" s="481"/>
      <c r="EJD45" s="482"/>
      <c r="EJE45" s="481"/>
      <c r="EJF45" s="1053"/>
      <c r="EJG45" s="1053"/>
      <c r="EJH45" s="1053"/>
      <c r="EJI45" s="1053"/>
      <c r="EJJ45" s="1053"/>
      <c r="EJK45" s="480"/>
      <c r="EJL45" s="480"/>
      <c r="EJM45" s="481"/>
      <c r="EJN45" s="480"/>
      <c r="EJO45" s="480"/>
      <c r="EJP45" s="480"/>
      <c r="EJQ45" s="481"/>
      <c r="EJR45" s="481"/>
      <c r="EJS45" s="482"/>
      <c r="EJT45" s="481"/>
      <c r="EJU45" s="1053"/>
      <c r="EJV45" s="1053"/>
      <c r="EJW45" s="1053"/>
      <c r="EJX45" s="1053"/>
      <c r="EJY45" s="1053"/>
      <c r="EJZ45" s="480"/>
      <c r="EKA45" s="480"/>
      <c r="EKB45" s="481"/>
      <c r="EKC45" s="480"/>
      <c r="EKD45" s="480"/>
      <c r="EKE45" s="480"/>
      <c r="EKF45" s="481"/>
      <c r="EKG45" s="481"/>
      <c r="EKH45" s="482"/>
      <c r="EKI45" s="481"/>
      <c r="EKJ45" s="1053"/>
      <c r="EKK45" s="1053"/>
      <c r="EKL45" s="1053"/>
      <c r="EKM45" s="1053"/>
      <c r="EKN45" s="1053"/>
      <c r="EKO45" s="480"/>
      <c r="EKP45" s="480"/>
      <c r="EKQ45" s="481"/>
      <c r="EKR45" s="480"/>
      <c r="EKS45" s="480"/>
      <c r="EKT45" s="480"/>
      <c r="EKU45" s="481"/>
      <c r="EKV45" s="481"/>
      <c r="EKW45" s="482"/>
      <c r="EKX45" s="481"/>
      <c r="EKY45" s="1053"/>
      <c r="EKZ45" s="1053"/>
      <c r="ELA45" s="1053"/>
      <c r="ELB45" s="1053"/>
      <c r="ELC45" s="1053"/>
      <c r="ELD45" s="480"/>
      <c r="ELE45" s="480"/>
      <c r="ELF45" s="481"/>
      <c r="ELG45" s="480"/>
      <c r="ELH45" s="480"/>
      <c r="ELI45" s="480"/>
      <c r="ELJ45" s="481"/>
      <c r="ELK45" s="481"/>
      <c r="ELL45" s="482"/>
      <c r="ELM45" s="481"/>
      <c r="ELN45" s="1053"/>
      <c r="ELO45" s="1053"/>
      <c r="ELP45" s="1053"/>
      <c r="ELQ45" s="1053"/>
      <c r="ELR45" s="1053"/>
      <c r="ELS45" s="480"/>
      <c r="ELT45" s="480"/>
      <c r="ELU45" s="481"/>
      <c r="ELV45" s="480"/>
      <c r="ELW45" s="480"/>
      <c r="ELX45" s="480"/>
      <c r="ELY45" s="481"/>
      <c r="ELZ45" s="481"/>
      <c r="EMA45" s="482"/>
      <c r="EMB45" s="481"/>
      <c r="EMC45" s="1053"/>
      <c r="EMD45" s="1053"/>
      <c r="EME45" s="1053"/>
      <c r="EMF45" s="1053"/>
      <c r="EMG45" s="1053"/>
      <c r="EMH45" s="480"/>
      <c r="EMI45" s="480"/>
      <c r="EMJ45" s="481"/>
      <c r="EMK45" s="480"/>
      <c r="EML45" s="480"/>
      <c r="EMM45" s="480"/>
      <c r="EMN45" s="481"/>
      <c r="EMO45" s="481"/>
      <c r="EMP45" s="482"/>
      <c r="EMQ45" s="481"/>
      <c r="EMR45" s="1053"/>
      <c r="EMS45" s="1053"/>
      <c r="EMT45" s="1053"/>
      <c r="EMU45" s="1053"/>
      <c r="EMV45" s="1053"/>
      <c r="EMW45" s="480"/>
      <c r="EMX45" s="480"/>
      <c r="EMY45" s="481"/>
      <c r="EMZ45" s="480"/>
      <c r="ENA45" s="480"/>
      <c r="ENB45" s="480"/>
      <c r="ENC45" s="481"/>
      <c r="END45" s="481"/>
      <c r="ENE45" s="482"/>
      <c r="ENF45" s="481"/>
      <c r="ENG45" s="1053"/>
      <c r="ENH45" s="1053"/>
      <c r="ENI45" s="1053"/>
      <c r="ENJ45" s="1053"/>
      <c r="ENK45" s="1053"/>
      <c r="ENL45" s="480"/>
      <c r="ENM45" s="480"/>
      <c r="ENN45" s="481"/>
      <c r="ENO45" s="480"/>
      <c r="ENP45" s="480"/>
      <c r="ENQ45" s="480"/>
      <c r="ENR45" s="481"/>
      <c r="ENS45" s="481"/>
      <c r="ENT45" s="482"/>
      <c r="ENU45" s="481"/>
      <c r="ENV45" s="1053"/>
      <c r="ENW45" s="1053"/>
      <c r="ENX45" s="1053"/>
      <c r="ENY45" s="1053"/>
      <c r="ENZ45" s="1053"/>
      <c r="EOA45" s="480"/>
      <c r="EOB45" s="480"/>
      <c r="EOC45" s="481"/>
      <c r="EOD45" s="480"/>
      <c r="EOE45" s="480"/>
      <c r="EOF45" s="480"/>
      <c r="EOG45" s="481"/>
      <c r="EOH45" s="481"/>
      <c r="EOI45" s="482"/>
      <c r="EOJ45" s="481"/>
      <c r="EOK45" s="1053"/>
      <c r="EOL45" s="1053"/>
      <c r="EOM45" s="1053"/>
      <c r="EON45" s="1053"/>
      <c r="EOO45" s="1053"/>
      <c r="EOP45" s="480"/>
      <c r="EOQ45" s="480"/>
      <c r="EOR45" s="481"/>
      <c r="EOS45" s="480"/>
      <c r="EOT45" s="480"/>
      <c r="EOU45" s="480"/>
      <c r="EOV45" s="481"/>
      <c r="EOW45" s="481"/>
      <c r="EOX45" s="482"/>
      <c r="EOY45" s="481"/>
      <c r="EOZ45" s="1053"/>
      <c r="EPA45" s="1053"/>
      <c r="EPB45" s="1053"/>
      <c r="EPC45" s="1053"/>
      <c r="EPD45" s="1053"/>
      <c r="EPE45" s="480"/>
      <c r="EPF45" s="480"/>
      <c r="EPG45" s="481"/>
      <c r="EPH45" s="480"/>
      <c r="EPI45" s="480"/>
      <c r="EPJ45" s="480"/>
      <c r="EPK45" s="481"/>
      <c r="EPL45" s="481"/>
      <c r="EPM45" s="482"/>
      <c r="EPN45" s="481"/>
      <c r="EPO45" s="1053"/>
      <c r="EPP45" s="1053"/>
      <c r="EPQ45" s="1053"/>
      <c r="EPR45" s="1053"/>
      <c r="EPS45" s="1053"/>
      <c r="EPT45" s="480"/>
      <c r="EPU45" s="480"/>
      <c r="EPV45" s="481"/>
      <c r="EPW45" s="480"/>
      <c r="EPX45" s="480"/>
      <c r="EPY45" s="480"/>
      <c r="EPZ45" s="481"/>
      <c r="EQA45" s="481"/>
      <c r="EQB45" s="482"/>
      <c r="EQC45" s="481"/>
      <c r="EQD45" s="1053"/>
      <c r="EQE45" s="1053"/>
      <c r="EQF45" s="1053"/>
      <c r="EQG45" s="1053"/>
      <c r="EQH45" s="1053"/>
      <c r="EQI45" s="480"/>
      <c r="EQJ45" s="480"/>
      <c r="EQK45" s="481"/>
      <c r="EQL45" s="480"/>
      <c r="EQM45" s="480"/>
      <c r="EQN45" s="480"/>
      <c r="EQO45" s="481"/>
      <c r="EQP45" s="481"/>
      <c r="EQQ45" s="482"/>
      <c r="EQR45" s="481"/>
      <c r="EQS45" s="1053"/>
      <c r="EQT45" s="1053"/>
      <c r="EQU45" s="1053"/>
      <c r="EQV45" s="1053"/>
      <c r="EQW45" s="1053"/>
      <c r="EQX45" s="480"/>
      <c r="EQY45" s="480"/>
      <c r="EQZ45" s="481"/>
      <c r="ERA45" s="480"/>
      <c r="ERB45" s="480"/>
      <c r="ERC45" s="480"/>
      <c r="ERD45" s="481"/>
      <c r="ERE45" s="481"/>
      <c r="ERF45" s="482"/>
      <c r="ERG45" s="481"/>
      <c r="ERH45" s="1053"/>
      <c r="ERI45" s="1053"/>
      <c r="ERJ45" s="1053"/>
      <c r="ERK45" s="1053"/>
      <c r="ERL45" s="1053"/>
      <c r="ERM45" s="480"/>
      <c r="ERN45" s="480"/>
      <c r="ERO45" s="481"/>
      <c r="ERP45" s="480"/>
      <c r="ERQ45" s="480"/>
      <c r="ERR45" s="480"/>
      <c r="ERS45" s="481"/>
      <c r="ERT45" s="481"/>
      <c r="ERU45" s="482"/>
      <c r="ERV45" s="481"/>
      <c r="ERW45" s="1053"/>
      <c r="ERX45" s="1053"/>
      <c r="ERY45" s="1053"/>
      <c r="ERZ45" s="1053"/>
      <c r="ESA45" s="1053"/>
      <c r="ESB45" s="480"/>
      <c r="ESC45" s="480"/>
      <c r="ESD45" s="481"/>
      <c r="ESE45" s="480"/>
      <c r="ESF45" s="480"/>
      <c r="ESG45" s="480"/>
      <c r="ESH45" s="481"/>
      <c r="ESI45" s="481"/>
      <c r="ESJ45" s="482"/>
      <c r="ESK45" s="481"/>
      <c r="ESL45" s="1053"/>
      <c r="ESM45" s="1053"/>
      <c r="ESN45" s="1053"/>
      <c r="ESO45" s="1053"/>
      <c r="ESP45" s="1053"/>
      <c r="ESQ45" s="480"/>
      <c r="ESR45" s="480"/>
      <c r="ESS45" s="481"/>
      <c r="EST45" s="480"/>
      <c r="ESU45" s="480"/>
      <c r="ESV45" s="480"/>
      <c r="ESW45" s="481"/>
      <c r="ESX45" s="481"/>
      <c r="ESY45" s="482"/>
      <c r="ESZ45" s="481"/>
      <c r="ETA45" s="1053"/>
      <c r="ETB45" s="1053"/>
      <c r="ETC45" s="1053"/>
      <c r="ETD45" s="1053"/>
      <c r="ETE45" s="1053"/>
      <c r="ETF45" s="480"/>
      <c r="ETG45" s="480"/>
      <c r="ETH45" s="481"/>
      <c r="ETI45" s="480"/>
      <c r="ETJ45" s="480"/>
      <c r="ETK45" s="480"/>
      <c r="ETL45" s="481"/>
      <c r="ETM45" s="481"/>
      <c r="ETN45" s="482"/>
      <c r="ETO45" s="481"/>
      <c r="ETP45" s="1053"/>
      <c r="ETQ45" s="1053"/>
      <c r="ETR45" s="1053"/>
      <c r="ETS45" s="1053"/>
      <c r="ETT45" s="1053"/>
      <c r="ETU45" s="480"/>
      <c r="ETV45" s="480"/>
      <c r="ETW45" s="481"/>
      <c r="ETX45" s="480"/>
      <c r="ETY45" s="480"/>
      <c r="ETZ45" s="480"/>
      <c r="EUA45" s="481"/>
      <c r="EUB45" s="481"/>
      <c r="EUC45" s="482"/>
      <c r="EUD45" s="481"/>
      <c r="EUE45" s="1053"/>
      <c r="EUF45" s="1053"/>
      <c r="EUG45" s="1053"/>
      <c r="EUH45" s="1053"/>
      <c r="EUI45" s="1053"/>
      <c r="EUJ45" s="480"/>
      <c r="EUK45" s="480"/>
      <c r="EUL45" s="481"/>
      <c r="EUM45" s="480"/>
      <c r="EUN45" s="480"/>
      <c r="EUO45" s="480"/>
      <c r="EUP45" s="481"/>
      <c r="EUQ45" s="481"/>
      <c r="EUR45" s="482"/>
      <c r="EUS45" s="481"/>
      <c r="EUT45" s="1053"/>
      <c r="EUU45" s="1053"/>
      <c r="EUV45" s="1053"/>
      <c r="EUW45" s="1053"/>
      <c r="EUX45" s="1053"/>
      <c r="EUY45" s="480"/>
      <c r="EUZ45" s="480"/>
      <c r="EVA45" s="481"/>
      <c r="EVB45" s="480"/>
      <c r="EVC45" s="480"/>
      <c r="EVD45" s="480"/>
      <c r="EVE45" s="481"/>
      <c r="EVF45" s="481"/>
      <c r="EVG45" s="482"/>
      <c r="EVH45" s="481"/>
      <c r="EVI45" s="1053"/>
      <c r="EVJ45" s="1053"/>
      <c r="EVK45" s="1053"/>
      <c r="EVL45" s="1053"/>
      <c r="EVM45" s="1053"/>
      <c r="EVN45" s="480"/>
      <c r="EVO45" s="480"/>
      <c r="EVP45" s="481"/>
      <c r="EVQ45" s="480"/>
      <c r="EVR45" s="480"/>
      <c r="EVS45" s="480"/>
      <c r="EVT45" s="481"/>
      <c r="EVU45" s="481"/>
      <c r="EVV45" s="482"/>
      <c r="EVW45" s="481"/>
      <c r="EVX45" s="1053"/>
      <c r="EVY45" s="1053"/>
      <c r="EVZ45" s="1053"/>
      <c r="EWA45" s="1053"/>
      <c r="EWB45" s="1053"/>
      <c r="EWC45" s="480"/>
      <c r="EWD45" s="480"/>
      <c r="EWE45" s="481"/>
      <c r="EWF45" s="480"/>
      <c r="EWG45" s="480"/>
      <c r="EWH45" s="480"/>
      <c r="EWI45" s="481"/>
      <c r="EWJ45" s="481"/>
      <c r="EWK45" s="482"/>
      <c r="EWL45" s="481"/>
      <c r="EWM45" s="1053"/>
      <c r="EWN45" s="1053"/>
      <c r="EWO45" s="1053"/>
      <c r="EWP45" s="1053"/>
      <c r="EWQ45" s="1053"/>
      <c r="EWR45" s="480"/>
      <c r="EWS45" s="480"/>
      <c r="EWT45" s="481"/>
      <c r="EWU45" s="480"/>
      <c r="EWV45" s="480"/>
      <c r="EWW45" s="480"/>
      <c r="EWX45" s="481"/>
      <c r="EWY45" s="481"/>
      <c r="EWZ45" s="482"/>
      <c r="EXA45" s="481"/>
      <c r="EXB45" s="1053"/>
      <c r="EXC45" s="1053"/>
      <c r="EXD45" s="1053"/>
      <c r="EXE45" s="1053"/>
      <c r="EXF45" s="1053"/>
      <c r="EXG45" s="480"/>
      <c r="EXH45" s="480"/>
      <c r="EXI45" s="481"/>
      <c r="EXJ45" s="480"/>
      <c r="EXK45" s="480"/>
      <c r="EXL45" s="480"/>
      <c r="EXM45" s="481"/>
      <c r="EXN45" s="481"/>
      <c r="EXO45" s="482"/>
      <c r="EXP45" s="481"/>
      <c r="EXQ45" s="1053"/>
      <c r="EXR45" s="1053"/>
      <c r="EXS45" s="1053"/>
      <c r="EXT45" s="1053"/>
      <c r="EXU45" s="1053"/>
      <c r="EXV45" s="480"/>
      <c r="EXW45" s="480"/>
      <c r="EXX45" s="481"/>
      <c r="EXY45" s="480"/>
      <c r="EXZ45" s="480"/>
      <c r="EYA45" s="480"/>
      <c r="EYB45" s="481"/>
      <c r="EYC45" s="481"/>
      <c r="EYD45" s="482"/>
      <c r="EYE45" s="481"/>
      <c r="EYF45" s="1053"/>
      <c r="EYG45" s="1053"/>
      <c r="EYH45" s="1053"/>
      <c r="EYI45" s="1053"/>
      <c r="EYJ45" s="1053"/>
      <c r="EYK45" s="480"/>
      <c r="EYL45" s="480"/>
      <c r="EYM45" s="481"/>
      <c r="EYN45" s="480"/>
      <c r="EYO45" s="480"/>
      <c r="EYP45" s="480"/>
      <c r="EYQ45" s="481"/>
      <c r="EYR45" s="481"/>
      <c r="EYS45" s="482"/>
      <c r="EYT45" s="481"/>
      <c r="EYU45" s="1053"/>
      <c r="EYV45" s="1053"/>
      <c r="EYW45" s="1053"/>
      <c r="EYX45" s="1053"/>
      <c r="EYY45" s="1053"/>
      <c r="EYZ45" s="480"/>
      <c r="EZA45" s="480"/>
      <c r="EZB45" s="481"/>
      <c r="EZC45" s="480"/>
      <c r="EZD45" s="480"/>
      <c r="EZE45" s="480"/>
      <c r="EZF45" s="481"/>
      <c r="EZG45" s="481"/>
      <c r="EZH45" s="482"/>
      <c r="EZI45" s="481"/>
      <c r="EZJ45" s="1053"/>
      <c r="EZK45" s="1053"/>
      <c r="EZL45" s="1053"/>
      <c r="EZM45" s="1053"/>
      <c r="EZN45" s="1053"/>
      <c r="EZO45" s="480"/>
      <c r="EZP45" s="480"/>
      <c r="EZQ45" s="481"/>
      <c r="EZR45" s="480"/>
      <c r="EZS45" s="480"/>
      <c r="EZT45" s="480"/>
      <c r="EZU45" s="481"/>
      <c r="EZV45" s="481"/>
      <c r="EZW45" s="482"/>
      <c r="EZX45" s="481"/>
      <c r="EZY45" s="1053"/>
      <c r="EZZ45" s="1053"/>
      <c r="FAA45" s="1053"/>
      <c r="FAB45" s="1053"/>
      <c r="FAC45" s="1053"/>
      <c r="FAD45" s="480"/>
      <c r="FAE45" s="480"/>
      <c r="FAF45" s="481"/>
      <c r="FAG45" s="480"/>
      <c r="FAH45" s="480"/>
      <c r="FAI45" s="480"/>
      <c r="FAJ45" s="481"/>
      <c r="FAK45" s="481"/>
      <c r="FAL45" s="482"/>
      <c r="FAM45" s="481"/>
      <c r="FAN45" s="1053"/>
      <c r="FAO45" s="1053"/>
      <c r="FAP45" s="1053"/>
      <c r="FAQ45" s="1053"/>
      <c r="FAR45" s="1053"/>
      <c r="FAS45" s="480"/>
      <c r="FAT45" s="480"/>
      <c r="FAU45" s="481"/>
      <c r="FAV45" s="480"/>
      <c r="FAW45" s="480"/>
      <c r="FAX45" s="480"/>
      <c r="FAY45" s="481"/>
      <c r="FAZ45" s="481"/>
      <c r="FBA45" s="482"/>
      <c r="FBB45" s="481"/>
      <c r="FBC45" s="1053"/>
      <c r="FBD45" s="1053"/>
      <c r="FBE45" s="1053"/>
      <c r="FBF45" s="1053"/>
      <c r="FBG45" s="1053"/>
      <c r="FBH45" s="480"/>
      <c r="FBI45" s="480"/>
      <c r="FBJ45" s="481"/>
      <c r="FBK45" s="480"/>
      <c r="FBL45" s="480"/>
      <c r="FBM45" s="480"/>
      <c r="FBN45" s="481"/>
      <c r="FBO45" s="481"/>
      <c r="FBP45" s="482"/>
      <c r="FBQ45" s="481"/>
      <c r="FBR45" s="1053"/>
      <c r="FBS45" s="1053"/>
      <c r="FBT45" s="1053"/>
      <c r="FBU45" s="1053"/>
      <c r="FBV45" s="1053"/>
      <c r="FBW45" s="480"/>
      <c r="FBX45" s="480"/>
      <c r="FBY45" s="481"/>
      <c r="FBZ45" s="480"/>
      <c r="FCA45" s="480"/>
      <c r="FCB45" s="480"/>
      <c r="FCC45" s="481"/>
      <c r="FCD45" s="481"/>
      <c r="FCE45" s="482"/>
      <c r="FCF45" s="481"/>
      <c r="FCG45" s="1053"/>
      <c r="FCH45" s="1053"/>
      <c r="FCI45" s="1053"/>
      <c r="FCJ45" s="1053"/>
      <c r="FCK45" s="1053"/>
      <c r="FCL45" s="480"/>
      <c r="FCM45" s="480"/>
      <c r="FCN45" s="481"/>
      <c r="FCO45" s="480"/>
      <c r="FCP45" s="480"/>
      <c r="FCQ45" s="480"/>
      <c r="FCR45" s="481"/>
      <c r="FCS45" s="481"/>
      <c r="FCT45" s="482"/>
      <c r="FCU45" s="481"/>
      <c r="FCV45" s="1053"/>
      <c r="FCW45" s="1053"/>
      <c r="FCX45" s="1053"/>
      <c r="FCY45" s="1053"/>
      <c r="FCZ45" s="1053"/>
      <c r="FDA45" s="480"/>
      <c r="FDB45" s="480"/>
      <c r="FDC45" s="481"/>
      <c r="FDD45" s="480"/>
      <c r="FDE45" s="480"/>
      <c r="FDF45" s="480"/>
      <c r="FDG45" s="481"/>
      <c r="FDH45" s="481"/>
      <c r="FDI45" s="482"/>
      <c r="FDJ45" s="481"/>
      <c r="FDK45" s="1053"/>
      <c r="FDL45" s="1053"/>
      <c r="FDM45" s="1053"/>
      <c r="FDN45" s="1053"/>
      <c r="FDO45" s="1053"/>
      <c r="FDP45" s="480"/>
      <c r="FDQ45" s="480"/>
      <c r="FDR45" s="481"/>
      <c r="FDS45" s="480"/>
      <c r="FDT45" s="480"/>
      <c r="FDU45" s="480"/>
      <c r="FDV45" s="481"/>
      <c r="FDW45" s="481"/>
      <c r="FDX45" s="482"/>
      <c r="FDY45" s="481"/>
      <c r="FDZ45" s="1053"/>
      <c r="FEA45" s="1053"/>
      <c r="FEB45" s="1053"/>
      <c r="FEC45" s="1053"/>
      <c r="FED45" s="1053"/>
      <c r="FEE45" s="480"/>
      <c r="FEF45" s="480"/>
      <c r="FEG45" s="481"/>
      <c r="FEH45" s="480"/>
      <c r="FEI45" s="480"/>
      <c r="FEJ45" s="480"/>
      <c r="FEK45" s="481"/>
      <c r="FEL45" s="481"/>
      <c r="FEM45" s="482"/>
      <c r="FEN45" s="481"/>
      <c r="FEO45" s="1053"/>
      <c r="FEP45" s="1053"/>
      <c r="FEQ45" s="1053"/>
      <c r="FER45" s="1053"/>
      <c r="FES45" s="1053"/>
      <c r="FET45" s="480"/>
      <c r="FEU45" s="480"/>
      <c r="FEV45" s="481"/>
      <c r="FEW45" s="480"/>
      <c r="FEX45" s="480"/>
      <c r="FEY45" s="480"/>
      <c r="FEZ45" s="481"/>
      <c r="FFA45" s="481"/>
      <c r="FFB45" s="482"/>
      <c r="FFC45" s="481"/>
      <c r="FFD45" s="1053"/>
      <c r="FFE45" s="1053"/>
      <c r="FFF45" s="1053"/>
      <c r="FFG45" s="1053"/>
      <c r="FFH45" s="1053"/>
      <c r="FFI45" s="480"/>
      <c r="FFJ45" s="480"/>
      <c r="FFK45" s="481"/>
      <c r="FFL45" s="480"/>
      <c r="FFM45" s="480"/>
      <c r="FFN45" s="480"/>
      <c r="FFO45" s="481"/>
      <c r="FFP45" s="481"/>
      <c r="FFQ45" s="482"/>
      <c r="FFR45" s="481"/>
      <c r="FFS45" s="1053"/>
      <c r="FFT45" s="1053"/>
      <c r="FFU45" s="1053"/>
      <c r="FFV45" s="1053"/>
      <c r="FFW45" s="1053"/>
      <c r="FFX45" s="480"/>
      <c r="FFY45" s="480"/>
      <c r="FFZ45" s="481"/>
      <c r="FGA45" s="480"/>
      <c r="FGB45" s="480"/>
      <c r="FGC45" s="480"/>
      <c r="FGD45" s="481"/>
      <c r="FGE45" s="481"/>
      <c r="FGF45" s="482"/>
      <c r="FGG45" s="481"/>
      <c r="FGH45" s="1053"/>
      <c r="FGI45" s="1053"/>
      <c r="FGJ45" s="1053"/>
      <c r="FGK45" s="1053"/>
      <c r="FGL45" s="1053"/>
      <c r="FGM45" s="480"/>
      <c r="FGN45" s="480"/>
      <c r="FGO45" s="481"/>
      <c r="FGP45" s="480"/>
      <c r="FGQ45" s="480"/>
      <c r="FGR45" s="480"/>
      <c r="FGS45" s="481"/>
      <c r="FGT45" s="481"/>
      <c r="FGU45" s="482"/>
      <c r="FGV45" s="481"/>
      <c r="FGW45" s="1053"/>
      <c r="FGX45" s="1053"/>
      <c r="FGY45" s="1053"/>
      <c r="FGZ45" s="1053"/>
      <c r="FHA45" s="1053"/>
      <c r="FHB45" s="480"/>
      <c r="FHC45" s="480"/>
      <c r="FHD45" s="481"/>
      <c r="FHE45" s="480"/>
      <c r="FHF45" s="480"/>
      <c r="FHG45" s="480"/>
      <c r="FHH45" s="481"/>
      <c r="FHI45" s="481"/>
      <c r="FHJ45" s="482"/>
      <c r="FHK45" s="481"/>
      <c r="FHL45" s="1053"/>
      <c r="FHM45" s="1053"/>
      <c r="FHN45" s="1053"/>
      <c r="FHO45" s="1053"/>
      <c r="FHP45" s="1053"/>
      <c r="FHQ45" s="480"/>
      <c r="FHR45" s="480"/>
      <c r="FHS45" s="481"/>
      <c r="FHT45" s="480"/>
      <c r="FHU45" s="480"/>
      <c r="FHV45" s="480"/>
      <c r="FHW45" s="481"/>
      <c r="FHX45" s="481"/>
      <c r="FHY45" s="482"/>
      <c r="FHZ45" s="481"/>
      <c r="FIA45" s="1053"/>
      <c r="FIB45" s="1053"/>
      <c r="FIC45" s="1053"/>
      <c r="FID45" s="1053"/>
      <c r="FIE45" s="1053"/>
      <c r="FIF45" s="480"/>
      <c r="FIG45" s="480"/>
      <c r="FIH45" s="481"/>
      <c r="FII45" s="480"/>
      <c r="FIJ45" s="480"/>
      <c r="FIK45" s="480"/>
      <c r="FIL45" s="481"/>
      <c r="FIM45" s="481"/>
      <c r="FIN45" s="482"/>
      <c r="FIO45" s="481"/>
      <c r="FIP45" s="1053"/>
      <c r="FIQ45" s="1053"/>
      <c r="FIR45" s="1053"/>
      <c r="FIS45" s="1053"/>
      <c r="FIT45" s="1053"/>
      <c r="FIU45" s="480"/>
      <c r="FIV45" s="480"/>
      <c r="FIW45" s="481"/>
      <c r="FIX45" s="480"/>
      <c r="FIY45" s="480"/>
      <c r="FIZ45" s="480"/>
      <c r="FJA45" s="481"/>
      <c r="FJB45" s="481"/>
      <c r="FJC45" s="482"/>
      <c r="FJD45" s="481"/>
      <c r="FJE45" s="1053"/>
      <c r="FJF45" s="1053"/>
      <c r="FJG45" s="1053"/>
      <c r="FJH45" s="1053"/>
      <c r="FJI45" s="1053"/>
      <c r="FJJ45" s="480"/>
      <c r="FJK45" s="480"/>
      <c r="FJL45" s="481"/>
      <c r="FJM45" s="480"/>
      <c r="FJN45" s="480"/>
      <c r="FJO45" s="480"/>
      <c r="FJP45" s="481"/>
      <c r="FJQ45" s="481"/>
      <c r="FJR45" s="482"/>
      <c r="FJS45" s="481"/>
      <c r="FJT45" s="1053"/>
      <c r="FJU45" s="1053"/>
      <c r="FJV45" s="1053"/>
      <c r="FJW45" s="1053"/>
      <c r="FJX45" s="1053"/>
      <c r="FJY45" s="480"/>
      <c r="FJZ45" s="480"/>
      <c r="FKA45" s="481"/>
      <c r="FKB45" s="480"/>
      <c r="FKC45" s="480"/>
      <c r="FKD45" s="480"/>
      <c r="FKE45" s="481"/>
      <c r="FKF45" s="481"/>
      <c r="FKG45" s="482"/>
      <c r="FKH45" s="481"/>
      <c r="FKI45" s="1053"/>
      <c r="FKJ45" s="1053"/>
      <c r="FKK45" s="1053"/>
      <c r="FKL45" s="1053"/>
      <c r="FKM45" s="1053"/>
      <c r="FKN45" s="480"/>
      <c r="FKO45" s="480"/>
      <c r="FKP45" s="481"/>
      <c r="FKQ45" s="480"/>
      <c r="FKR45" s="480"/>
      <c r="FKS45" s="480"/>
      <c r="FKT45" s="481"/>
      <c r="FKU45" s="481"/>
      <c r="FKV45" s="482"/>
      <c r="FKW45" s="481"/>
      <c r="FKX45" s="1053"/>
      <c r="FKY45" s="1053"/>
      <c r="FKZ45" s="1053"/>
      <c r="FLA45" s="1053"/>
      <c r="FLB45" s="1053"/>
      <c r="FLC45" s="480"/>
      <c r="FLD45" s="480"/>
      <c r="FLE45" s="481"/>
      <c r="FLF45" s="480"/>
      <c r="FLG45" s="480"/>
      <c r="FLH45" s="480"/>
      <c r="FLI45" s="481"/>
      <c r="FLJ45" s="481"/>
      <c r="FLK45" s="482"/>
      <c r="FLL45" s="481"/>
      <c r="FLM45" s="1053"/>
      <c r="FLN45" s="1053"/>
      <c r="FLO45" s="1053"/>
      <c r="FLP45" s="1053"/>
      <c r="FLQ45" s="1053"/>
      <c r="FLR45" s="480"/>
      <c r="FLS45" s="480"/>
      <c r="FLT45" s="481"/>
      <c r="FLU45" s="480"/>
      <c r="FLV45" s="480"/>
      <c r="FLW45" s="480"/>
      <c r="FLX45" s="481"/>
      <c r="FLY45" s="481"/>
      <c r="FLZ45" s="482"/>
      <c r="FMA45" s="481"/>
      <c r="FMB45" s="1053"/>
      <c r="FMC45" s="1053"/>
      <c r="FMD45" s="1053"/>
      <c r="FME45" s="1053"/>
      <c r="FMF45" s="1053"/>
      <c r="FMG45" s="480"/>
      <c r="FMH45" s="480"/>
      <c r="FMI45" s="481"/>
      <c r="FMJ45" s="480"/>
      <c r="FMK45" s="480"/>
      <c r="FML45" s="480"/>
      <c r="FMM45" s="481"/>
      <c r="FMN45" s="481"/>
      <c r="FMO45" s="482"/>
      <c r="FMP45" s="481"/>
      <c r="FMQ45" s="1053"/>
      <c r="FMR45" s="1053"/>
      <c r="FMS45" s="1053"/>
      <c r="FMT45" s="1053"/>
      <c r="FMU45" s="1053"/>
      <c r="FMV45" s="480"/>
      <c r="FMW45" s="480"/>
      <c r="FMX45" s="481"/>
      <c r="FMY45" s="480"/>
      <c r="FMZ45" s="480"/>
      <c r="FNA45" s="480"/>
      <c r="FNB45" s="481"/>
      <c r="FNC45" s="481"/>
      <c r="FND45" s="482"/>
      <c r="FNE45" s="481"/>
      <c r="FNF45" s="1053"/>
      <c r="FNG45" s="1053"/>
      <c r="FNH45" s="1053"/>
      <c r="FNI45" s="1053"/>
      <c r="FNJ45" s="1053"/>
      <c r="FNK45" s="480"/>
      <c r="FNL45" s="480"/>
      <c r="FNM45" s="481"/>
      <c r="FNN45" s="480"/>
      <c r="FNO45" s="480"/>
      <c r="FNP45" s="480"/>
      <c r="FNQ45" s="481"/>
      <c r="FNR45" s="481"/>
      <c r="FNS45" s="482"/>
      <c r="FNT45" s="481"/>
      <c r="FNU45" s="1053"/>
      <c r="FNV45" s="1053"/>
      <c r="FNW45" s="1053"/>
      <c r="FNX45" s="1053"/>
      <c r="FNY45" s="1053"/>
      <c r="FNZ45" s="480"/>
      <c r="FOA45" s="480"/>
      <c r="FOB45" s="481"/>
      <c r="FOC45" s="480"/>
      <c r="FOD45" s="480"/>
      <c r="FOE45" s="480"/>
      <c r="FOF45" s="481"/>
      <c r="FOG45" s="481"/>
      <c r="FOH45" s="482"/>
      <c r="FOI45" s="481"/>
      <c r="FOJ45" s="1053"/>
      <c r="FOK45" s="1053"/>
      <c r="FOL45" s="1053"/>
      <c r="FOM45" s="1053"/>
      <c r="FON45" s="1053"/>
      <c r="FOO45" s="480"/>
      <c r="FOP45" s="480"/>
      <c r="FOQ45" s="481"/>
      <c r="FOR45" s="480"/>
      <c r="FOS45" s="480"/>
      <c r="FOT45" s="480"/>
      <c r="FOU45" s="481"/>
      <c r="FOV45" s="481"/>
      <c r="FOW45" s="482"/>
      <c r="FOX45" s="481"/>
      <c r="FOY45" s="1053"/>
      <c r="FOZ45" s="1053"/>
      <c r="FPA45" s="1053"/>
      <c r="FPB45" s="1053"/>
      <c r="FPC45" s="1053"/>
      <c r="FPD45" s="480"/>
      <c r="FPE45" s="480"/>
      <c r="FPF45" s="481"/>
      <c r="FPG45" s="480"/>
      <c r="FPH45" s="480"/>
      <c r="FPI45" s="480"/>
      <c r="FPJ45" s="481"/>
      <c r="FPK45" s="481"/>
      <c r="FPL45" s="482"/>
      <c r="FPM45" s="481"/>
      <c r="FPN45" s="1053"/>
      <c r="FPO45" s="1053"/>
      <c r="FPP45" s="1053"/>
      <c r="FPQ45" s="1053"/>
      <c r="FPR45" s="1053"/>
      <c r="FPS45" s="480"/>
      <c r="FPT45" s="480"/>
      <c r="FPU45" s="481"/>
      <c r="FPV45" s="480"/>
      <c r="FPW45" s="480"/>
      <c r="FPX45" s="480"/>
      <c r="FPY45" s="481"/>
      <c r="FPZ45" s="481"/>
      <c r="FQA45" s="482"/>
      <c r="FQB45" s="481"/>
      <c r="FQC45" s="1053"/>
      <c r="FQD45" s="1053"/>
      <c r="FQE45" s="1053"/>
      <c r="FQF45" s="1053"/>
      <c r="FQG45" s="1053"/>
      <c r="FQH45" s="480"/>
      <c r="FQI45" s="480"/>
      <c r="FQJ45" s="481"/>
      <c r="FQK45" s="480"/>
      <c r="FQL45" s="480"/>
      <c r="FQM45" s="480"/>
      <c r="FQN45" s="481"/>
      <c r="FQO45" s="481"/>
      <c r="FQP45" s="482"/>
      <c r="FQQ45" s="481"/>
      <c r="FQR45" s="1053"/>
      <c r="FQS45" s="1053"/>
      <c r="FQT45" s="1053"/>
      <c r="FQU45" s="1053"/>
      <c r="FQV45" s="1053"/>
      <c r="FQW45" s="480"/>
      <c r="FQX45" s="480"/>
      <c r="FQY45" s="481"/>
      <c r="FQZ45" s="480"/>
      <c r="FRA45" s="480"/>
      <c r="FRB45" s="480"/>
      <c r="FRC45" s="481"/>
      <c r="FRD45" s="481"/>
      <c r="FRE45" s="482"/>
      <c r="FRF45" s="481"/>
      <c r="FRG45" s="1053"/>
      <c r="FRH45" s="1053"/>
      <c r="FRI45" s="1053"/>
      <c r="FRJ45" s="1053"/>
      <c r="FRK45" s="1053"/>
      <c r="FRL45" s="480"/>
      <c r="FRM45" s="480"/>
      <c r="FRN45" s="481"/>
      <c r="FRO45" s="480"/>
      <c r="FRP45" s="480"/>
      <c r="FRQ45" s="480"/>
      <c r="FRR45" s="481"/>
      <c r="FRS45" s="481"/>
      <c r="FRT45" s="482"/>
      <c r="FRU45" s="481"/>
      <c r="FRV45" s="1053"/>
      <c r="FRW45" s="1053"/>
      <c r="FRX45" s="1053"/>
      <c r="FRY45" s="1053"/>
      <c r="FRZ45" s="1053"/>
      <c r="FSA45" s="480"/>
      <c r="FSB45" s="480"/>
      <c r="FSC45" s="481"/>
      <c r="FSD45" s="480"/>
      <c r="FSE45" s="480"/>
      <c r="FSF45" s="480"/>
      <c r="FSG45" s="481"/>
      <c r="FSH45" s="481"/>
      <c r="FSI45" s="482"/>
      <c r="FSJ45" s="481"/>
      <c r="FSK45" s="1053"/>
      <c r="FSL45" s="1053"/>
      <c r="FSM45" s="1053"/>
      <c r="FSN45" s="1053"/>
      <c r="FSO45" s="1053"/>
      <c r="FSP45" s="480"/>
      <c r="FSQ45" s="480"/>
      <c r="FSR45" s="481"/>
      <c r="FSS45" s="480"/>
      <c r="FST45" s="480"/>
      <c r="FSU45" s="480"/>
      <c r="FSV45" s="481"/>
      <c r="FSW45" s="481"/>
      <c r="FSX45" s="482"/>
      <c r="FSY45" s="481"/>
      <c r="FSZ45" s="1053"/>
      <c r="FTA45" s="1053"/>
      <c r="FTB45" s="1053"/>
      <c r="FTC45" s="1053"/>
      <c r="FTD45" s="1053"/>
      <c r="FTE45" s="480"/>
      <c r="FTF45" s="480"/>
      <c r="FTG45" s="481"/>
      <c r="FTH45" s="480"/>
      <c r="FTI45" s="480"/>
      <c r="FTJ45" s="480"/>
      <c r="FTK45" s="481"/>
      <c r="FTL45" s="481"/>
      <c r="FTM45" s="482"/>
      <c r="FTN45" s="481"/>
      <c r="FTO45" s="1053"/>
      <c r="FTP45" s="1053"/>
      <c r="FTQ45" s="1053"/>
      <c r="FTR45" s="1053"/>
      <c r="FTS45" s="1053"/>
      <c r="FTT45" s="480"/>
      <c r="FTU45" s="480"/>
      <c r="FTV45" s="481"/>
      <c r="FTW45" s="480"/>
      <c r="FTX45" s="480"/>
      <c r="FTY45" s="480"/>
      <c r="FTZ45" s="481"/>
      <c r="FUA45" s="481"/>
      <c r="FUB45" s="482"/>
      <c r="FUC45" s="481"/>
      <c r="FUD45" s="1053"/>
      <c r="FUE45" s="1053"/>
      <c r="FUF45" s="1053"/>
      <c r="FUG45" s="1053"/>
      <c r="FUH45" s="1053"/>
      <c r="FUI45" s="480"/>
      <c r="FUJ45" s="480"/>
      <c r="FUK45" s="481"/>
      <c r="FUL45" s="480"/>
      <c r="FUM45" s="480"/>
      <c r="FUN45" s="480"/>
      <c r="FUO45" s="481"/>
      <c r="FUP45" s="481"/>
      <c r="FUQ45" s="482"/>
      <c r="FUR45" s="481"/>
      <c r="FUS45" s="1053"/>
      <c r="FUT45" s="1053"/>
      <c r="FUU45" s="1053"/>
      <c r="FUV45" s="1053"/>
      <c r="FUW45" s="1053"/>
      <c r="FUX45" s="480"/>
      <c r="FUY45" s="480"/>
      <c r="FUZ45" s="481"/>
      <c r="FVA45" s="480"/>
      <c r="FVB45" s="480"/>
      <c r="FVC45" s="480"/>
      <c r="FVD45" s="481"/>
      <c r="FVE45" s="481"/>
      <c r="FVF45" s="482"/>
      <c r="FVG45" s="481"/>
      <c r="FVH45" s="1053"/>
      <c r="FVI45" s="1053"/>
      <c r="FVJ45" s="1053"/>
      <c r="FVK45" s="1053"/>
      <c r="FVL45" s="1053"/>
      <c r="FVM45" s="480"/>
      <c r="FVN45" s="480"/>
      <c r="FVO45" s="481"/>
      <c r="FVP45" s="480"/>
      <c r="FVQ45" s="480"/>
      <c r="FVR45" s="480"/>
      <c r="FVS45" s="481"/>
      <c r="FVT45" s="481"/>
      <c r="FVU45" s="482"/>
      <c r="FVV45" s="481"/>
      <c r="FVW45" s="1053"/>
      <c r="FVX45" s="1053"/>
      <c r="FVY45" s="1053"/>
      <c r="FVZ45" s="1053"/>
      <c r="FWA45" s="1053"/>
      <c r="FWB45" s="480"/>
      <c r="FWC45" s="480"/>
      <c r="FWD45" s="481"/>
      <c r="FWE45" s="480"/>
      <c r="FWF45" s="480"/>
      <c r="FWG45" s="480"/>
      <c r="FWH45" s="481"/>
      <c r="FWI45" s="481"/>
      <c r="FWJ45" s="482"/>
      <c r="FWK45" s="481"/>
      <c r="FWL45" s="1053"/>
      <c r="FWM45" s="1053"/>
      <c r="FWN45" s="1053"/>
      <c r="FWO45" s="1053"/>
      <c r="FWP45" s="1053"/>
      <c r="FWQ45" s="480"/>
      <c r="FWR45" s="480"/>
      <c r="FWS45" s="481"/>
      <c r="FWT45" s="480"/>
      <c r="FWU45" s="480"/>
      <c r="FWV45" s="480"/>
      <c r="FWW45" s="481"/>
      <c r="FWX45" s="481"/>
      <c r="FWY45" s="482"/>
      <c r="FWZ45" s="481"/>
      <c r="FXA45" s="1053"/>
      <c r="FXB45" s="1053"/>
      <c r="FXC45" s="1053"/>
      <c r="FXD45" s="1053"/>
      <c r="FXE45" s="1053"/>
      <c r="FXF45" s="480"/>
      <c r="FXG45" s="480"/>
      <c r="FXH45" s="481"/>
      <c r="FXI45" s="480"/>
      <c r="FXJ45" s="480"/>
      <c r="FXK45" s="480"/>
      <c r="FXL45" s="481"/>
      <c r="FXM45" s="481"/>
      <c r="FXN45" s="482"/>
      <c r="FXO45" s="481"/>
      <c r="FXP45" s="1053"/>
      <c r="FXQ45" s="1053"/>
      <c r="FXR45" s="1053"/>
      <c r="FXS45" s="1053"/>
      <c r="FXT45" s="1053"/>
      <c r="FXU45" s="480"/>
      <c r="FXV45" s="480"/>
      <c r="FXW45" s="481"/>
      <c r="FXX45" s="480"/>
      <c r="FXY45" s="480"/>
      <c r="FXZ45" s="480"/>
      <c r="FYA45" s="481"/>
      <c r="FYB45" s="481"/>
      <c r="FYC45" s="482"/>
      <c r="FYD45" s="481"/>
      <c r="FYE45" s="1053"/>
      <c r="FYF45" s="1053"/>
      <c r="FYG45" s="1053"/>
      <c r="FYH45" s="1053"/>
      <c r="FYI45" s="1053"/>
      <c r="FYJ45" s="480"/>
      <c r="FYK45" s="480"/>
      <c r="FYL45" s="481"/>
      <c r="FYM45" s="480"/>
      <c r="FYN45" s="480"/>
      <c r="FYO45" s="480"/>
      <c r="FYP45" s="481"/>
      <c r="FYQ45" s="481"/>
      <c r="FYR45" s="482"/>
      <c r="FYS45" s="481"/>
      <c r="FYT45" s="1053"/>
      <c r="FYU45" s="1053"/>
      <c r="FYV45" s="1053"/>
      <c r="FYW45" s="1053"/>
      <c r="FYX45" s="1053"/>
      <c r="FYY45" s="480"/>
      <c r="FYZ45" s="480"/>
      <c r="FZA45" s="481"/>
      <c r="FZB45" s="480"/>
      <c r="FZC45" s="480"/>
      <c r="FZD45" s="480"/>
      <c r="FZE45" s="481"/>
      <c r="FZF45" s="481"/>
      <c r="FZG45" s="482"/>
      <c r="FZH45" s="481"/>
      <c r="FZI45" s="1053"/>
      <c r="FZJ45" s="1053"/>
      <c r="FZK45" s="1053"/>
      <c r="FZL45" s="1053"/>
      <c r="FZM45" s="1053"/>
      <c r="FZN45" s="480"/>
      <c r="FZO45" s="480"/>
      <c r="FZP45" s="481"/>
      <c r="FZQ45" s="480"/>
      <c r="FZR45" s="480"/>
      <c r="FZS45" s="480"/>
      <c r="FZT45" s="481"/>
      <c r="FZU45" s="481"/>
      <c r="FZV45" s="482"/>
      <c r="FZW45" s="481"/>
      <c r="FZX45" s="1053"/>
      <c r="FZY45" s="1053"/>
      <c r="FZZ45" s="1053"/>
      <c r="GAA45" s="1053"/>
      <c r="GAB45" s="1053"/>
      <c r="GAC45" s="480"/>
      <c r="GAD45" s="480"/>
      <c r="GAE45" s="481"/>
      <c r="GAF45" s="480"/>
      <c r="GAG45" s="480"/>
      <c r="GAH45" s="480"/>
      <c r="GAI45" s="481"/>
      <c r="GAJ45" s="481"/>
      <c r="GAK45" s="482"/>
      <c r="GAL45" s="481"/>
      <c r="GAM45" s="1053"/>
      <c r="GAN45" s="1053"/>
      <c r="GAO45" s="1053"/>
      <c r="GAP45" s="1053"/>
      <c r="GAQ45" s="1053"/>
      <c r="GAR45" s="480"/>
      <c r="GAS45" s="480"/>
      <c r="GAT45" s="481"/>
      <c r="GAU45" s="480"/>
      <c r="GAV45" s="480"/>
      <c r="GAW45" s="480"/>
      <c r="GAX45" s="481"/>
      <c r="GAY45" s="481"/>
      <c r="GAZ45" s="482"/>
      <c r="GBA45" s="481"/>
      <c r="GBB45" s="1053"/>
      <c r="GBC45" s="1053"/>
      <c r="GBD45" s="1053"/>
      <c r="GBE45" s="1053"/>
      <c r="GBF45" s="1053"/>
      <c r="GBG45" s="480"/>
      <c r="GBH45" s="480"/>
      <c r="GBI45" s="481"/>
      <c r="GBJ45" s="480"/>
      <c r="GBK45" s="480"/>
      <c r="GBL45" s="480"/>
      <c r="GBM45" s="481"/>
      <c r="GBN45" s="481"/>
      <c r="GBO45" s="482"/>
      <c r="GBP45" s="481"/>
      <c r="GBQ45" s="1053"/>
      <c r="GBR45" s="1053"/>
      <c r="GBS45" s="1053"/>
      <c r="GBT45" s="1053"/>
      <c r="GBU45" s="1053"/>
      <c r="GBV45" s="480"/>
      <c r="GBW45" s="480"/>
      <c r="GBX45" s="481"/>
      <c r="GBY45" s="480"/>
      <c r="GBZ45" s="480"/>
      <c r="GCA45" s="480"/>
      <c r="GCB45" s="481"/>
      <c r="GCC45" s="481"/>
      <c r="GCD45" s="482"/>
      <c r="GCE45" s="481"/>
      <c r="GCF45" s="1053"/>
      <c r="GCG45" s="1053"/>
      <c r="GCH45" s="1053"/>
      <c r="GCI45" s="1053"/>
      <c r="GCJ45" s="1053"/>
      <c r="GCK45" s="480"/>
      <c r="GCL45" s="480"/>
      <c r="GCM45" s="481"/>
      <c r="GCN45" s="480"/>
      <c r="GCO45" s="480"/>
      <c r="GCP45" s="480"/>
      <c r="GCQ45" s="481"/>
      <c r="GCR45" s="481"/>
      <c r="GCS45" s="482"/>
      <c r="GCT45" s="481"/>
      <c r="GCU45" s="1053"/>
      <c r="GCV45" s="1053"/>
      <c r="GCW45" s="1053"/>
      <c r="GCX45" s="1053"/>
      <c r="GCY45" s="1053"/>
      <c r="GCZ45" s="480"/>
      <c r="GDA45" s="480"/>
      <c r="GDB45" s="481"/>
      <c r="GDC45" s="480"/>
      <c r="GDD45" s="480"/>
      <c r="GDE45" s="480"/>
      <c r="GDF45" s="481"/>
      <c r="GDG45" s="481"/>
      <c r="GDH45" s="482"/>
      <c r="GDI45" s="481"/>
      <c r="GDJ45" s="1053"/>
      <c r="GDK45" s="1053"/>
      <c r="GDL45" s="1053"/>
      <c r="GDM45" s="1053"/>
      <c r="GDN45" s="1053"/>
      <c r="GDO45" s="480"/>
      <c r="GDP45" s="480"/>
      <c r="GDQ45" s="481"/>
      <c r="GDR45" s="480"/>
      <c r="GDS45" s="480"/>
      <c r="GDT45" s="480"/>
      <c r="GDU45" s="481"/>
      <c r="GDV45" s="481"/>
      <c r="GDW45" s="482"/>
      <c r="GDX45" s="481"/>
      <c r="GDY45" s="1053"/>
      <c r="GDZ45" s="1053"/>
      <c r="GEA45" s="1053"/>
      <c r="GEB45" s="1053"/>
      <c r="GEC45" s="1053"/>
      <c r="GED45" s="480"/>
      <c r="GEE45" s="480"/>
      <c r="GEF45" s="481"/>
      <c r="GEG45" s="480"/>
      <c r="GEH45" s="480"/>
      <c r="GEI45" s="480"/>
      <c r="GEJ45" s="481"/>
      <c r="GEK45" s="481"/>
      <c r="GEL45" s="482"/>
      <c r="GEM45" s="481"/>
      <c r="GEN45" s="1053"/>
      <c r="GEO45" s="1053"/>
      <c r="GEP45" s="1053"/>
      <c r="GEQ45" s="1053"/>
      <c r="GER45" s="1053"/>
      <c r="GES45" s="480"/>
      <c r="GET45" s="480"/>
      <c r="GEU45" s="481"/>
      <c r="GEV45" s="480"/>
      <c r="GEW45" s="480"/>
      <c r="GEX45" s="480"/>
      <c r="GEY45" s="481"/>
      <c r="GEZ45" s="481"/>
      <c r="GFA45" s="482"/>
      <c r="GFB45" s="481"/>
      <c r="GFC45" s="1053"/>
      <c r="GFD45" s="1053"/>
      <c r="GFE45" s="1053"/>
      <c r="GFF45" s="1053"/>
      <c r="GFG45" s="1053"/>
      <c r="GFH45" s="480"/>
      <c r="GFI45" s="480"/>
      <c r="GFJ45" s="481"/>
      <c r="GFK45" s="480"/>
      <c r="GFL45" s="480"/>
      <c r="GFM45" s="480"/>
      <c r="GFN45" s="481"/>
      <c r="GFO45" s="481"/>
      <c r="GFP45" s="482"/>
      <c r="GFQ45" s="481"/>
      <c r="GFR45" s="1053"/>
      <c r="GFS45" s="1053"/>
      <c r="GFT45" s="1053"/>
      <c r="GFU45" s="1053"/>
      <c r="GFV45" s="1053"/>
      <c r="GFW45" s="480"/>
      <c r="GFX45" s="480"/>
      <c r="GFY45" s="481"/>
      <c r="GFZ45" s="480"/>
      <c r="GGA45" s="480"/>
      <c r="GGB45" s="480"/>
      <c r="GGC45" s="481"/>
      <c r="GGD45" s="481"/>
      <c r="GGE45" s="482"/>
      <c r="GGF45" s="481"/>
      <c r="GGG45" s="1053"/>
      <c r="GGH45" s="1053"/>
      <c r="GGI45" s="1053"/>
      <c r="GGJ45" s="1053"/>
      <c r="GGK45" s="1053"/>
      <c r="GGL45" s="480"/>
      <c r="GGM45" s="480"/>
      <c r="GGN45" s="481"/>
      <c r="GGO45" s="480"/>
      <c r="GGP45" s="480"/>
      <c r="GGQ45" s="480"/>
      <c r="GGR45" s="481"/>
      <c r="GGS45" s="481"/>
      <c r="GGT45" s="482"/>
      <c r="GGU45" s="481"/>
      <c r="GGV45" s="1053"/>
      <c r="GGW45" s="1053"/>
      <c r="GGX45" s="1053"/>
      <c r="GGY45" s="1053"/>
      <c r="GGZ45" s="1053"/>
      <c r="GHA45" s="480"/>
      <c r="GHB45" s="480"/>
      <c r="GHC45" s="481"/>
      <c r="GHD45" s="480"/>
      <c r="GHE45" s="480"/>
      <c r="GHF45" s="480"/>
      <c r="GHG45" s="481"/>
      <c r="GHH45" s="481"/>
      <c r="GHI45" s="482"/>
      <c r="GHJ45" s="481"/>
      <c r="GHK45" s="1053"/>
      <c r="GHL45" s="1053"/>
      <c r="GHM45" s="1053"/>
      <c r="GHN45" s="1053"/>
      <c r="GHO45" s="1053"/>
      <c r="GHP45" s="480"/>
      <c r="GHQ45" s="480"/>
      <c r="GHR45" s="481"/>
      <c r="GHS45" s="480"/>
      <c r="GHT45" s="480"/>
      <c r="GHU45" s="480"/>
      <c r="GHV45" s="481"/>
      <c r="GHW45" s="481"/>
      <c r="GHX45" s="482"/>
      <c r="GHY45" s="481"/>
      <c r="GHZ45" s="1053"/>
      <c r="GIA45" s="1053"/>
      <c r="GIB45" s="1053"/>
      <c r="GIC45" s="1053"/>
      <c r="GID45" s="1053"/>
      <c r="GIE45" s="480"/>
      <c r="GIF45" s="480"/>
      <c r="GIG45" s="481"/>
      <c r="GIH45" s="480"/>
      <c r="GII45" s="480"/>
      <c r="GIJ45" s="480"/>
      <c r="GIK45" s="481"/>
      <c r="GIL45" s="481"/>
      <c r="GIM45" s="482"/>
      <c r="GIN45" s="481"/>
      <c r="GIO45" s="1053"/>
      <c r="GIP45" s="1053"/>
      <c r="GIQ45" s="1053"/>
      <c r="GIR45" s="1053"/>
      <c r="GIS45" s="1053"/>
      <c r="GIT45" s="480"/>
      <c r="GIU45" s="480"/>
      <c r="GIV45" s="481"/>
      <c r="GIW45" s="480"/>
      <c r="GIX45" s="480"/>
      <c r="GIY45" s="480"/>
      <c r="GIZ45" s="481"/>
      <c r="GJA45" s="481"/>
      <c r="GJB45" s="482"/>
      <c r="GJC45" s="481"/>
      <c r="GJD45" s="1053"/>
      <c r="GJE45" s="1053"/>
      <c r="GJF45" s="1053"/>
      <c r="GJG45" s="1053"/>
      <c r="GJH45" s="1053"/>
      <c r="GJI45" s="480"/>
      <c r="GJJ45" s="480"/>
      <c r="GJK45" s="481"/>
      <c r="GJL45" s="480"/>
      <c r="GJM45" s="480"/>
      <c r="GJN45" s="480"/>
      <c r="GJO45" s="481"/>
      <c r="GJP45" s="481"/>
      <c r="GJQ45" s="482"/>
      <c r="GJR45" s="481"/>
      <c r="GJS45" s="1053"/>
      <c r="GJT45" s="1053"/>
      <c r="GJU45" s="1053"/>
      <c r="GJV45" s="1053"/>
      <c r="GJW45" s="1053"/>
      <c r="GJX45" s="480"/>
      <c r="GJY45" s="480"/>
      <c r="GJZ45" s="481"/>
      <c r="GKA45" s="480"/>
      <c r="GKB45" s="480"/>
      <c r="GKC45" s="480"/>
      <c r="GKD45" s="481"/>
      <c r="GKE45" s="481"/>
      <c r="GKF45" s="482"/>
      <c r="GKG45" s="481"/>
      <c r="GKH45" s="1053"/>
      <c r="GKI45" s="1053"/>
      <c r="GKJ45" s="1053"/>
      <c r="GKK45" s="1053"/>
      <c r="GKL45" s="1053"/>
      <c r="GKM45" s="480"/>
      <c r="GKN45" s="480"/>
      <c r="GKO45" s="481"/>
      <c r="GKP45" s="480"/>
      <c r="GKQ45" s="480"/>
      <c r="GKR45" s="480"/>
      <c r="GKS45" s="481"/>
      <c r="GKT45" s="481"/>
      <c r="GKU45" s="482"/>
      <c r="GKV45" s="481"/>
      <c r="GKW45" s="1053"/>
      <c r="GKX45" s="1053"/>
      <c r="GKY45" s="1053"/>
      <c r="GKZ45" s="1053"/>
      <c r="GLA45" s="1053"/>
      <c r="GLB45" s="480"/>
      <c r="GLC45" s="480"/>
      <c r="GLD45" s="481"/>
      <c r="GLE45" s="480"/>
      <c r="GLF45" s="480"/>
      <c r="GLG45" s="480"/>
      <c r="GLH45" s="481"/>
      <c r="GLI45" s="481"/>
      <c r="GLJ45" s="482"/>
      <c r="GLK45" s="481"/>
      <c r="GLL45" s="1053"/>
      <c r="GLM45" s="1053"/>
      <c r="GLN45" s="1053"/>
      <c r="GLO45" s="1053"/>
      <c r="GLP45" s="1053"/>
      <c r="GLQ45" s="480"/>
      <c r="GLR45" s="480"/>
      <c r="GLS45" s="481"/>
      <c r="GLT45" s="480"/>
      <c r="GLU45" s="480"/>
      <c r="GLV45" s="480"/>
      <c r="GLW45" s="481"/>
      <c r="GLX45" s="481"/>
      <c r="GLY45" s="482"/>
      <c r="GLZ45" s="481"/>
      <c r="GMA45" s="1053"/>
      <c r="GMB45" s="1053"/>
      <c r="GMC45" s="1053"/>
      <c r="GMD45" s="1053"/>
      <c r="GME45" s="1053"/>
      <c r="GMF45" s="480"/>
      <c r="GMG45" s="480"/>
      <c r="GMH45" s="481"/>
      <c r="GMI45" s="480"/>
      <c r="GMJ45" s="480"/>
      <c r="GMK45" s="480"/>
      <c r="GML45" s="481"/>
      <c r="GMM45" s="481"/>
      <c r="GMN45" s="482"/>
      <c r="GMO45" s="481"/>
      <c r="GMP45" s="1053"/>
      <c r="GMQ45" s="1053"/>
      <c r="GMR45" s="1053"/>
      <c r="GMS45" s="1053"/>
      <c r="GMT45" s="1053"/>
      <c r="GMU45" s="480"/>
      <c r="GMV45" s="480"/>
      <c r="GMW45" s="481"/>
      <c r="GMX45" s="480"/>
      <c r="GMY45" s="480"/>
      <c r="GMZ45" s="480"/>
      <c r="GNA45" s="481"/>
      <c r="GNB45" s="481"/>
      <c r="GNC45" s="482"/>
      <c r="GND45" s="481"/>
      <c r="GNE45" s="1053"/>
      <c r="GNF45" s="1053"/>
      <c r="GNG45" s="1053"/>
      <c r="GNH45" s="1053"/>
      <c r="GNI45" s="1053"/>
      <c r="GNJ45" s="480"/>
      <c r="GNK45" s="480"/>
      <c r="GNL45" s="481"/>
      <c r="GNM45" s="480"/>
      <c r="GNN45" s="480"/>
      <c r="GNO45" s="480"/>
      <c r="GNP45" s="481"/>
      <c r="GNQ45" s="481"/>
      <c r="GNR45" s="482"/>
      <c r="GNS45" s="481"/>
      <c r="GNT45" s="1053"/>
      <c r="GNU45" s="1053"/>
      <c r="GNV45" s="1053"/>
      <c r="GNW45" s="1053"/>
      <c r="GNX45" s="1053"/>
      <c r="GNY45" s="480"/>
      <c r="GNZ45" s="480"/>
      <c r="GOA45" s="481"/>
      <c r="GOB45" s="480"/>
      <c r="GOC45" s="480"/>
      <c r="GOD45" s="480"/>
      <c r="GOE45" s="481"/>
      <c r="GOF45" s="481"/>
      <c r="GOG45" s="482"/>
      <c r="GOH45" s="481"/>
      <c r="GOI45" s="1053"/>
      <c r="GOJ45" s="1053"/>
      <c r="GOK45" s="1053"/>
      <c r="GOL45" s="1053"/>
      <c r="GOM45" s="1053"/>
      <c r="GON45" s="480"/>
      <c r="GOO45" s="480"/>
      <c r="GOP45" s="481"/>
      <c r="GOQ45" s="480"/>
      <c r="GOR45" s="480"/>
      <c r="GOS45" s="480"/>
      <c r="GOT45" s="481"/>
      <c r="GOU45" s="481"/>
      <c r="GOV45" s="482"/>
      <c r="GOW45" s="481"/>
      <c r="GOX45" s="1053"/>
      <c r="GOY45" s="1053"/>
      <c r="GOZ45" s="1053"/>
      <c r="GPA45" s="1053"/>
      <c r="GPB45" s="1053"/>
      <c r="GPC45" s="480"/>
      <c r="GPD45" s="480"/>
      <c r="GPE45" s="481"/>
      <c r="GPF45" s="480"/>
      <c r="GPG45" s="480"/>
      <c r="GPH45" s="480"/>
      <c r="GPI45" s="481"/>
      <c r="GPJ45" s="481"/>
      <c r="GPK45" s="482"/>
      <c r="GPL45" s="481"/>
      <c r="GPM45" s="1053"/>
      <c r="GPN45" s="1053"/>
      <c r="GPO45" s="1053"/>
      <c r="GPP45" s="1053"/>
      <c r="GPQ45" s="1053"/>
      <c r="GPR45" s="480"/>
      <c r="GPS45" s="480"/>
      <c r="GPT45" s="481"/>
      <c r="GPU45" s="480"/>
      <c r="GPV45" s="480"/>
      <c r="GPW45" s="480"/>
      <c r="GPX45" s="481"/>
      <c r="GPY45" s="481"/>
      <c r="GPZ45" s="482"/>
      <c r="GQA45" s="481"/>
      <c r="GQB45" s="1053"/>
      <c r="GQC45" s="1053"/>
      <c r="GQD45" s="1053"/>
      <c r="GQE45" s="1053"/>
      <c r="GQF45" s="1053"/>
      <c r="GQG45" s="480"/>
      <c r="GQH45" s="480"/>
      <c r="GQI45" s="481"/>
      <c r="GQJ45" s="480"/>
      <c r="GQK45" s="480"/>
      <c r="GQL45" s="480"/>
      <c r="GQM45" s="481"/>
      <c r="GQN45" s="481"/>
      <c r="GQO45" s="482"/>
      <c r="GQP45" s="481"/>
      <c r="GQQ45" s="1053"/>
      <c r="GQR45" s="1053"/>
      <c r="GQS45" s="1053"/>
      <c r="GQT45" s="1053"/>
      <c r="GQU45" s="1053"/>
      <c r="GQV45" s="480"/>
      <c r="GQW45" s="480"/>
      <c r="GQX45" s="481"/>
      <c r="GQY45" s="480"/>
      <c r="GQZ45" s="480"/>
      <c r="GRA45" s="480"/>
      <c r="GRB45" s="481"/>
      <c r="GRC45" s="481"/>
      <c r="GRD45" s="482"/>
      <c r="GRE45" s="481"/>
      <c r="GRF45" s="1053"/>
      <c r="GRG45" s="1053"/>
      <c r="GRH45" s="1053"/>
      <c r="GRI45" s="1053"/>
      <c r="GRJ45" s="1053"/>
      <c r="GRK45" s="480"/>
      <c r="GRL45" s="480"/>
      <c r="GRM45" s="481"/>
      <c r="GRN45" s="480"/>
      <c r="GRO45" s="480"/>
      <c r="GRP45" s="480"/>
      <c r="GRQ45" s="481"/>
      <c r="GRR45" s="481"/>
      <c r="GRS45" s="482"/>
      <c r="GRT45" s="481"/>
      <c r="GRU45" s="1053"/>
      <c r="GRV45" s="1053"/>
      <c r="GRW45" s="1053"/>
      <c r="GRX45" s="1053"/>
      <c r="GRY45" s="1053"/>
      <c r="GRZ45" s="480"/>
      <c r="GSA45" s="480"/>
      <c r="GSB45" s="481"/>
      <c r="GSC45" s="480"/>
      <c r="GSD45" s="480"/>
      <c r="GSE45" s="480"/>
      <c r="GSF45" s="481"/>
      <c r="GSG45" s="481"/>
      <c r="GSH45" s="482"/>
      <c r="GSI45" s="481"/>
      <c r="GSJ45" s="1053"/>
      <c r="GSK45" s="1053"/>
      <c r="GSL45" s="1053"/>
      <c r="GSM45" s="1053"/>
      <c r="GSN45" s="1053"/>
      <c r="GSO45" s="480"/>
      <c r="GSP45" s="480"/>
      <c r="GSQ45" s="481"/>
      <c r="GSR45" s="480"/>
      <c r="GSS45" s="480"/>
      <c r="GST45" s="480"/>
      <c r="GSU45" s="481"/>
      <c r="GSV45" s="481"/>
      <c r="GSW45" s="482"/>
      <c r="GSX45" s="481"/>
      <c r="GSY45" s="1053"/>
      <c r="GSZ45" s="1053"/>
      <c r="GTA45" s="1053"/>
      <c r="GTB45" s="1053"/>
      <c r="GTC45" s="1053"/>
      <c r="GTD45" s="480"/>
      <c r="GTE45" s="480"/>
      <c r="GTF45" s="481"/>
      <c r="GTG45" s="480"/>
      <c r="GTH45" s="480"/>
      <c r="GTI45" s="480"/>
      <c r="GTJ45" s="481"/>
      <c r="GTK45" s="481"/>
      <c r="GTL45" s="482"/>
      <c r="GTM45" s="481"/>
      <c r="GTN45" s="1053"/>
      <c r="GTO45" s="1053"/>
      <c r="GTP45" s="1053"/>
      <c r="GTQ45" s="1053"/>
      <c r="GTR45" s="1053"/>
      <c r="GTS45" s="480"/>
      <c r="GTT45" s="480"/>
      <c r="GTU45" s="481"/>
      <c r="GTV45" s="480"/>
      <c r="GTW45" s="480"/>
      <c r="GTX45" s="480"/>
      <c r="GTY45" s="481"/>
      <c r="GTZ45" s="481"/>
      <c r="GUA45" s="482"/>
      <c r="GUB45" s="481"/>
      <c r="GUC45" s="1053"/>
      <c r="GUD45" s="1053"/>
      <c r="GUE45" s="1053"/>
      <c r="GUF45" s="1053"/>
      <c r="GUG45" s="1053"/>
      <c r="GUH45" s="480"/>
      <c r="GUI45" s="480"/>
      <c r="GUJ45" s="481"/>
      <c r="GUK45" s="480"/>
      <c r="GUL45" s="480"/>
      <c r="GUM45" s="480"/>
      <c r="GUN45" s="481"/>
      <c r="GUO45" s="481"/>
      <c r="GUP45" s="482"/>
      <c r="GUQ45" s="481"/>
      <c r="GUR45" s="1053"/>
      <c r="GUS45" s="1053"/>
      <c r="GUT45" s="1053"/>
      <c r="GUU45" s="1053"/>
      <c r="GUV45" s="1053"/>
      <c r="GUW45" s="480"/>
      <c r="GUX45" s="480"/>
      <c r="GUY45" s="481"/>
      <c r="GUZ45" s="480"/>
      <c r="GVA45" s="480"/>
      <c r="GVB45" s="480"/>
      <c r="GVC45" s="481"/>
      <c r="GVD45" s="481"/>
      <c r="GVE45" s="482"/>
      <c r="GVF45" s="481"/>
      <c r="GVG45" s="1053"/>
      <c r="GVH45" s="1053"/>
      <c r="GVI45" s="1053"/>
      <c r="GVJ45" s="1053"/>
      <c r="GVK45" s="1053"/>
      <c r="GVL45" s="480"/>
      <c r="GVM45" s="480"/>
      <c r="GVN45" s="481"/>
      <c r="GVO45" s="480"/>
      <c r="GVP45" s="480"/>
      <c r="GVQ45" s="480"/>
      <c r="GVR45" s="481"/>
      <c r="GVS45" s="481"/>
      <c r="GVT45" s="482"/>
      <c r="GVU45" s="481"/>
      <c r="GVV45" s="1053"/>
      <c r="GVW45" s="1053"/>
      <c r="GVX45" s="1053"/>
      <c r="GVY45" s="1053"/>
      <c r="GVZ45" s="1053"/>
      <c r="GWA45" s="480"/>
      <c r="GWB45" s="480"/>
      <c r="GWC45" s="481"/>
      <c r="GWD45" s="480"/>
      <c r="GWE45" s="480"/>
      <c r="GWF45" s="480"/>
      <c r="GWG45" s="481"/>
      <c r="GWH45" s="481"/>
      <c r="GWI45" s="482"/>
      <c r="GWJ45" s="481"/>
      <c r="GWK45" s="1053"/>
      <c r="GWL45" s="1053"/>
      <c r="GWM45" s="1053"/>
      <c r="GWN45" s="1053"/>
      <c r="GWO45" s="1053"/>
      <c r="GWP45" s="480"/>
      <c r="GWQ45" s="480"/>
      <c r="GWR45" s="481"/>
      <c r="GWS45" s="480"/>
      <c r="GWT45" s="480"/>
      <c r="GWU45" s="480"/>
      <c r="GWV45" s="481"/>
      <c r="GWW45" s="481"/>
      <c r="GWX45" s="482"/>
      <c r="GWY45" s="481"/>
      <c r="GWZ45" s="1053"/>
      <c r="GXA45" s="1053"/>
      <c r="GXB45" s="1053"/>
      <c r="GXC45" s="1053"/>
      <c r="GXD45" s="1053"/>
      <c r="GXE45" s="480"/>
      <c r="GXF45" s="480"/>
      <c r="GXG45" s="481"/>
      <c r="GXH45" s="480"/>
      <c r="GXI45" s="480"/>
      <c r="GXJ45" s="480"/>
      <c r="GXK45" s="481"/>
      <c r="GXL45" s="481"/>
      <c r="GXM45" s="482"/>
      <c r="GXN45" s="481"/>
      <c r="GXO45" s="1053"/>
      <c r="GXP45" s="1053"/>
      <c r="GXQ45" s="1053"/>
      <c r="GXR45" s="1053"/>
      <c r="GXS45" s="1053"/>
      <c r="GXT45" s="480"/>
      <c r="GXU45" s="480"/>
      <c r="GXV45" s="481"/>
      <c r="GXW45" s="480"/>
      <c r="GXX45" s="480"/>
      <c r="GXY45" s="480"/>
      <c r="GXZ45" s="481"/>
      <c r="GYA45" s="481"/>
      <c r="GYB45" s="482"/>
      <c r="GYC45" s="481"/>
      <c r="GYD45" s="1053"/>
      <c r="GYE45" s="1053"/>
      <c r="GYF45" s="1053"/>
      <c r="GYG45" s="1053"/>
      <c r="GYH45" s="1053"/>
      <c r="GYI45" s="480"/>
      <c r="GYJ45" s="480"/>
      <c r="GYK45" s="481"/>
      <c r="GYL45" s="480"/>
      <c r="GYM45" s="480"/>
      <c r="GYN45" s="480"/>
      <c r="GYO45" s="481"/>
      <c r="GYP45" s="481"/>
      <c r="GYQ45" s="482"/>
      <c r="GYR45" s="481"/>
      <c r="GYS45" s="1053"/>
      <c r="GYT45" s="1053"/>
      <c r="GYU45" s="1053"/>
      <c r="GYV45" s="1053"/>
      <c r="GYW45" s="1053"/>
      <c r="GYX45" s="480"/>
      <c r="GYY45" s="480"/>
      <c r="GYZ45" s="481"/>
      <c r="GZA45" s="480"/>
      <c r="GZB45" s="480"/>
      <c r="GZC45" s="480"/>
      <c r="GZD45" s="481"/>
      <c r="GZE45" s="481"/>
      <c r="GZF45" s="482"/>
      <c r="GZG45" s="481"/>
      <c r="GZH45" s="1053"/>
      <c r="GZI45" s="1053"/>
      <c r="GZJ45" s="1053"/>
      <c r="GZK45" s="1053"/>
      <c r="GZL45" s="1053"/>
      <c r="GZM45" s="480"/>
      <c r="GZN45" s="480"/>
      <c r="GZO45" s="481"/>
      <c r="GZP45" s="480"/>
      <c r="GZQ45" s="480"/>
      <c r="GZR45" s="480"/>
      <c r="GZS45" s="481"/>
      <c r="GZT45" s="481"/>
      <c r="GZU45" s="482"/>
      <c r="GZV45" s="481"/>
      <c r="GZW45" s="1053"/>
      <c r="GZX45" s="1053"/>
      <c r="GZY45" s="1053"/>
      <c r="GZZ45" s="1053"/>
      <c r="HAA45" s="1053"/>
      <c r="HAB45" s="480"/>
      <c r="HAC45" s="480"/>
      <c r="HAD45" s="481"/>
      <c r="HAE45" s="480"/>
      <c r="HAF45" s="480"/>
      <c r="HAG45" s="480"/>
      <c r="HAH45" s="481"/>
      <c r="HAI45" s="481"/>
      <c r="HAJ45" s="482"/>
      <c r="HAK45" s="481"/>
      <c r="HAL45" s="1053"/>
      <c r="HAM45" s="1053"/>
      <c r="HAN45" s="1053"/>
      <c r="HAO45" s="1053"/>
      <c r="HAP45" s="1053"/>
      <c r="HAQ45" s="480"/>
      <c r="HAR45" s="480"/>
      <c r="HAS45" s="481"/>
      <c r="HAT45" s="480"/>
      <c r="HAU45" s="480"/>
      <c r="HAV45" s="480"/>
      <c r="HAW45" s="481"/>
      <c r="HAX45" s="481"/>
      <c r="HAY45" s="482"/>
      <c r="HAZ45" s="481"/>
      <c r="HBA45" s="1053"/>
      <c r="HBB45" s="1053"/>
      <c r="HBC45" s="1053"/>
      <c r="HBD45" s="1053"/>
      <c r="HBE45" s="1053"/>
      <c r="HBF45" s="480"/>
      <c r="HBG45" s="480"/>
      <c r="HBH45" s="481"/>
      <c r="HBI45" s="480"/>
      <c r="HBJ45" s="480"/>
      <c r="HBK45" s="480"/>
      <c r="HBL45" s="481"/>
      <c r="HBM45" s="481"/>
      <c r="HBN45" s="482"/>
      <c r="HBO45" s="481"/>
      <c r="HBP45" s="1053"/>
      <c r="HBQ45" s="1053"/>
      <c r="HBR45" s="1053"/>
      <c r="HBS45" s="1053"/>
      <c r="HBT45" s="1053"/>
      <c r="HBU45" s="480"/>
      <c r="HBV45" s="480"/>
      <c r="HBW45" s="481"/>
      <c r="HBX45" s="480"/>
      <c r="HBY45" s="480"/>
      <c r="HBZ45" s="480"/>
      <c r="HCA45" s="481"/>
      <c r="HCB45" s="481"/>
      <c r="HCC45" s="482"/>
      <c r="HCD45" s="481"/>
      <c r="HCE45" s="1053"/>
      <c r="HCF45" s="1053"/>
      <c r="HCG45" s="1053"/>
      <c r="HCH45" s="1053"/>
      <c r="HCI45" s="1053"/>
      <c r="HCJ45" s="480"/>
      <c r="HCK45" s="480"/>
      <c r="HCL45" s="481"/>
      <c r="HCM45" s="480"/>
      <c r="HCN45" s="480"/>
      <c r="HCO45" s="480"/>
      <c r="HCP45" s="481"/>
      <c r="HCQ45" s="481"/>
      <c r="HCR45" s="482"/>
      <c r="HCS45" s="481"/>
      <c r="HCT45" s="1053"/>
      <c r="HCU45" s="1053"/>
      <c r="HCV45" s="1053"/>
      <c r="HCW45" s="1053"/>
      <c r="HCX45" s="1053"/>
      <c r="HCY45" s="480"/>
      <c r="HCZ45" s="480"/>
      <c r="HDA45" s="481"/>
      <c r="HDB45" s="480"/>
      <c r="HDC45" s="480"/>
      <c r="HDD45" s="480"/>
      <c r="HDE45" s="481"/>
      <c r="HDF45" s="481"/>
      <c r="HDG45" s="482"/>
      <c r="HDH45" s="481"/>
      <c r="HDI45" s="1053"/>
      <c r="HDJ45" s="1053"/>
      <c r="HDK45" s="1053"/>
      <c r="HDL45" s="1053"/>
      <c r="HDM45" s="1053"/>
      <c r="HDN45" s="480"/>
      <c r="HDO45" s="480"/>
      <c r="HDP45" s="481"/>
      <c r="HDQ45" s="480"/>
      <c r="HDR45" s="480"/>
      <c r="HDS45" s="480"/>
      <c r="HDT45" s="481"/>
      <c r="HDU45" s="481"/>
      <c r="HDV45" s="482"/>
      <c r="HDW45" s="481"/>
      <c r="HDX45" s="1053"/>
      <c r="HDY45" s="1053"/>
      <c r="HDZ45" s="1053"/>
      <c r="HEA45" s="1053"/>
      <c r="HEB45" s="1053"/>
      <c r="HEC45" s="480"/>
      <c r="HED45" s="480"/>
      <c r="HEE45" s="481"/>
      <c r="HEF45" s="480"/>
      <c r="HEG45" s="480"/>
      <c r="HEH45" s="480"/>
      <c r="HEI45" s="481"/>
      <c r="HEJ45" s="481"/>
      <c r="HEK45" s="482"/>
      <c r="HEL45" s="481"/>
      <c r="HEM45" s="1053"/>
      <c r="HEN45" s="1053"/>
      <c r="HEO45" s="1053"/>
      <c r="HEP45" s="1053"/>
      <c r="HEQ45" s="1053"/>
      <c r="HER45" s="480"/>
      <c r="HES45" s="480"/>
      <c r="HET45" s="481"/>
      <c r="HEU45" s="480"/>
      <c r="HEV45" s="480"/>
      <c r="HEW45" s="480"/>
      <c r="HEX45" s="481"/>
      <c r="HEY45" s="481"/>
      <c r="HEZ45" s="482"/>
      <c r="HFA45" s="481"/>
      <c r="HFB45" s="1053"/>
      <c r="HFC45" s="1053"/>
      <c r="HFD45" s="1053"/>
      <c r="HFE45" s="1053"/>
      <c r="HFF45" s="1053"/>
      <c r="HFG45" s="480"/>
      <c r="HFH45" s="480"/>
      <c r="HFI45" s="481"/>
      <c r="HFJ45" s="480"/>
      <c r="HFK45" s="480"/>
      <c r="HFL45" s="480"/>
      <c r="HFM45" s="481"/>
      <c r="HFN45" s="481"/>
      <c r="HFO45" s="482"/>
      <c r="HFP45" s="481"/>
      <c r="HFQ45" s="1053"/>
      <c r="HFR45" s="1053"/>
      <c r="HFS45" s="1053"/>
      <c r="HFT45" s="1053"/>
      <c r="HFU45" s="1053"/>
      <c r="HFV45" s="480"/>
      <c r="HFW45" s="480"/>
      <c r="HFX45" s="481"/>
      <c r="HFY45" s="480"/>
      <c r="HFZ45" s="480"/>
      <c r="HGA45" s="480"/>
      <c r="HGB45" s="481"/>
      <c r="HGC45" s="481"/>
      <c r="HGD45" s="482"/>
      <c r="HGE45" s="481"/>
      <c r="HGF45" s="1053"/>
      <c r="HGG45" s="1053"/>
      <c r="HGH45" s="1053"/>
      <c r="HGI45" s="1053"/>
      <c r="HGJ45" s="1053"/>
      <c r="HGK45" s="480"/>
      <c r="HGL45" s="480"/>
      <c r="HGM45" s="481"/>
      <c r="HGN45" s="480"/>
      <c r="HGO45" s="480"/>
      <c r="HGP45" s="480"/>
      <c r="HGQ45" s="481"/>
      <c r="HGR45" s="481"/>
      <c r="HGS45" s="482"/>
      <c r="HGT45" s="481"/>
      <c r="HGU45" s="1053"/>
      <c r="HGV45" s="1053"/>
      <c r="HGW45" s="1053"/>
      <c r="HGX45" s="1053"/>
      <c r="HGY45" s="1053"/>
      <c r="HGZ45" s="480"/>
      <c r="HHA45" s="480"/>
      <c r="HHB45" s="481"/>
      <c r="HHC45" s="480"/>
      <c r="HHD45" s="480"/>
      <c r="HHE45" s="480"/>
      <c r="HHF45" s="481"/>
      <c r="HHG45" s="481"/>
      <c r="HHH45" s="482"/>
      <c r="HHI45" s="481"/>
      <c r="HHJ45" s="1053"/>
      <c r="HHK45" s="1053"/>
      <c r="HHL45" s="1053"/>
      <c r="HHM45" s="1053"/>
      <c r="HHN45" s="1053"/>
      <c r="HHO45" s="480"/>
      <c r="HHP45" s="480"/>
      <c r="HHQ45" s="481"/>
      <c r="HHR45" s="480"/>
      <c r="HHS45" s="480"/>
      <c r="HHT45" s="480"/>
      <c r="HHU45" s="481"/>
      <c r="HHV45" s="481"/>
      <c r="HHW45" s="482"/>
      <c r="HHX45" s="481"/>
      <c r="HHY45" s="1053"/>
      <c r="HHZ45" s="1053"/>
      <c r="HIA45" s="1053"/>
      <c r="HIB45" s="1053"/>
      <c r="HIC45" s="1053"/>
      <c r="HID45" s="480"/>
      <c r="HIE45" s="480"/>
      <c r="HIF45" s="481"/>
      <c r="HIG45" s="480"/>
      <c r="HIH45" s="480"/>
      <c r="HII45" s="480"/>
      <c r="HIJ45" s="481"/>
      <c r="HIK45" s="481"/>
      <c r="HIL45" s="482"/>
      <c r="HIM45" s="481"/>
      <c r="HIN45" s="1053"/>
      <c r="HIO45" s="1053"/>
      <c r="HIP45" s="1053"/>
      <c r="HIQ45" s="1053"/>
      <c r="HIR45" s="1053"/>
      <c r="HIS45" s="480"/>
      <c r="HIT45" s="480"/>
      <c r="HIU45" s="481"/>
      <c r="HIV45" s="480"/>
      <c r="HIW45" s="480"/>
      <c r="HIX45" s="480"/>
      <c r="HIY45" s="481"/>
      <c r="HIZ45" s="481"/>
      <c r="HJA45" s="482"/>
      <c r="HJB45" s="481"/>
      <c r="HJC45" s="1053"/>
      <c r="HJD45" s="1053"/>
      <c r="HJE45" s="1053"/>
      <c r="HJF45" s="1053"/>
      <c r="HJG45" s="1053"/>
      <c r="HJH45" s="480"/>
      <c r="HJI45" s="480"/>
      <c r="HJJ45" s="481"/>
      <c r="HJK45" s="480"/>
      <c r="HJL45" s="480"/>
      <c r="HJM45" s="480"/>
      <c r="HJN45" s="481"/>
      <c r="HJO45" s="481"/>
      <c r="HJP45" s="482"/>
      <c r="HJQ45" s="481"/>
      <c r="HJR45" s="1053"/>
      <c r="HJS45" s="1053"/>
      <c r="HJT45" s="1053"/>
      <c r="HJU45" s="1053"/>
      <c r="HJV45" s="1053"/>
      <c r="HJW45" s="480"/>
      <c r="HJX45" s="480"/>
      <c r="HJY45" s="481"/>
      <c r="HJZ45" s="480"/>
      <c r="HKA45" s="480"/>
      <c r="HKB45" s="480"/>
      <c r="HKC45" s="481"/>
      <c r="HKD45" s="481"/>
      <c r="HKE45" s="482"/>
      <c r="HKF45" s="481"/>
      <c r="HKG45" s="1053"/>
      <c r="HKH45" s="1053"/>
      <c r="HKI45" s="1053"/>
      <c r="HKJ45" s="1053"/>
      <c r="HKK45" s="1053"/>
      <c r="HKL45" s="480"/>
      <c r="HKM45" s="480"/>
      <c r="HKN45" s="481"/>
      <c r="HKO45" s="480"/>
      <c r="HKP45" s="480"/>
      <c r="HKQ45" s="480"/>
      <c r="HKR45" s="481"/>
      <c r="HKS45" s="481"/>
      <c r="HKT45" s="482"/>
      <c r="HKU45" s="481"/>
      <c r="HKV45" s="1053"/>
      <c r="HKW45" s="1053"/>
      <c r="HKX45" s="1053"/>
      <c r="HKY45" s="1053"/>
      <c r="HKZ45" s="1053"/>
      <c r="HLA45" s="480"/>
      <c r="HLB45" s="480"/>
      <c r="HLC45" s="481"/>
      <c r="HLD45" s="480"/>
      <c r="HLE45" s="480"/>
      <c r="HLF45" s="480"/>
      <c r="HLG45" s="481"/>
      <c r="HLH45" s="481"/>
      <c r="HLI45" s="482"/>
      <c r="HLJ45" s="481"/>
      <c r="HLK45" s="1053"/>
      <c r="HLL45" s="1053"/>
      <c r="HLM45" s="1053"/>
      <c r="HLN45" s="1053"/>
      <c r="HLO45" s="1053"/>
      <c r="HLP45" s="480"/>
      <c r="HLQ45" s="480"/>
      <c r="HLR45" s="481"/>
      <c r="HLS45" s="480"/>
      <c r="HLT45" s="480"/>
      <c r="HLU45" s="480"/>
      <c r="HLV45" s="481"/>
      <c r="HLW45" s="481"/>
      <c r="HLX45" s="482"/>
      <c r="HLY45" s="481"/>
      <c r="HLZ45" s="1053"/>
      <c r="HMA45" s="1053"/>
      <c r="HMB45" s="1053"/>
      <c r="HMC45" s="1053"/>
      <c r="HMD45" s="1053"/>
      <c r="HME45" s="480"/>
      <c r="HMF45" s="480"/>
      <c r="HMG45" s="481"/>
      <c r="HMH45" s="480"/>
      <c r="HMI45" s="480"/>
      <c r="HMJ45" s="480"/>
      <c r="HMK45" s="481"/>
      <c r="HML45" s="481"/>
      <c r="HMM45" s="482"/>
      <c r="HMN45" s="481"/>
      <c r="HMO45" s="1053"/>
      <c r="HMP45" s="1053"/>
      <c r="HMQ45" s="1053"/>
      <c r="HMR45" s="1053"/>
      <c r="HMS45" s="1053"/>
      <c r="HMT45" s="480"/>
      <c r="HMU45" s="480"/>
      <c r="HMV45" s="481"/>
      <c r="HMW45" s="480"/>
      <c r="HMX45" s="480"/>
      <c r="HMY45" s="480"/>
      <c r="HMZ45" s="481"/>
      <c r="HNA45" s="481"/>
      <c r="HNB45" s="482"/>
      <c r="HNC45" s="481"/>
      <c r="HND45" s="1053"/>
      <c r="HNE45" s="1053"/>
      <c r="HNF45" s="1053"/>
      <c r="HNG45" s="1053"/>
      <c r="HNH45" s="1053"/>
      <c r="HNI45" s="480"/>
      <c r="HNJ45" s="480"/>
      <c r="HNK45" s="481"/>
      <c r="HNL45" s="480"/>
      <c r="HNM45" s="480"/>
      <c r="HNN45" s="480"/>
      <c r="HNO45" s="481"/>
      <c r="HNP45" s="481"/>
      <c r="HNQ45" s="482"/>
      <c r="HNR45" s="481"/>
      <c r="HNS45" s="1053"/>
      <c r="HNT45" s="1053"/>
      <c r="HNU45" s="1053"/>
      <c r="HNV45" s="1053"/>
      <c r="HNW45" s="1053"/>
      <c r="HNX45" s="480"/>
      <c r="HNY45" s="480"/>
      <c r="HNZ45" s="481"/>
      <c r="HOA45" s="480"/>
      <c r="HOB45" s="480"/>
      <c r="HOC45" s="480"/>
      <c r="HOD45" s="481"/>
      <c r="HOE45" s="481"/>
      <c r="HOF45" s="482"/>
      <c r="HOG45" s="481"/>
      <c r="HOH45" s="1053"/>
      <c r="HOI45" s="1053"/>
      <c r="HOJ45" s="1053"/>
      <c r="HOK45" s="1053"/>
      <c r="HOL45" s="1053"/>
      <c r="HOM45" s="480"/>
      <c r="HON45" s="480"/>
      <c r="HOO45" s="481"/>
      <c r="HOP45" s="480"/>
      <c r="HOQ45" s="480"/>
      <c r="HOR45" s="480"/>
      <c r="HOS45" s="481"/>
      <c r="HOT45" s="481"/>
      <c r="HOU45" s="482"/>
      <c r="HOV45" s="481"/>
      <c r="HOW45" s="1053"/>
      <c r="HOX45" s="1053"/>
      <c r="HOY45" s="1053"/>
      <c r="HOZ45" s="1053"/>
      <c r="HPA45" s="1053"/>
      <c r="HPB45" s="480"/>
      <c r="HPC45" s="480"/>
      <c r="HPD45" s="481"/>
      <c r="HPE45" s="480"/>
      <c r="HPF45" s="480"/>
      <c r="HPG45" s="480"/>
      <c r="HPH45" s="481"/>
      <c r="HPI45" s="481"/>
      <c r="HPJ45" s="482"/>
      <c r="HPK45" s="481"/>
      <c r="HPL45" s="1053"/>
      <c r="HPM45" s="1053"/>
      <c r="HPN45" s="1053"/>
      <c r="HPO45" s="1053"/>
      <c r="HPP45" s="1053"/>
      <c r="HPQ45" s="480"/>
      <c r="HPR45" s="480"/>
      <c r="HPS45" s="481"/>
      <c r="HPT45" s="480"/>
      <c r="HPU45" s="480"/>
      <c r="HPV45" s="480"/>
      <c r="HPW45" s="481"/>
      <c r="HPX45" s="481"/>
      <c r="HPY45" s="482"/>
      <c r="HPZ45" s="481"/>
      <c r="HQA45" s="1053"/>
      <c r="HQB45" s="1053"/>
      <c r="HQC45" s="1053"/>
      <c r="HQD45" s="1053"/>
      <c r="HQE45" s="1053"/>
      <c r="HQF45" s="480"/>
      <c r="HQG45" s="480"/>
      <c r="HQH45" s="481"/>
      <c r="HQI45" s="480"/>
      <c r="HQJ45" s="480"/>
      <c r="HQK45" s="480"/>
      <c r="HQL45" s="481"/>
      <c r="HQM45" s="481"/>
      <c r="HQN45" s="482"/>
      <c r="HQO45" s="481"/>
      <c r="HQP45" s="1053"/>
      <c r="HQQ45" s="1053"/>
      <c r="HQR45" s="1053"/>
      <c r="HQS45" s="1053"/>
      <c r="HQT45" s="1053"/>
      <c r="HQU45" s="480"/>
      <c r="HQV45" s="480"/>
      <c r="HQW45" s="481"/>
      <c r="HQX45" s="480"/>
      <c r="HQY45" s="480"/>
      <c r="HQZ45" s="480"/>
      <c r="HRA45" s="481"/>
      <c r="HRB45" s="481"/>
      <c r="HRC45" s="482"/>
      <c r="HRD45" s="481"/>
      <c r="HRE45" s="1053"/>
      <c r="HRF45" s="1053"/>
      <c r="HRG45" s="1053"/>
      <c r="HRH45" s="1053"/>
      <c r="HRI45" s="1053"/>
      <c r="HRJ45" s="480"/>
      <c r="HRK45" s="480"/>
      <c r="HRL45" s="481"/>
      <c r="HRM45" s="480"/>
      <c r="HRN45" s="480"/>
      <c r="HRO45" s="480"/>
      <c r="HRP45" s="481"/>
      <c r="HRQ45" s="481"/>
      <c r="HRR45" s="482"/>
      <c r="HRS45" s="481"/>
      <c r="HRT45" s="1053"/>
      <c r="HRU45" s="1053"/>
      <c r="HRV45" s="1053"/>
      <c r="HRW45" s="1053"/>
      <c r="HRX45" s="1053"/>
      <c r="HRY45" s="480"/>
      <c r="HRZ45" s="480"/>
      <c r="HSA45" s="481"/>
      <c r="HSB45" s="480"/>
      <c r="HSC45" s="480"/>
      <c r="HSD45" s="480"/>
      <c r="HSE45" s="481"/>
      <c r="HSF45" s="481"/>
      <c r="HSG45" s="482"/>
      <c r="HSH45" s="481"/>
      <c r="HSI45" s="1053"/>
      <c r="HSJ45" s="1053"/>
      <c r="HSK45" s="1053"/>
      <c r="HSL45" s="1053"/>
      <c r="HSM45" s="1053"/>
      <c r="HSN45" s="480"/>
      <c r="HSO45" s="480"/>
      <c r="HSP45" s="481"/>
      <c r="HSQ45" s="480"/>
      <c r="HSR45" s="480"/>
      <c r="HSS45" s="480"/>
      <c r="HST45" s="481"/>
      <c r="HSU45" s="481"/>
      <c r="HSV45" s="482"/>
      <c r="HSW45" s="481"/>
      <c r="HSX45" s="1053"/>
      <c r="HSY45" s="1053"/>
      <c r="HSZ45" s="1053"/>
      <c r="HTA45" s="1053"/>
      <c r="HTB45" s="1053"/>
      <c r="HTC45" s="480"/>
      <c r="HTD45" s="480"/>
      <c r="HTE45" s="481"/>
      <c r="HTF45" s="480"/>
      <c r="HTG45" s="480"/>
      <c r="HTH45" s="480"/>
      <c r="HTI45" s="481"/>
      <c r="HTJ45" s="481"/>
      <c r="HTK45" s="482"/>
      <c r="HTL45" s="481"/>
      <c r="HTM45" s="1053"/>
      <c r="HTN45" s="1053"/>
      <c r="HTO45" s="1053"/>
      <c r="HTP45" s="1053"/>
      <c r="HTQ45" s="1053"/>
      <c r="HTR45" s="480"/>
      <c r="HTS45" s="480"/>
      <c r="HTT45" s="481"/>
      <c r="HTU45" s="480"/>
      <c r="HTV45" s="480"/>
      <c r="HTW45" s="480"/>
      <c r="HTX45" s="481"/>
      <c r="HTY45" s="481"/>
      <c r="HTZ45" s="482"/>
      <c r="HUA45" s="481"/>
      <c r="HUB45" s="1053"/>
      <c r="HUC45" s="1053"/>
      <c r="HUD45" s="1053"/>
      <c r="HUE45" s="1053"/>
      <c r="HUF45" s="1053"/>
      <c r="HUG45" s="480"/>
      <c r="HUH45" s="480"/>
      <c r="HUI45" s="481"/>
      <c r="HUJ45" s="480"/>
      <c r="HUK45" s="480"/>
      <c r="HUL45" s="480"/>
      <c r="HUM45" s="481"/>
      <c r="HUN45" s="481"/>
      <c r="HUO45" s="482"/>
      <c r="HUP45" s="481"/>
      <c r="HUQ45" s="1053"/>
      <c r="HUR45" s="1053"/>
      <c r="HUS45" s="1053"/>
      <c r="HUT45" s="1053"/>
      <c r="HUU45" s="1053"/>
      <c r="HUV45" s="480"/>
      <c r="HUW45" s="480"/>
      <c r="HUX45" s="481"/>
      <c r="HUY45" s="480"/>
      <c r="HUZ45" s="480"/>
      <c r="HVA45" s="480"/>
      <c r="HVB45" s="481"/>
      <c r="HVC45" s="481"/>
      <c r="HVD45" s="482"/>
      <c r="HVE45" s="481"/>
      <c r="HVF45" s="1053"/>
      <c r="HVG45" s="1053"/>
      <c r="HVH45" s="1053"/>
      <c r="HVI45" s="1053"/>
      <c r="HVJ45" s="1053"/>
      <c r="HVK45" s="480"/>
      <c r="HVL45" s="480"/>
      <c r="HVM45" s="481"/>
      <c r="HVN45" s="480"/>
      <c r="HVO45" s="480"/>
      <c r="HVP45" s="480"/>
      <c r="HVQ45" s="481"/>
      <c r="HVR45" s="481"/>
      <c r="HVS45" s="482"/>
      <c r="HVT45" s="481"/>
      <c r="HVU45" s="1053"/>
      <c r="HVV45" s="1053"/>
      <c r="HVW45" s="1053"/>
      <c r="HVX45" s="1053"/>
      <c r="HVY45" s="1053"/>
      <c r="HVZ45" s="480"/>
      <c r="HWA45" s="480"/>
      <c r="HWB45" s="481"/>
      <c r="HWC45" s="480"/>
      <c r="HWD45" s="480"/>
      <c r="HWE45" s="480"/>
      <c r="HWF45" s="481"/>
      <c r="HWG45" s="481"/>
      <c r="HWH45" s="482"/>
      <c r="HWI45" s="481"/>
      <c r="HWJ45" s="1053"/>
      <c r="HWK45" s="1053"/>
      <c r="HWL45" s="1053"/>
      <c r="HWM45" s="1053"/>
      <c r="HWN45" s="1053"/>
      <c r="HWO45" s="480"/>
      <c r="HWP45" s="480"/>
      <c r="HWQ45" s="481"/>
      <c r="HWR45" s="480"/>
      <c r="HWS45" s="480"/>
      <c r="HWT45" s="480"/>
      <c r="HWU45" s="481"/>
      <c r="HWV45" s="481"/>
      <c r="HWW45" s="482"/>
      <c r="HWX45" s="481"/>
      <c r="HWY45" s="1053"/>
      <c r="HWZ45" s="1053"/>
      <c r="HXA45" s="1053"/>
      <c r="HXB45" s="1053"/>
      <c r="HXC45" s="1053"/>
      <c r="HXD45" s="480"/>
      <c r="HXE45" s="480"/>
      <c r="HXF45" s="481"/>
      <c r="HXG45" s="480"/>
      <c r="HXH45" s="480"/>
      <c r="HXI45" s="480"/>
      <c r="HXJ45" s="481"/>
      <c r="HXK45" s="481"/>
      <c r="HXL45" s="482"/>
      <c r="HXM45" s="481"/>
      <c r="HXN45" s="1053"/>
      <c r="HXO45" s="1053"/>
      <c r="HXP45" s="1053"/>
      <c r="HXQ45" s="1053"/>
      <c r="HXR45" s="1053"/>
      <c r="HXS45" s="480"/>
      <c r="HXT45" s="480"/>
      <c r="HXU45" s="481"/>
      <c r="HXV45" s="480"/>
      <c r="HXW45" s="480"/>
      <c r="HXX45" s="480"/>
      <c r="HXY45" s="481"/>
      <c r="HXZ45" s="481"/>
      <c r="HYA45" s="482"/>
      <c r="HYB45" s="481"/>
      <c r="HYC45" s="1053"/>
      <c r="HYD45" s="1053"/>
      <c r="HYE45" s="1053"/>
      <c r="HYF45" s="1053"/>
      <c r="HYG45" s="1053"/>
      <c r="HYH45" s="480"/>
      <c r="HYI45" s="480"/>
      <c r="HYJ45" s="481"/>
      <c r="HYK45" s="480"/>
      <c r="HYL45" s="480"/>
      <c r="HYM45" s="480"/>
      <c r="HYN45" s="481"/>
      <c r="HYO45" s="481"/>
      <c r="HYP45" s="482"/>
      <c r="HYQ45" s="481"/>
      <c r="HYR45" s="1053"/>
      <c r="HYS45" s="1053"/>
      <c r="HYT45" s="1053"/>
      <c r="HYU45" s="1053"/>
      <c r="HYV45" s="1053"/>
      <c r="HYW45" s="480"/>
      <c r="HYX45" s="480"/>
      <c r="HYY45" s="481"/>
      <c r="HYZ45" s="480"/>
      <c r="HZA45" s="480"/>
      <c r="HZB45" s="480"/>
      <c r="HZC45" s="481"/>
      <c r="HZD45" s="481"/>
      <c r="HZE45" s="482"/>
      <c r="HZF45" s="481"/>
      <c r="HZG45" s="1053"/>
      <c r="HZH45" s="1053"/>
      <c r="HZI45" s="1053"/>
      <c r="HZJ45" s="1053"/>
      <c r="HZK45" s="1053"/>
      <c r="HZL45" s="480"/>
      <c r="HZM45" s="480"/>
      <c r="HZN45" s="481"/>
      <c r="HZO45" s="480"/>
      <c r="HZP45" s="480"/>
      <c r="HZQ45" s="480"/>
      <c r="HZR45" s="481"/>
      <c r="HZS45" s="481"/>
      <c r="HZT45" s="482"/>
      <c r="HZU45" s="481"/>
      <c r="HZV45" s="1053"/>
      <c r="HZW45" s="1053"/>
      <c r="HZX45" s="1053"/>
      <c r="HZY45" s="1053"/>
      <c r="HZZ45" s="1053"/>
      <c r="IAA45" s="480"/>
      <c r="IAB45" s="480"/>
      <c r="IAC45" s="481"/>
      <c r="IAD45" s="480"/>
      <c r="IAE45" s="480"/>
      <c r="IAF45" s="480"/>
      <c r="IAG45" s="481"/>
      <c r="IAH45" s="481"/>
      <c r="IAI45" s="482"/>
      <c r="IAJ45" s="481"/>
      <c r="IAK45" s="1053"/>
      <c r="IAL45" s="1053"/>
      <c r="IAM45" s="1053"/>
      <c r="IAN45" s="1053"/>
      <c r="IAO45" s="1053"/>
      <c r="IAP45" s="480"/>
      <c r="IAQ45" s="480"/>
      <c r="IAR45" s="481"/>
      <c r="IAS45" s="480"/>
      <c r="IAT45" s="480"/>
      <c r="IAU45" s="480"/>
      <c r="IAV45" s="481"/>
      <c r="IAW45" s="481"/>
      <c r="IAX45" s="482"/>
      <c r="IAY45" s="481"/>
      <c r="IAZ45" s="1053"/>
      <c r="IBA45" s="1053"/>
      <c r="IBB45" s="1053"/>
      <c r="IBC45" s="1053"/>
      <c r="IBD45" s="1053"/>
      <c r="IBE45" s="480"/>
      <c r="IBF45" s="480"/>
      <c r="IBG45" s="481"/>
      <c r="IBH45" s="480"/>
      <c r="IBI45" s="480"/>
      <c r="IBJ45" s="480"/>
      <c r="IBK45" s="481"/>
      <c r="IBL45" s="481"/>
      <c r="IBM45" s="482"/>
      <c r="IBN45" s="481"/>
      <c r="IBO45" s="1053"/>
      <c r="IBP45" s="1053"/>
      <c r="IBQ45" s="1053"/>
      <c r="IBR45" s="1053"/>
      <c r="IBS45" s="1053"/>
      <c r="IBT45" s="480"/>
      <c r="IBU45" s="480"/>
      <c r="IBV45" s="481"/>
      <c r="IBW45" s="480"/>
      <c r="IBX45" s="480"/>
      <c r="IBY45" s="480"/>
      <c r="IBZ45" s="481"/>
      <c r="ICA45" s="481"/>
      <c r="ICB45" s="482"/>
      <c r="ICC45" s="481"/>
      <c r="ICD45" s="1053"/>
      <c r="ICE45" s="1053"/>
      <c r="ICF45" s="1053"/>
      <c r="ICG45" s="1053"/>
      <c r="ICH45" s="1053"/>
      <c r="ICI45" s="480"/>
      <c r="ICJ45" s="480"/>
      <c r="ICK45" s="481"/>
      <c r="ICL45" s="480"/>
      <c r="ICM45" s="480"/>
      <c r="ICN45" s="480"/>
      <c r="ICO45" s="481"/>
      <c r="ICP45" s="481"/>
      <c r="ICQ45" s="482"/>
      <c r="ICR45" s="481"/>
      <c r="ICS45" s="1053"/>
      <c r="ICT45" s="1053"/>
      <c r="ICU45" s="1053"/>
      <c r="ICV45" s="1053"/>
      <c r="ICW45" s="1053"/>
      <c r="ICX45" s="480"/>
      <c r="ICY45" s="480"/>
      <c r="ICZ45" s="481"/>
      <c r="IDA45" s="480"/>
      <c r="IDB45" s="480"/>
      <c r="IDC45" s="480"/>
      <c r="IDD45" s="481"/>
      <c r="IDE45" s="481"/>
      <c r="IDF45" s="482"/>
      <c r="IDG45" s="481"/>
      <c r="IDH45" s="1053"/>
      <c r="IDI45" s="1053"/>
      <c r="IDJ45" s="1053"/>
      <c r="IDK45" s="1053"/>
      <c r="IDL45" s="1053"/>
      <c r="IDM45" s="480"/>
      <c r="IDN45" s="480"/>
      <c r="IDO45" s="481"/>
      <c r="IDP45" s="480"/>
      <c r="IDQ45" s="480"/>
      <c r="IDR45" s="480"/>
      <c r="IDS45" s="481"/>
      <c r="IDT45" s="481"/>
      <c r="IDU45" s="482"/>
      <c r="IDV45" s="481"/>
      <c r="IDW45" s="1053"/>
      <c r="IDX45" s="1053"/>
      <c r="IDY45" s="1053"/>
      <c r="IDZ45" s="1053"/>
      <c r="IEA45" s="1053"/>
      <c r="IEB45" s="480"/>
      <c r="IEC45" s="480"/>
      <c r="IED45" s="481"/>
      <c r="IEE45" s="480"/>
      <c r="IEF45" s="480"/>
      <c r="IEG45" s="480"/>
      <c r="IEH45" s="481"/>
      <c r="IEI45" s="481"/>
      <c r="IEJ45" s="482"/>
      <c r="IEK45" s="481"/>
      <c r="IEL45" s="1053"/>
      <c r="IEM45" s="1053"/>
      <c r="IEN45" s="1053"/>
      <c r="IEO45" s="1053"/>
      <c r="IEP45" s="1053"/>
      <c r="IEQ45" s="480"/>
      <c r="IER45" s="480"/>
      <c r="IES45" s="481"/>
      <c r="IET45" s="480"/>
      <c r="IEU45" s="480"/>
      <c r="IEV45" s="480"/>
      <c r="IEW45" s="481"/>
      <c r="IEX45" s="481"/>
      <c r="IEY45" s="482"/>
      <c r="IEZ45" s="481"/>
      <c r="IFA45" s="1053"/>
      <c r="IFB45" s="1053"/>
      <c r="IFC45" s="1053"/>
      <c r="IFD45" s="1053"/>
      <c r="IFE45" s="1053"/>
      <c r="IFF45" s="480"/>
      <c r="IFG45" s="480"/>
      <c r="IFH45" s="481"/>
      <c r="IFI45" s="480"/>
      <c r="IFJ45" s="480"/>
      <c r="IFK45" s="480"/>
      <c r="IFL45" s="481"/>
      <c r="IFM45" s="481"/>
      <c r="IFN45" s="482"/>
      <c r="IFO45" s="481"/>
      <c r="IFP45" s="1053"/>
      <c r="IFQ45" s="1053"/>
      <c r="IFR45" s="1053"/>
      <c r="IFS45" s="1053"/>
      <c r="IFT45" s="1053"/>
      <c r="IFU45" s="480"/>
      <c r="IFV45" s="480"/>
      <c r="IFW45" s="481"/>
      <c r="IFX45" s="480"/>
      <c r="IFY45" s="480"/>
      <c r="IFZ45" s="480"/>
      <c r="IGA45" s="481"/>
      <c r="IGB45" s="481"/>
      <c r="IGC45" s="482"/>
      <c r="IGD45" s="481"/>
      <c r="IGE45" s="1053"/>
      <c r="IGF45" s="1053"/>
      <c r="IGG45" s="1053"/>
      <c r="IGH45" s="1053"/>
      <c r="IGI45" s="1053"/>
      <c r="IGJ45" s="480"/>
      <c r="IGK45" s="480"/>
      <c r="IGL45" s="481"/>
      <c r="IGM45" s="480"/>
      <c r="IGN45" s="480"/>
      <c r="IGO45" s="480"/>
      <c r="IGP45" s="481"/>
      <c r="IGQ45" s="481"/>
      <c r="IGR45" s="482"/>
      <c r="IGS45" s="481"/>
      <c r="IGT45" s="1053"/>
      <c r="IGU45" s="1053"/>
      <c r="IGV45" s="1053"/>
      <c r="IGW45" s="1053"/>
      <c r="IGX45" s="1053"/>
      <c r="IGY45" s="480"/>
      <c r="IGZ45" s="480"/>
      <c r="IHA45" s="481"/>
      <c r="IHB45" s="480"/>
      <c r="IHC45" s="480"/>
      <c r="IHD45" s="480"/>
      <c r="IHE45" s="481"/>
      <c r="IHF45" s="481"/>
      <c r="IHG45" s="482"/>
      <c r="IHH45" s="481"/>
      <c r="IHI45" s="1053"/>
      <c r="IHJ45" s="1053"/>
      <c r="IHK45" s="1053"/>
      <c r="IHL45" s="1053"/>
      <c r="IHM45" s="1053"/>
      <c r="IHN45" s="480"/>
      <c r="IHO45" s="480"/>
      <c r="IHP45" s="481"/>
      <c r="IHQ45" s="480"/>
      <c r="IHR45" s="480"/>
      <c r="IHS45" s="480"/>
      <c r="IHT45" s="481"/>
      <c r="IHU45" s="481"/>
      <c r="IHV45" s="482"/>
      <c r="IHW45" s="481"/>
      <c r="IHX45" s="1053"/>
      <c r="IHY45" s="1053"/>
      <c r="IHZ45" s="1053"/>
      <c r="IIA45" s="1053"/>
      <c r="IIB45" s="1053"/>
      <c r="IIC45" s="480"/>
      <c r="IID45" s="480"/>
      <c r="IIE45" s="481"/>
      <c r="IIF45" s="480"/>
      <c r="IIG45" s="480"/>
      <c r="IIH45" s="480"/>
      <c r="III45" s="481"/>
      <c r="IIJ45" s="481"/>
      <c r="IIK45" s="482"/>
      <c r="IIL45" s="481"/>
      <c r="IIM45" s="1053"/>
      <c r="IIN45" s="1053"/>
      <c r="IIO45" s="1053"/>
      <c r="IIP45" s="1053"/>
      <c r="IIQ45" s="1053"/>
      <c r="IIR45" s="480"/>
      <c r="IIS45" s="480"/>
      <c r="IIT45" s="481"/>
      <c r="IIU45" s="480"/>
      <c r="IIV45" s="480"/>
      <c r="IIW45" s="480"/>
      <c r="IIX45" s="481"/>
      <c r="IIY45" s="481"/>
      <c r="IIZ45" s="482"/>
      <c r="IJA45" s="481"/>
      <c r="IJB45" s="1053"/>
      <c r="IJC45" s="1053"/>
      <c r="IJD45" s="1053"/>
      <c r="IJE45" s="1053"/>
      <c r="IJF45" s="1053"/>
      <c r="IJG45" s="480"/>
      <c r="IJH45" s="480"/>
      <c r="IJI45" s="481"/>
      <c r="IJJ45" s="480"/>
      <c r="IJK45" s="480"/>
      <c r="IJL45" s="480"/>
      <c r="IJM45" s="481"/>
      <c r="IJN45" s="481"/>
      <c r="IJO45" s="482"/>
      <c r="IJP45" s="481"/>
      <c r="IJQ45" s="1053"/>
      <c r="IJR45" s="1053"/>
      <c r="IJS45" s="1053"/>
      <c r="IJT45" s="1053"/>
      <c r="IJU45" s="1053"/>
      <c r="IJV45" s="480"/>
      <c r="IJW45" s="480"/>
      <c r="IJX45" s="481"/>
      <c r="IJY45" s="480"/>
      <c r="IJZ45" s="480"/>
      <c r="IKA45" s="480"/>
      <c r="IKB45" s="481"/>
      <c r="IKC45" s="481"/>
      <c r="IKD45" s="482"/>
      <c r="IKE45" s="481"/>
      <c r="IKF45" s="1053"/>
      <c r="IKG45" s="1053"/>
      <c r="IKH45" s="1053"/>
      <c r="IKI45" s="1053"/>
      <c r="IKJ45" s="1053"/>
      <c r="IKK45" s="480"/>
      <c r="IKL45" s="480"/>
      <c r="IKM45" s="481"/>
      <c r="IKN45" s="480"/>
      <c r="IKO45" s="480"/>
      <c r="IKP45" s="480"/>
      <c r="IKQ45" s="481"/>
      <c r="IKR45" s="481"/>
      <c r="IKS45" s="482"/>
      <c r="IKT45" s="481"/>
      <c r="IKU45" s="1053"/>
      <c r="IKV45" s="1053"/>
      <c r="IKW45" s="1053"/>
      <c r="IKX45" s="1053"/>
      <c r="IKY45" s="1053"/>
      <c r="IKZ45" s="480"/>
      <c r="ILA45" s="480"/>
      <c r="ILB45" s="481"/>
      <c r="ILC45" s="480"/>
      <c r="ILD45" s="480"/>
      <c r="ILE45" s="480"/>
      <c r="ILF45" s="481"/>
      <c r="ILG45" s="481"/>
      <c r="ILH45" s="482"/>
      <c r="ILI45" s="481"/>
      <c r="ILJ45" s="1053"/>
      <c r="ILK45" s="1053"/>
      <c r="ILL45" s="1053"/>
      <c r="ILM45" s="1053"/>
      <c r="ILN45" s="1053"/>
      <c r="ILO45" s="480"/>
      <c r="ILP45" s="480"/>
      <c r="ILQ45" s="481"/>
      <c r="ILR45" s="480"/>
      <c r="ILS45" s="480"/>
      <c r="ILT45" s="480"/>
      <c r="ILU45" s="481"/>
      <c r="ILV45" s="481"/>
      <c r="ILW45" s="482"/>
      <c r="ILX45" s="481"/>
      <c r="ILY45" s="1053"/>
      <c r="ILZ45" s="1053"/>
      <c r="IMA45" s="1053"/>
      <c r="IMB45" s="1053"/>
      <c r="IMC45" s="1053"/>
      <c r="IMD45" s="480"/>
      <c r="IME45" s="480"/>
      <c r="IMF45" s="481"/>
      <c r="IMG45" s="480"/>
      <c r="IMH45" s="480"/>
      <c r="IMI45" s="480"/>
      <c r="IMJ45" s="481"/>
      <c r="IMK45" s="481"/>
      <c r="IML45" s="482"/>
      <c r="IMM45" s="481"/>
      <c r="IMN45" s="1053"/>
      <c r="IMO45" s="1053"/>
      <c r="IMP45" s="1053"/>
      <c r="IMQ45" s="1053"/>
      <c r="IMR45" s="1053"/>
      <c r="IMS45" s="480"/>
      <c r="IMT45" s="480"/>
      <c r="IMU45" s="481"/>
      <c r="IMV45" s="480"/>
      <c r="IMW45" s="480"/>
      <c r="IMX45" s="480"/>
      <c r="IMY45" s="481"/>
      <c r="IMZ45" s="481"/>
      <c r="INA45" s="482"/>
      <c r="INB45" s="481"/>
      <c r="INC45" s="1053"/>
      <c r="IND45" s="1053"/>
      <c r="INE45" s="1053"/>
      <c r="INF45" s="1053"/>
      <c r="ING45" s="1053"/>
      <c r="INH45" s="480"/>
      <c r="INI45" s="480"/>
      <c r="INJ45" s="481"/>
      <c r="INK45" s="480"/>
      <c r="INL45" s="480"/>
      <c r="INM45" s="480"/>
      <c r="INN45" s="481"/>
      <c r="INO45" s="481"/>
      <c r="INP45" s="482"/>
      <c r="INQ45" s="481"/>
      <c r="INR45" s="1053"/>
      <c r="INS45" s="1053"/>
      <c r="INT45" s="1053"/>
      <c r="INU45" s="1053"/>
      <c r="INV45" s="1053"/>
      <c r="INW45" s="480"/>
      <c r="INX45" s="480"/>
      <c r="INY45" s="481"/>
      <c r="INZ45" s="480"/>
      <c r="IOA45" s="480"/>
      <c r="IOB45" s="480"/>
      <c r="IOC45" s="481"/>
      <c r="IOD45" s="481"/>
      <c r="IOE45" s="482"/>
      <c r="IOF45" s="481"/>
      <c r="IOG45" s="1053"/>
      <c r="IOH45" s="1053"/>
      <c r="IOI45" s="1053"/>
      <c r="IOJ45" s="1053"/>
      <c r="IOK45" s="1053"/>
      <c r="IOL45" s="480"/>
      <c r="IOM45" s="480"/>
      <c r="ION45" s="481"/>
      <c r="IOO45" s="480"/>
      <c r="IOP45" s="480"/>
      <c r="IOQ45" s="480"/>
      <c r="IOR45" s="481"/>
      <c r="IOS45" s="481"/>
      <c r="IOT45" s="482"/>
      <c r="IOU45" s="481"/>
      <c r="IOV45" s="1053"/>
      <c r="IOW45" s="1053"/>
      <c r="IOX45" s="1053"/>
      <c r="IOY45" s="1053"/>
      <c r="IOZ45" s="1053"/>
      <c r="IPA45" s="480"/>
      <c r="IPB45" s="480"/>
      <c r="IPC45" s="481"/>
      <c r="IPD45" s="480"/>
      <c r="IPE45" s="480"/>
      <c r="IPF45" s="480"/>
      <c r="IPG45" s="481"/>
      <c r="IPH45" s="481"/>
      <c r="IPI45" s="482"/>
      <c r="IPJ45" s="481"/>
      <c r="IPK45" s="1053"/>
      <c r="IPL45" s="1053"/>
      <c r="IPM45" s="1053"/>
      <c r="IPN45" s="1053"/>
      <c r="IPO45" s="1053"/>
      <c r="IPP45" s="480"/>
      <c r="IPQ45" s="480"/>
      <c r="IPR45" s="481"/>
      <c r="IPS45" s="480"/>
      <c r="IPT45" s="480"/>
      <c r="IPU45" s="480"/>
      <c r="IPV45" s="481"/>
      <c r="IPW45" s="481"/>
      <c r="IPX45" s="482"/>
      <c r="IPY45" s="481"/>
      <c r="IPZ45" s="1053"/>
      <c r="IQA45" s="1053"/>
      <c r="IQB45" s="1053"/>
      <c r="IQC45" s="1053"/>
      <c r="IQD45" s="1053"/>
      <c r="IQE45" s="480"/>
      <c r="IQF45" s="480"/>
      <c r="IQG45" s="481"/>
      <c r="IQH45" s="480"/>
      <c r="IQI45" s="480"/>
      <c r="IQJ45" s="480"/>
      <c r="IQK45" s="481"/>
      <c r="IQL45" s="481"/>
      <c r="IQM45" s="482"/>
      <c r="IQN45" s="481"/>
      <c r="IQO45" s="1053"/>
      <c r="IQP45" s="1053"/>
      <c r="IQQ45" s="1053"/>
      <c r="IQR45" s="1053"/>
      <c r="IQS45" s="1053"/>
      <c r="IQT45" s="480"/>
      <c r="IQU45" s="480"/>
      <c r="IQV45" s="481"/>
      <c r="IQW45" s="480"/>
      <c r="IQX45" s="480"/>
      <c r="IQY45" s="480"/>
      <c r="IQZ45" s="481"/>
      <c r="IRA45" s="481"/>
      <c r="IRB45" s="482"/>
      <c r="IRC45" s="481"/>
      <c r="IRD45" s="1053"/>
      <c r="IRE45" s="1053"/>
      <c r="IRF45" s="1053"/>
      <c r="IRG45" s="1053"/>
      <c r="IRH45" s="1053"/>
      <c r="IRI45" s="480"/>
      <c r="IRJ45" s="480"/>
      <c r="IRK45" s="481"/>
      <c r="IRL45" s="480"/>
      <c r="IRM45" s="480"/>
      <c r="IRN45" s="480"/>
      <c r="IRO45" s="481"/>
      <c r="IRP45" s="481"/>
      <c r="IRQ45" s="482"/>
      <c r="IRR45" s="481"/>
      <c r="IRS45" s="1053"/>
      <c r="IRT45" s="1053"/>
      <c r="IRU45" s="1053"/>
      <c r="IRV45" s="1053"/>
      <c r="IRW45" s="1053"/>
      <c r="IRX45" s="480"/>
      <c r="IRY45" s="480"/>
      <c r="IRZ45" s="481"/>
      <c r="ISA45" s="480"/>
      <c r="ISB45" s="480"/>
      <c r="ISC45" s="480"/>
      <c r="ISD45" s="481"/>
      <c r="ISE45" s="481"/>
      <c r="ISF45" s="482"/>
      <c r="ISG45" s="481"/>
      <c r="ISH45" s="1053"/>
      <c r="ISI45" s="1053"/>
      <c r="ISJ45" s="1053"/>
      <c r="ISK45" s="1053"/>
      <c r="ISL45" s="1053"/>
      <c r="ISM45" s="480"/>
      <c r="ISN45" s="480"/>
      <c r="ISO45" s="481"/>
      <c r="ISP45" s="480"/>
      <c r="ISQ45" s="480"/>
      <c r="ISR45" s="480"/>
      <c r="ISS45" s="481"/>
      <c r="IST45" s="481"/>
      <c r="ISU45" s="482"/>
      <c r="ISV45" s="481"/>
      <c r="ISW45" s="1053"/>
      <c r="ISX45" s="1053"/>
      <c r="ISY45" s="1053"/>
      <c r="ISZ45" s="1053"/>
      <c r="ITA45" s="1053"/>
      <c r="ITB45" s="480"/>
      <c r="ITC45" s="480"/>
      <c r="ITD45" s="481"/>
      <c r="ITE45" s="480"/>
      <c r="ITF45" s="480"/>
      <c r="ITG45" s="480"/>
      <c r="ITH45" s="481"/>
      <c r="ITI45" s="481"/>
      <c r="ITJ45" s="482"/>
      <c r="ITK45" s="481"/>
      <c r="ITL45" s="1053"/>
      <c r="ITM45" s="1053"/>
      <c r="ITN45" s="1053"/>
      <c r="ITO45" s="1053"/>
      <c r="ITP45" s="1053"/>
      <c r="ITQ45" s="480"/>
      <c r="ITR45" s="480"/>
      <c r="ITS45" s="481"/>
      <c r="ITT45" s="480"/>
      <c r="ITU45" s="480"/>
      <c r="ITV45" s="480"/>
      <c r="ITW45" s="481"/>
      <c r="ITX45" s="481"/>
      <c r="ITY45" s="482"/>
      <c r="ITZ45" s="481"/>
      <c r="IUA45" s="1053"/>
      <c r="IUB45" s="1053"/>
      <c r="IUC45" s="1053"/>
      <c r="IUD45" s="1053"/>
      <c r="IUE45" s="1053"/>
      <c r="IUF45" s="480"/>
      <c r="IUG45" s="480"/>
      <c r="IUH45" s="481"/>
      <c r="IUI45" s="480"/>
      <c r="IUJ45" s="480"/>
      <c r="IUK45" s="480"/>
      <c r="IUL45" s="481"/>
      <c r="IUM45" s="481"/>
      <c r="IUN45" s="482"/>
      <c r="IUO45" s="481"/>
      <c r="IUP45" s="1053"/>
      <c r="IUQ45" s="1053"/>
      <c r="IUR45" s="1053"/>
      <c r="IUS45" s="1053"/>
      <c r="IUT45" s="1053"/>
      <c r="IUU45" s="480"/>
      <c r="IUV45" s="480"/>
      <c r="IUW45" s="481"/>
      <c r="IUX45" s="480"/>
      <c r="IUY45" s="480"/>
      <c r="IUZ45" s="480"/>
      <c r="IVA45" s="481"/>
      <c r="IVB45" s="481"/>
      <c r="IVC45" s="482"/>
      <c r="IVD45" s="481"/>
      <c r="IVE45" s="1053"/>
      <c r="IVF45" s="1053"/>
      <c r="IVG45" s="1053"/>
      <c r="IVH45" s="1053"/>
      <c r="IVI45" s="1053"/>
      <c r="IVJ45" s="480"/>
      <c r="IVK45" s="480"/>
      <c r="IVL45" s="481"/>
      <c r="IVM45" s="480"/>
      <c r="IVN45" s="480"/>
      <c r="IVO45" s="480"/>
      <c r="IVP45" s="481"/>
      <c r="IVQ45" s="481"/>
      <c r="IVR45" s="482"/>
      <c r="IVS45" s="481"/>
      <c r="IVT45" s="1053"/>
      <c r="IVU45" s="1053"/>
      <c r="IVV45" s="1053"/>
      <c r="IVW45" s="1053"/>
      <c r="IVX45" s="1053"/>
      <c r="IVY45" s="480"/>
      <c r="IVZ45" s="480"/>
      <c r="IWA45" s="481"/>
      <c r="IWB45" s="480"/>
      <c r="IWC45" s="480"/>
      <c r="IWD45" s="480"/>
      <c r="IWE45" s="481"/>
      <c r="IWF45" s="481"/>
      <c r="IWG45" s="482"/>
      <c r="IWH45" s="481"/>
      <c r="IWI45" s="1053"/>
      <c r="IWJ45" s="1053"/>
      <c r="IWK45" s="1053"/>
      <c r="IWL45" s="1053"/>
      <c r="IWM45" s="1053"/>
      <c r="IWN45" s="480"/>
      <c r="IWO45" s="480"/>
      <c r="IWP45" s="481"/>
      <c r="IWQ45" s="480"/>
      <c r="IWR45" s="480"/>
      <c r="IWS45" s="480"/>
      <c r="IWT45" s="481"/>
      <c r="IWU45" s="481"/>
      <c r="IWV45" s="482"/>
      <c r="IWW45" s="481"/>
      <c r="IWX45" s="1053"/>
      <c r="IWY45" s="1053"/>
      <c r="IWZ45" s="1053"/>
      <c r="IXA45" s="1053"/>
      <c r="IXB45" s="1053"/>
      <c r="IXC45" s="480"/>
      <c r="IXD45" s="480"/>
      <c r="IXE45" s="481"/>
      <c r="IXF45" s="480"/>
      <c r="IXG45" s="480"/>
      <c r="IXH45" s="480"/>
      <c r="IXI45" s="481"/>
      <c r="IXJ45" s="481"/>
      <c r="IXK45" s="482"/>
      <c r="IXL45" s="481"/>
      <c r="IXM45" s="1053"/>
      <c r="IXN45" s="1053"/>
      <c r="IXO45" s="1053"/>
      <c r="IXP45" s="1053"/>
      <c r="IXQ45" s="1053"/>
      <c r="IXR45" s="480"/>
      <c r="IXS45" s="480"/>
      <c r="IXT45" s="481"/>
      <c r="IXU45" s="480"/>
      <c r="IXV45" s="480"/>
      <c r="IXW45" s="480"/>
      <c r="IXX45" s="481"/>
      <c r="IXY45" s="481"/>
      <c r="IXZ45" s="482"/>
      <c r="IYA45" s="481"/>
      <c r="IYB45" s="1053"/>
      <c r="IYC45" s="1053"/>
      <c r="IYD45" s="1053"/>
      <c r="IYE45" s="1053"/>
      <c r="IYF45" s="1053"/>
      <c r="IYG45" s="480"/>
      <c r="IYH45" s="480"/>
      <c r="IYI45" s="481"/>
      <c r="IYJ45" s="480"/>
      <c r="IYK45" s="480"/>
      <c r="IYL45" s="480"/>
      <c r="IYM45" s="481"/>
      <c r="IYN45" s="481"/>
      <c r="IYO45" s="482"/>
      <c r="IYP45" s="481"/>
      <c r="IYQ45" s="1053"/>
      <c r="IYR45" s="1053"/>
      <c r="IYS45" s="1053"/>
      <c r="IYT45" s="1053"/>
      <c r="IYU45" s="1053"/>
      <c r="IYV45" s="480"/>
      <c r="IYW45" s="480"/>
      <c r="IYX45" s="481"/>
      <c r="IYY45" s="480"/>
      <c r="IYZ45" s="480"/>
      <c r="IZA45" s="480"/>
      <c r="IZB45" s="481"/>
      <c r="IZC45" s="481"/>
      <c r="IZD45" s="482"/>
      <c r="IZE45" s="481"/>
      <c r="IZF45" s="1053"/>
      <c r="IZG45" s="1053"/>
      <c r="IZH45" s="1053"/>
      <c r="IZI45" s="1053"/>
      <c r="IZJ45" s="1053"/>
      <c r="IZK45" s="480"/>
      <c r="IZL45" s="480"/>
      <c r="IZM45" s="481"/>
      <c r="IZN45" s="480"/>
      <c r="IZO45" s="480"/>
      <c r="IZP45" s="480"/>
      <c r="IZQ45" s="481"/>
      <c r="IZR45" s="481"/>
      <c r="IZS45" s="482"/>
      <c r="IZT45" s="481"/>
      <c r="IZU45" s="1053"/>
      <c r="IZV45" s="1053"/>
      <c r="IZW45" s="1053"/>
      <c r="IZX45" s="1053"/>
      <c r="IZY45" s="1053"/>
      <c r="IZZ45" s="480"/>
      <c r="JAA45" s="480"/>
      <c r="JAB45" s="481"/>
      <c r="JAC45" s="480"/>
      <c r="JAD45" s="480"/>
      <c r="JAE45" s="480"/>
      <c r="JAF45" s="481"/>
      <c r="JAG45" s="481"/>
      <c r="JAH45" s="482"/>
      <c r="JAI45" s="481"/>
      <c r="JAJ45" s="1053"/>
      <c r="JAK45" s="1053"/>
      <c r="JAL45" s="1053"/>
      <c r="JAM45" s="1053"/>
      <c r="JAN45" s="1053"/>
      <c r="JAO45" s="480"/>
      <c r="JAP45" s="480"/>
      <c r="JAQ45" s="481"/>
      <c r="JAR45" s="480"/>
      <c r="JAS45" s="480"/>
      <c r="JAT45" s="480"/>
      <c r="JAU45" s="481"/>
      <c r="JAV45" s="481"/>
      <c r="JAW45" s="482"/>
      <c r="JAX45" s="481"/>
      <c r="JAY45" s="1053"/>
      <c r="JAZ45" s="1053"/>
      <c r="JBA45" s="1053"/>
      <c r="JBB45" s="1053"/>
      <c r="JBC45" s="1053"/>
      <c r="JBD45" s="480"/>
      <c r="JBE45" s="480"/>
      <c r="JBF45" s="481"/>
      <c r="JBG45" s="480"/>
      <c r="JBH45" s="480"/>
      <c r="JBI45" s="480"/>
      <c r="JBJ45" s="481"/>
      <c r="JBK45" s="481"/>
      <c r="JBL45" s="482"/>
      <c r="JBM45" s="481"/>
      <c r="JBN45" s="1053"/>
      <c r="JBO45" s="1053"/>
      <c r="JBP45" s="1053"/>
      <c r="JBQ45" s="1053"/>
      <c r="JBR45" s="1053"/>
      <c r="JBS45" s="480"/>
      <c r="JBT45" s="480"/>
      <c r="JBU45" s="481"/>
      <c r="JBV45" s="480"/>
      <c r="JBW45" s="480"/>
      <c r="JBX45" s="480"/>
      <c r="JBY45" s="481"/>
      <c r="JBZ45" s="481"/>
      <c r="JCA45" s="482"/>
      <c r="JCB45" s="481"/>
      <c r="JCC45" s="1053"/>
      <c r="JCD45" s="1053"/>
      <c r="JCE45" s="1053"/>
      <c r="JCF45" s="1053"/>
      <c r="JCG45" s="1053"/>
      <c r="JCH45" s="480"/>
      <c r="JCI45" s="480"/>
      <c r="JCJ45" s="481"/>
      <c r="JCK45" s="480"/>
      <c r="JCL45" s="480"/>
      <c r="JCM45" s="480"/>
      <c r="JCN45" s="481"/>
      <c r="JCO45" s="481"/>
      <c r="JCP45" s="482"/>
      <c r="JCQ45" s="481"/>
      <c r="JCR45" s="1053"/>
      <c r="JCS45" s="1053"/>
      <c r="JCT45" s="1053"/>
      <c r="JCU45" s="1053"/>
      <c r="JCV45" s="1053"/>
      <c r="JCW45" s="480"/>
      <c r="JCX45" s="480"/>
      <c r="JCY45" s="481"/>
      <c r="JCZ45" s="480"/>
      <c r="JDA45" s="480"/>
      <c r="JDB45" s="480"/>
      <c r="JDC45" s="481"/>
      <c r="JDD45" s="481"/>
      <c r="JDE45" s="482"/>
      <c r="JDF45" s="481"/>
      <c r="JDG45" s="1053"/>
      <c r="JDH45" s="1053"/>
      <c r="JDI45" s="1053"/>
      <c r="JDJ45" s="1053"/>
      <c r="JDK45" s="1053"/>
      <c r="JDL45" s="480"/>
      <c r="JDM45" s="480"/>
      <c r="JDN45" s="481"/>
      <c r="JDO45" s="480"/>
      <c r="JDP45" s="480"/>
      <c r="JDQ45" s="480"/>
      <c r="JDR45" s="481"/>
      <c r="JDS45" s="481"/>
      <c r="JDT45" s="482"/>
      <c r="JDU45" s="481"/>
      <c r="JDV45" s="1053"/>
      <c r="JDW45" s="1053"/>
      <c r="JDX45" s="1053"/>
      <c r="JDY45" s="1053"/>
      <c r="JDZ45" s="1053"/>
      <c r="JEA45" s="480"/>
      <c r="JEB45" s="480"/>
      <c r="JEC45" s="481"/>
      <c r="JED45" s="480"/>
      <c r="JEE45" s="480"/>
      <c r="JEF45" s="480"/>
      <c r="JEG45" s="481"/>
      <c r="JEH45" s="481"/>
      <c r="JEI45" s="482"/>
      <c r="JEJ45" s="481"/>
      <c r="JEK45" s="1053"/>
      <c r="JEL45" s="1053"/>
      <c r="JEM45" s="1053"/>
      <c r="JEN45" s="1053"/>
      <c r="JEO45" s="1053"/>
      <c r="JEP45" s="480"/>
      <c r="JEQ45" s="480"/>
      <c r="JER45" s="481"/>
      <c r="JES45" s="480"/>
      <c r="JET45" s="480"/>
      <c r="JEU45" s="480"/>
      <c r="JEV45" s="481"/>
      <c r="JEW45" s="481"/>
      <c r="JEX45" s="482"/>
      <c r="JEY45" s="481"/>
      <c r="JEZ45" s="1053"/>
      <c r="JFA45" s="1053"/>
      <c r="JFB45" s="1053"/>
      <c r="JFC45" s="1053"/>
      <c r="JFD45" s="1053"/>
      <c r="JFE45" s="480"/>
      <c r="JFF45" s="480"/>
      <c r="JFG45" s="481"/>
      <c r="JFH45" s="480"/>
      <c r="JFI45" s="480"/>
      <c r="JFJ45" s="480"/>
      <c r="JFK45" s="481"/>
      <c r="JFL45" s="481"/>
      <c r="JFM45" s="482"/>
      <c r="JFN45" s="481"/>
      <c r="JFO45" s="1053"/>
      <c r="JFP45" s="1053"/>
      <c r="JFQ45" s="1053"/>
      <c r="JFR45" s="1053"/>
      <c r="JFS45" s="1053"/>
      <c r="JFT45" s="480"/>
      <c r="JFU45" s="480"/>
      <c r="JFV45" s="481"/>
      <c r="JFW45" s="480"/>
      <c r="JFX45" s="480"/>
      <c r="JFY45" s="480"/>
      <c r="JFZ45" s="481"/>
      <c r="JGA45" s="481"/>
      <c r="JGB45" s="482"/>
      <c r="JGC45" s="481"/>
      <c r="JGD45" s="1053"/>
      <c r="JGE45" s="1053"/>
      <c r="JGF45" s="1053"/>
      <c r="JGG45" s="1053"/>
      <c r="JGH45" s="1053"/>
      <c r="JGI45" s="480"/>
      <c r="JGJ45" s="480"/>
      <c r="JGK45" s="481"/>
      <c r="JGL45" s="480"/>
      <c r="JGM45" s="480"/>
      <c r="JGN45" s="480"/>
      <c r="JGO45" s="481"/>
      <c r="JGP45" s="481"/>
      <c r="JGQ45" s="482"/>
      <c r="JGR45" s="481"/>
      <c r="JGS45" s="1053"/>
      <c r="JGT45" s="1053"/>
      <c r="JGU45" s="1053"/>
      <c r="JGV45" s="1053"/>
      <c r="JGW45" s="1053"/>
      <c r="JGX45" s="480"/>
      <c r="JGY45" s="480"/>
      <c r="JGZ45" s="481"/>
      <c r="JHA45" s="480"/>
      <c r="JHB45" s="480"/>
      <c r="JHC45" s="480"/>
      <c r="JHD45" s="481"/>
      <c r="JHE45" s="481"/>
      <c r="JHF45" s="482"/>
      <c r="JHG45" s="481"/>
      <c r="JHH45" s="1053"/>
      <c r="JHI45" s="1053"/>
      <c r="JHJ45" s="1053"/>
      <c r="JHK45" s="1053"/>
      <c r="JHL45" s="1053"/>
      <c r="JHM45" s="480"/>
      <c r="JHN45" s="480"/>
      <c r="JHO45" s="481"/>
      <c r="JHP45" s="480"/>
      <c r="JHQ45" s="480"/>
      <c r="JHR45" s="480"/>
      <c r="JHS45" s="481"/>
      <c r="JHT45" s="481"/>
      <c r="JHU45" s="482"/>
      <c r="JHV45" s="481"/>
      <c r="JHW45" s="1053"/>
      <c r="JHX45" s="1053"/>
      <c r="JHY45" s="1053"/>
      <c r="JHZ45" s="1053"/>
      <c r="JIA45" s="1053"/>
      <c r="JIB45" s="480"/>
      <c r="JIC45" s="480"/>
      <c r="JID45" s="481"/>
      <c r="JIE45" s="480"/>
      <c r="JIF45" s="480"/>
      <c r="JIG45" s="480"/>
      <c r="JIH45" s="481"/>
      <c r="JII45" s="481"/>
      <c r="JIJ45" s="482"/>
      <c r="JIK45" s="481"/>
      <c r="JIL45" s="1053"/>
      <c r="JIM45" s="1053"/>
      <c r="JIN45" s="1053"/>
      <c r="JIO45" s="1053"/>
      <c r="JIP45" s="1053"/>
      <c r="JIQ45" s="480"/>
      <c r="JIR45" s="480"/>
      <c r="JIS45" s="481"/>
      <c r="JIT45" s="480"/>
      <c r="JIU45" s="480"/>
      <c r="JIV45" s="480"/>
      <c r="JIW45" s="481"/>
      <c r="JIX45" s="481"/>
      <c r="JIY45" s="482"/>
      <c r="JIZ45" s="481"/>
      <c r="JJA45" s="1053"/>
      <c r="JJB45" s="1053"/>
      <c r="JJC45" s="1053"/>
      <c r="JJD45" s="1053"/>
      <c r="JJE45" s="1053"/>
      <c r="JJF45" s="480"/>
      <c r="JJG45" s="480"/>
      <c r="JJH45" s="481"/>
      <c r="JJI45" s="480"/>
      <c r="JJJ45" s="480"/>
      <c r="JJK45" s="480"/>
      <c r="JJL45" s="481"/>
      <c r="JJM45" s="481"/>
      <c r="JJN45" s="482"/>
      <c r="JJO45" s="481"/>
      <c r="JJP45" s="1053"/>
      <c r="JJQ45" s="1053"/>
      <c r="JJR45" s="1053"/>
      <c r="JJS45" s="1053"/>
      <c r="JJT45" s="1053"/>
      <c r="JJU45" s="480"/>
      <c r="JJV45" s="480"/>
      <c r="JJW45" s="481"/>
      <c r="JJX45" s="480"/>
      <c r="JJY45" s="480"/>
      <c r="JJZ45" s="480"/>
      <c r="JKA45" s="481"/>
      <c r="JKB45" s="481"/>
      <c r="JKC45" s="482"/>
      <c r="JKD45" s="481"/>
      <c r="JKE45" s="1053"/>
      <c r="JKF45" s="1053"/>
      <c r="JKG45" s="1053"/>
      <c r="JKH45" s="1053"/>
      <c r="JKI45" s="1053"/>
      <c r="JKJ45" s="480"/>
      <c r="JKK45" s="480"/>
      <c r="JKL45" s="481"/>
      <c r="JKM45" s="480"/>
      <c r="JKN45" s="480"/>
      <c r="JKO45" s="480"/>
      <c r="JKP45" s="481"/>
      <c r="JKQ45" s="481"/>
      <c r="JKR45" s="482"/>
      <c r="JKS45" s="481"/>
      <c r="JKT45" s="1053"/>
      <c r="JKU45" s="1053"/>
      <c r="JKV45" s="1053"/>
      <c r="JKW45" s="1053"/>
      <c r="JKX45" s="1053"/>
      <c r="JKY45" s="480"/>
      <c r="JKZ45" s="480"/>
      <c r="JLA45" s="481"/>
      <c r="JLB45" s="480"/>
      <c r="JLC45" s="480"/>
      <c r="JLD45" s="480"/>
      <c r="JLE45" s="481"/>
      <c r="JLF45" s="481"/>
      <c r="JLG45" s="482"/>
      <c r="JLH45" s="481"/>
      <c r="JLI45" s="1053"/>
      <c r="JLJ45" s="1053"/>
      <c r="JLK45" s="1053"/>
      <c r="JLL45" s="1053"/>
      <c r="JLM45" s="1053"/>
      <c r="JLN45" s="480"/>
      <c r="JLO45" s="480"/>
      <c r="JLP45" s="481"/>
      <c r="JLQ45" s="480"/>
      <c r="JLR45" s="480"/>
      <c r="JLS45" s="480"/>
      <c r="JLT45" s="481"/>
      <c r="JLU45" s="481"/>
      <c r="JLV45" s="482"/>
      <c r="JLW45" s="481"/>
      <c r="JLX45" s="1053"/>
      <c r="JLY45" s="1053"/>
      <c r="JLZ45" s="1053"/>
      <c r="JMA45" s="1053"/>
      <c r="JMB45" s="1053"/>
      <c r="JMC45" s="480"/>
      <c r="JMD45" s="480"/>
      <c r="JME45" s="481"/>
      <c r="JMF45" s="480"/>
      <c r="JMG45" s="480"/>
      <c r="JMH45" s="480"/>
      <c r="JMI45" s="481"/>
      <c r="JMJ45" s="481"/>
      <c r="JMK45" s="482"/>
      <c r="JML45" s="481"/>
      <c r="JMM45" s="1053"/>
      <c r="JMN45" s="1053"/>
      <c r="JMO45" s="1053"/>
      <c r="JMP45" s="1053"/>
      <c r="JMQ45" s="1053"/>
      <c r="JMR45" s="480"/>
      <c r="JMS45" s="480"/>
      <c r="JMT45" s="481"/>
      <c r="JMU45" s="480"/>
      <c r="JMV45" s="480"/>
      <c r="JMW45" s="480"/>
      <c r="JMX45" s="481"/>
      <c r="JMY45" s="481"/>
      <c r="JMZ45" s="482"/>
      <c r="JNA45" s="481"/>
      <c r="JNB45" s="1053"/>
      <c r="JNC45" s="1053"/>
      <c r="JND45" s="1053"/>
      <c r="JNE45" s="1053"/>
      <c r="JNF45" s="1053"/>
      <c r="JNG45" s="480"/>
      <c r="JNH45" s="480"/>
      <c r="JNI45" s="481"/>
      <c r="JNJ45" s="480"/>
      <c r="JNK45" s="480"/>
      <c r="JNL45" s="480"/>
      <c r="JNM45" s="481"/>
      <c r="JNN45" s="481"/>
      <c r="JNO45" s="482"/>
      <c r="JNP45" s="481"/>
      <c r="JNQ45" s="1053"/>
      <c r="JNR45" s="1053"/>
      <c r="JNS45" s="1053"/>
      <c r="JNT45" s="1053"/>
      <c r="JNU45" s="1053"/>
      <c r="JNV45" s="480"/>
      <c r="JNW45" s="480"/>
      <c r="JNX45" s="481"/>
      <c r="JNY45" s="480"/>
      <c r="JNZ45" s="480"/>
      <c r="JOA45" s="480"/>
      <c r="JOB45" s="481"/>
      <c r="JOC45" s="481"/>
      <c r="JOD45" s="482"/>
      <c r="JOE45" s="481"/>
      <c r="JOF45" s="1053"/>
      <c r="JOG45" s="1053"/>
      <c r="JOH45" s="1053"/>
      <c r="JOI45" s="1053"/>
      <c r="JOJ45" s="1053"/>
      <c r="JOK45" s="480"/>
      <c r="JOL45" s="480"/>
      <c r="JOM45" s="481"/>
      <c r="JON45" s="480"/>
      <c r="JOO45" s="480"/>
      <c r="JOP45" s="480"/>
      <c r="JOQ45" s="481"/>
      <c r="JOR45" s="481"/>
      <c r="JOS45" s="482"/>
      <c r="JOT45" s="481"/>
      <c r="JOU45" s="1053"/>
      <c r="JOV45" s="1053"/>
      <c r="JOW45" s="1053"/>
      <c r="JOX45" s="1053"/>
      <c r="JOY45" s="1053"/>
      <c r="JOZ45" s="480"/>
      <c r="JPA45" s="480"/>
      <c r="JPB45" s="481"/>
      <c r="JPC45" s="480"/>
      <c r="JPD45" s="480"/>
      <c r="JPE45" s="480"/>
      <c r="JPF45" s="481"/>
      <c r="JPG45" s="481"/>
      <c r="JPH45" s="482"/>
      <c r="JPI45" s="481"/>
      <c r="JPJ45" s="1053"/>
      <c r="JPK45" s="1053"/>
      <c r="JPL45" s="1053"/>
      <c r="JPM45" s="1053"/>
      <c r="JPN45" s="1053"/>
      <c r="JPO45" s="480"/>
      <c r="JPP45" s="480"/>
      <c r="JPQ45" s="481"/>
      <c r="JPR45" s="480"/>
      <c r="JPS45" s="480"/>
      <c r="JPT45" s="480"/>
      <c r="JPU45" s="481"/>
      <c r="JPV45" s="481"/>
      <c r="JPW45" s="482"/>
      <c r="JPX45" s="481"/>
      <c r="JPY45" s="1053"/>
      <c r="JPZ45" s="1053"/>
      <c r="JQA45" s="1053"/>
      <c r="JQB45" s="1053"/>
      <c r="JQC45" s="1053"/>
      <c r="JQD45" s="480"/>
      <c r="JQE45" s="480"/>
      <c r="JQF45" s="481"/>
      <c r="JQG45" s="480"/>
      <c r="JQH45" s="480"/>
      <c r="JQI45" s="480"/>
      <c r="JQJ45" s="481"/>
      <c r="JQK45" s="481"/>
      <c r="JQL45" s="482"/>
      <c r="JQM45" s="481"/>
      <c r="JQN45" s="1053"/>
      <c r="JQO45" s="1053"/>
      <c r="JQP45" s="1053"/>
      <c r="JQQ45" s="1053"/>
      <c r="JQR45" s="1053"/>
      <c r="JQS45" s="480"/>
      <c r="JQT45" s="480"/>
      <c r="JQU45" s="481"/>
      <c r="JQV45" s="480"/>
      <c r="JQW45" s="480"/>
      <c r="JQX45" s="480"/>
      <c r="JQY45" s="481"/>
      <c r="JQZ45" s="481"/>
      <c r="JRA45" s="482"/>
      <c r="JRB45" s="481"/>
      <c r="JRC45" s="1053"/>
      <c r="JRD45" s="1053"/>
      <c r="JRE45" s="1053"/>
      <c r="JRF45" s="1053"/>
      <c r="JRG45" s="1053"/>
      <c r="JRH45" s="480"/>
      <c r="JRI45" s="480"/>
      <c r="JRJ45" s="481"/>
      <c r="JRK45" s="480"/>
      <c r="JRL45" s="480"/>
      <c r="JRM45" s="480"/>
      <c r="JRN45" s="481"/>
      <c r="JRO45" s="481"/>
      <c r="JRP45" s="482"/>
      <c r="JRQ45" s="481"/>
      <c r="JRR45" s="1053"/>
      <c r="JRS45" s="1053"/>
      <c r="JRT45" s="1053"/>
      <c r="JRU45" s="1053"/>
      <c r="JRV45" s="1053"/>
      <c r="JRW45" s="480"/>
      <c r="JRX45" s="480"/>
      <c r="JRY45" s="481"/>
      <c r="JRZ45" s="480"/>
      <c r="JSA45" s="480"/>
      <c r="JSB45" s="480"/>
      <c r="JSC45" s="481"/>
      <c r="JSD45" s="481"/>
      <c r="JSE45" s="482"/>
      <c r="JSF45" s="481"/>
      <c r="JSG45" s="1053"/>
      <c r="JSH45" s="1053"/>
      <c r="JSI45" s="1053"/>
      <c r="JSJ45" s="1053"/>
      <c r="JSK45" s="1053"/>
      <c r="JSL45" s="480"/>
      <c r="JSM45" s="480"/>
      <c r="JSN45" s="481"/>
      <c r="JSO45" s="480"/>
      <c r="JSP45" s="480"/>
      <c r="JSQ45" s="480"/>
      <c r="JSR45" s="481"/>
      <c r="JSS45" s="481"/>
      <c r="JST45" s="482"/>
      <c r="JSU45" s="481"/>
      <c r="JSV45" s="1053"/>
      <c r="JSW45" s="1053"/>
      <c r="JSX45" s="1053"/>
      <c r="JSY45" s="1053"/>
      <c r="JSZ45" s="1053"/>
      <c r="JTA45" s="480"/>
      <c r="JTB45" s="480"/>
      <c r="JTC45" s="481"/>
      <c r="JTD45" s="480"/>
      <c r="JTE45" s="480"/>
      <c r="JTF45" s="480"/>
      <c r="JTG45" s="481"/>
      <c r="JTH45" s="481"/>
      <c r="JTI45" s="482"/>
      <c r="JTJ45" s="481"/>
      <c r="JTK45" s="1053"/>
      <c r="JTL45" s="1053"/>
      <c r="JTM45" s="1053"/>
      <c r="JTN45" s="1053"/>
      <c r="JTO45" s="1053"/>
      <c r="JTP45" s="480"/>
      <c r="JTQ45" s="480"/>
      <c r="JTR45" s="481"/>
      <c r="JTS45" s="480"/>
      <c r="JTT45" s="480"/>
      <c r="JTU45" s="480"/>
      <c r="JTV45" s="481"/>
      <c r="JTW45" s="481"/>
      <c r="JTX45" s="482"/>
      <c r="JTY45" s="481"/>
      <c r="JTZ45" s="1053"/>
      <c r="JUA45" s="1053"/>
      <c r="JUB45" s="1053"/>
      <c r="JUC45" s="1053"/>
      <c r="JUD45" s="1053"/>
      <c r="JUE45" s="480"/>
      <c r="JUF45" s="480"/>
      <c r="JUG45" s="481"/>
      <c r="JUH45" s="480"/>
      <c r="JUI45" s="480"/>
      <c r="JUJ45" s="480"/>
      <c r="JUK45" s="481"/>
      <c r="JUL45" s="481"/>
      <c r="JUM45" s="482"/>
      <c r="JUN45" s="481"/>
      <c r="JUO45" s="1053"/>
      <c r="JUP45" s="1053"/>
      <c r="JUQ45" s="1053"/>
      <c r="JUR45" s="1053"/>
      <c r="JUS45" s="1053"/>
      <c r="JUT45" s="480"/>
      <c r="JUU45" s="480"/>
      <c r="JUV45" s="481"/>
      <c r="JUW45" s="480"/>
      <c r="JUX45" s="480"/>
      <c r="JUY45" s="480"/>
      <c r="JUZ45" s="481"/>
      <c r="JVA45" s="481"/>
      <c r="JVB45" s="482"/>
      <c r="JVC45" s="481"/>
      <c r="JVD45" s="1053"/>
      <c r="JVE45" s="1053"/>
      <c r="JVF45" s="1053"/>
      <c r="JVG45" s="1053"/>
      <c r="JVH45" s="1053"/>
      <c r="JVI45" s="480"/>
      <c r="JVJ45" s="480"/>
      <c r="JVK45" s="481"/>
      <c r="JVL45" s="480"/>
      <c r="JVM45" s="480"/>
      <c r="JVN45" s="480"/>
      <c r="JVO45" s="481"/>
      <c r="JVP45" s="481"/>
      <c r="JVQ45" s="482"/>
      <c r="JVR45" s="481"/>
      <c r="JVS45" s="1053"/>
      <c r="JVT45" s="1053"/>
      <c r="JVU45" s="1053"/>
      <c r="JVV45" s="1053"/>
      <c r="JVW45" s="1053"/>
      <c r="JVX45" s="480"/>
      <c r="JVY45" s="480"/>
      <c r="JVZ45" s="481"/>
      <c r="JWA45" s="480"/>
      <c r="JWB45" s="480"/>
      <c r="JWC45" s="480"/>
      <c r="JWD45" s="481"/>
      <c r="JWE45" s="481"/>
      <c r="JWF45" s="482"/>
      <c r="JWG45" s="481"/>
      <c r="JWH45" s="1053"/>
      <c r="JWI45" s="1053"/>
      <c r="JWJ45" s="1053"/>
      <c r="JWK45" s="1053"/>
      <c r="JWL45" s="1053"/>
      <c r="JWM45" s="480"/>
      <c r="JWN45" s="480"/>
      <c r="JWO45" s="481"/>
      <c r="JWP45" s="480"/>
      <c r="JWQ45" s="480"/>
      <c r="JWR45" s="480"/>
      <c r="JWS45" s="481"/>
      <c r="JWT45" s="481"/>
      <c r="JWU45" s="482"/>
      <c r="JWV45" s="481"/>
      <c r="JWW45" s="1053"/>
      <c r="JWX45" s="1053"/>
      <c r="JWY45" s="1053"/>
      <c r="JWZ45" s="1053"/>
      <c r="JXA45" s="1053"/>
      <c r="JXB45" s="480"/>
      <c r="JXC45" s="480"/>
      <c r="JXD45" s="481"/>
      <c r="JXE45" s="480"/>
      <c r="JXF45" s="480"/>
      <c r="JXG45" s="480"/>
      <c r="JXH45" s="481"/>
      <c r="JXI45" s="481"/>
      <c r="JXJ45" s="482"/>
      <c r="JXK45" s="481"/>
      <c r="JXL45" s="1053"/>
      <c r="JXM45" s="1053"/>
      <c r="JXN45" s="1053"/>
      <c r="JXO45" s="1053"/>
      <c r="JXP45" s="1053"/>
      <c r="JXQ45" s="480"/>
      <c r="JXR45" s="480"/>
      <c r="JXS45" s="481"/>
      <c r="JXT45" s="480"/>
      <c r="JXU45" s="480"/>
      <c r="JXV45" s="480"/>
      <c r="JXW45" s="481"/>
      <c r="JXX45" s="481"/>
      <c r="JXY45" s="482"/>
      <c r="JXZ45" s="481"/>
      <c r="JYA45" s="1053"/>
      <c r="JYB45" s="1053"/>
      <c r="JYC45" s="1053"/>
      <c r="JYD45" s="1053"/>
      <c r="JYE45" s="1053"/>
      <c r="JYF45" s="480"/>
      <c r="JYG45" s="480"/>
      <c r="JYH45" s="481"/>
      <c r="JYI45" s="480"/>
      <c r="JYJ45" s="480"/>
      <c r="JYK45" s="480"/>
      <c r="JYL45" s="481"/>
      <c r="JYM45" s="481"/>
      <c r="JYN45" s="482"/>
      <c r="JYO45" s="481"/>
      <c r="JYP45" s="1053"/>
      <c r="JYQ45" s="1053"/>
      <c r="JYR45" s="1053"/>
      <c r="JYS45" s="1053"/>
      <c r="JYT45" s="1053"/>
      <c r="JYU45" s="480"/>
      <c r="JYV45" s="480"/>
      <c r="JYW45" s="481"/>
      <c r="JYX45" s="480"/>
      <c r="JYY45" s="480"/>
      <c r="JYZ45" s="480"/>
      <c r="JZA45" s="481"/>
      <c r="JZB45" s="481"/>
      <c r="JZC45" s="482"/>
      <c r="JZD45" s="481"/>
      <c r="JZE45" s="1053"/>
      <c r="JZF45" s="1053"/>
      <c r="JZG45" s="1053"/>
      <c r="JZH45" s="1053"/>
      <c r="JZI45" s="1053"/>
      <c r="JZJ45" s="480"/>
      <c r="JZK45" s="480"/>
      <c r="JZL45" s="481"/>
      <c r="JZM45" s="480"/>
      <c r="JZN45" s="480"/>
      <c r="JZO45" s="480"/>
      <c r="JZP45" s="481"/>
      <c r="JZQ45" s="481"/>
      <c r="JZR45" s="482"/>
      <c r="JZS45" s="481"/>
      <c r="JZT45" s="1053"/>
      <c r="JZU45" s="1053"/>
      <c r="JZV45" s="1053"/>
      <c r="JZW45" s="1053"/>
      <c r="JZX45" s="1053"/>
      <c r="JZY45" s="480"/>
      <c r="JZZ45" s="480"/>
      <c r="KAA45" s="481"/>
      <c r="KAB45" s="480"/>
      <c r="KAC45" s="480"/>
      <c r="KAD45" s="480"/>
      <c r="KAE45" s="481"/>
      <c r="KAF45" s="481"/>
      <c r="KAG45" s="482"/>
      <c r="KAH45" s="481"/>
      <c r="KAI45" s="1053"/>
      <c r="KAJ45" s="1053"/>
      <c r="KAK45" s="1053"/>
      <c r="KAL45" s="1053"/>
      <c r="KAM45" s="1053"/>
      <c r="KAN45" s="480"/>
      <c r="KAO45" s="480"/>
      <c r="KAP45" s="481"/>
      <c r="KAQ45" s="480"/>
      <c r="KAR45" s="480"/>
      <c r="KAS45" s="480"/>
      <c r="KAT45" s="481"/>
      <c r="KAU45" s="481"/>
      <c r="KAV45" s="482"/>
      <c r="KAW45" s="481"/>
      <c r="KAX45" s="1053"/>
      <c r="KAY45" s="1053"/>
      <c r="KAZ45" s="1053"/>
      <c r="KBA45" s="1053"/>
      <c r="KBB45" s="1053"/>
      <c r="KBC45" s="480"/>
      <c r="KBD45" s="480"/>
      <c r="KBE45" s="481"/>
      <c r="KBF45" s="480"/>
      <c r="KBG45" s="480"/>
      <c r="KBH45" s="480"/>
      <c r="KBI45" s="481"/>
      <c r="KBJ45" s="481"/>
      <c r="KBK45" s="482"/>
      <c r="KBL45" s="481"/>
      <c r="KBM45" s="1053"/>
      <c r="KBN45" s="1053"/>
      <c r="KBO45" s="1053"/>
      <c r="KBP45" s="1053"/>
      <c r="KBQ45" s="1053"/>
      <c r="KBR45" s="480"/>
      <c r="KBS45" s="480"/>
      <c r="KBT45" s="481"/>
      <c r="KBU45" s="480"/>
      <c r="KBV45" s="480"/>
      <c r="KBW45" s="480"/>
      <c r="KBX45" s="481"/>
      <c r="KBY45" s="481"/>
      <c r="KBZ45" s="482"/>
      <c r="KCA45" s="481"/>
      <c r="KCB45" s="1053"/>
      <c r="KCC45" s="1053"/>
      <c r="KCD45" s="1053"/>
      <c r="KCE45" s="1053"/>
      <c r="KCF45" s="1053"/>
      <c r="KCG45" s="480"/>
      <c r="KCH45" s="480"/>
      <c r="KCI45" s="481"/>
      <c r="KCJ45" s="480"/>
      <c r="KCK45" s="480"/>
      <c r="KCL45" s="480"/>
      <c r="KCM45" s="481"/>
      <c r="KCN45" s="481"/>
      <c r="KCO45" s="482"/>
      <c r="KCP45" s="481"/>
      <c r="KCQ45" s="1053"/>
      <c r="KCR45" s="1053"/>
      <c r="KCS45" s="1053"/>
      <c r="KCT45" s="1053"/>
      <c r="KCU45" s="1053"/>
      <c r="KCV45" s="480"/>
      <c r="KCW45" s="480"/>
      <c r="KCX45" s="481"/>
      <c r="KCY45" s="480"/>
      <c r="KCZ45" s="480"/>
      <c r="KDA45" s="480"/>
      <c r="KDB45" s="481"/>
      <c r="KDC45" s="481"/>
      <c r="KDD45" s="482"/>
      <c r="KDE45" s="481"/>
      <c r="KDF45" s="1053"/>
      <c r="KDG45" s="1053"/>
      <c r="KDH45" s="1053"/>
      <c r="KDI45" s="1053"/>
      <c r="KDJ45" s="1053"/>
      <c r="KDK45" s="480"/>
      <c r="KDL45" s="480"/>
      <c r="KDM45" s="481"/>
      <c r="KDN45" s="480"/>
      <c r="KDO45" s="480"/>
      <c r="KDP45" s="480"/>
      <c r="KDQ45" s="481"/>
      <c r="KDR45" s="481"/>
      <c r="KDS45" s="482"/>
      <c r="KDT45" s="481"/>
      <c r="KDU45" s="1053"/>
      <c r="KDV45" s="1053"/>
      <c r="KDW45" s="1053"/>
      <c r="KDX45" s="1053"/>
      <c r="KDY45" s="1053"/>
      <c r="KDZ45" s="480"/>
      <c r="KEA45" s="480"/>
      <c r="KEB45" s="481"/>
      <c r="KEC45" s="480"/>
      <c r="KED45" s="480"/>
      <c r="KEE45" s="480"/>
      <c r="KEF45" s="481"/>
      <c r="KEG45" s="481"/>
      <c r="KEH45" s="482"/>
      <c r="KEI45" s="481"/>
      <c r="KEJ45" s="1053"/>
      <c r="KEK45" s="1053"/>
      <c r="KEL45" s="1053"/>
      <c r="KEM45" s="1053"/>
      <c r="KEN45" s="1053"/>
      <c r="KEO45" s="480"/>
      <c r="KEP45" s="480"/>
      <c r="KEQ45" s="481"/>
      <c r="KER45" s="480"/>
      <c r="KES45" s="480"/>
      <c r="KET45" s="480"/>
      <c r="KEU45" s="481"/>
      <c r="KEV45" s="481"/>
      <c r="KEW45" s="482"/>
      <c r="KEX45" s="481"/>
      <c r="KEY45" s="1053"/>
      <c r="KEZ45" s="1053"/>
      <c r="KFA45" s="1053"/>
      <c r="KFB45" s="1053"/>
      <c r="KFC45" s="1053"/>
      <c r="KFD45" s="480"/>
      <c r="KFE45" s="480"/>
      <c r="KFF45" s="481"/>
      <c r="KFG45" s="480"/>
      <c r="KFH45" s="480"/>
      <c r="KFI45" s="480"/>
      <c r="KFJ45" s="481"/>
      <c r="KFK45" s="481"/>
      <c r="KFL45" s="482"/>
      <c r="KFM45" s="481"/>
      <c r="KFN45" s="1053"/>
      <c r="KFO45" s="1053"/>
      <c r="KFP45" s="1053"/>
      <c r="KFQ45" s="1053"/>
      <c r="KFR45" s="1053"/>
      <c r="KFS45" s="480"/>
      <c r="KFT45" s="480"/>
      <c r="KFU45" s="481"/>
      <c r="KFV45" s="480"/>
      <c r="KFW45" s="480"/>
      <c r="KFX45" s="480"/>
      <c r="KFY45" s="481"/>
      <c r="KFZ45" s="481"/>
      <c r="KGA45" s="482"/>
      <c r="KGB45" s="481"/>
      <c r="KGC45" s="1053"/>
      <c r="KGD45" s="1053"/>
      <c r="KGE45" s="1053"/>
      <c r="KGF45" s="1053"/>
      <c r="KGG45" s="1053"/>
      <c r="KGH45" s="480"/>
      <c r="KGI45" s="480"/>
      <c r="KGJ45" s="481"/>
      <c r="KGK45" s="480"/>
      <c r="KGL45" s="480"/>
      <c r="KGM45" s="480"/>
      <c r="KGN45" s="481"/>
      <c r="KGO45" s="481"/>
      <c r="KGP45" s="482"/>
      <c r="KGQ45" s="481"/>
      <c r="KGR45" s="1053"/>
      <c r="KGS45" s="1053"/>
      <c r="KGT45" s="1053"/>
      <c r="KGU45" s="1053"/>
      <c r="KGV45" s="1053"/>
      <c r="KGW45" s="480"/>
      <c r="KGX45" s="480"/>
      <c r="KGY45" s="481"/>
      <c r="KGZ45" s="480"/>
      <c r="KHA45" s="480"/>
      <c r="KHB45" s="480"/>
      <c r="KHC45" s="481"/>
      <c r="KHD45" s="481"/>
      <c r="KHE45" s="482"/>
      <c r="KHF45" s="481"/>
      <c r="KHG45" s="1053"/>
      <c r="KHH45" s="1053"/>
      <c r="KHI45" s="1053"/>
      <c r="KHJ45" s="1053"/>
      <c r="KHK45" s="1053"/>
      <c r="KHL45" s="480"/>
      <c r="KHM45" s="480"/>
      <c r="KHN45" s="481"/>
      <c r="KHO45" s="480"/>
      <c r="KHP45" s="480"/>
      <c r="KHQ45" s="480"/>
      <c r="KHR45" s="481"/>
      <c r="KHS45" s="481"/>
      <c r="KHT45" s="482"/>
      <c r="KHU45" s="481"/>
      <c r="KHV45" s="1053"/>
      <c r="KHW45" s="1053"/>
      <c r="KHX45" s="1053"/>
      <c r="KHY45" s="1053"/>
      <c r="KHZ45" s="1053"/>
      <c r="KIA45" s="480"/>
      <c r="KIB45" s="480"/>
      <c r="KIC45" s="481"/>
      <c r="KID45" s="480"/>
      <c r="KIE45" s="480"/>
      <c r="KIF45" s="480"/>
      <c r="KIG45" s="481"/>
      <c r="KIH45" s="481"/>
      <c r="KII45" s="482"/>
      <c r="KIJ45" s="481"/>
      <c r="KIK45" s="1053"/>
      <c r="KIL45" s="1053"/>
      <c r="KIM45" s="1053"/>
      <c r="KIN45" s="1053"/>
      <c r="KIO45" s="1053"/>
      <c r="KIP45" s="480"/>
      <c r="KIQ45" s="480"/>
      <c r="KIR45" s="481"/>
      <c r="KIS45" s="480"/>
      <c r="KIT45" s="480"/>
      <c r="KIU45" s="480"/>
      <c r="KIV45" s="481"/>
      <c r="KIW45" s="481"/>
      <c r="KIX45" s="482"/>
      <c r="KIY45" s="481"/>
      <c r="KIZ45" s="1053"/>
      <c r="KJA45" s="1053"/>
      <c r="KJB45" s="1053"/>
      <c r="KJC45" s="1053"/>
      <c r="KJD45" s="1053"/>
      <c r="KJE45" s="480"/>
      <c r="KJF45" s="480"/>
      <c r="KJG45" s="481"/>
      <c r="KJH45" s="480"/>
      <c r="KJI45" s="480"/>
      <c r="KJJ45" s="480"/>
      <c r="KJK45" s="481"/>
      <c r="KJL45" s="481"/>
      <c r="KJM45" s="482"/>
      <c r="KJN45" s="481"/>
      <c r="KJO45" s="1053"/>
      <c r="KJP45" s="1053"/>
      <c r="KJQ45" s="1053"/>
      <c r="KJR45" s="1053"/>
      <c r="KJS45" s="1053"/>
      <c r="KJT45" s="480"/>
      <c r="KJU45" s="480"/>
      <c r="KJV45" s="481"/>
      <c r="KJW45" s="480"/>
      <c r="KJX45" s="480"/>
      <c r="KJY45" s="480"/>
      <c r="KJZ45" s="481"/>
      <c r="KKA45" s="481"/>
      <c r="KKB45" s="482"/>
      <c r="KKC45" s="481"/>
      <c r="KKD45" s="1053"/>
      <c r="KKE45" s="1053"/>
      <c r="KKF45" s="1053"/>
      <c r="KKG45" s="1053"/>
      <c r="KKH45" s="1053"/>
      <c r="KKI45" s="480"/>
      <c r="KKJ45" s="480"/>
      <c r="KKK45" s="481"/>
      <c r="KKL45" s="480"/>
      <c r="KKM45" s="480"/>
      <c r="KKN45" s="480"/>
      <c r="KKO45" s="481"/>
      <c r="KKP45" s="481"/>
      <c r="KKQ45" s="482"/>
      <c r="KKR45" s="481"/>
      <c r="KKS45" s="1053"/>
      <c r="KKT45" s="1053"/>
      <c r="KKU45" s="1053"/>
      <c r="KKV45" s="1053"/>
      <c r="KKW45" s="1053"/>
      <c r="KKX45" s="480"/>
      <c r="KKY45" s="480"/>
      <c r="KKZ45" s="481"/>
      <c r="KLA45" s="480"/>
      <c r="KLB45" s="480"/>
      <c r="KLC45" s="480"/>
      <c r="KLD45" s="481"/>
      <c r="KLE45" s="481"/>
      <c r="KLF45" s="482"/>
      <c r="KLG45" s="481"/>
      <c r="KLH45" s="1053"/>
      <c r="KLI45" s="1053"/>
      <c r="KLJ45" s="1053"/>
      <c r="KLK45" s="1053"/>
      <c r="KLL45" s="1053"/>
      <c r="KLM45" s="480"/>
      <c r="KLN45" s="480"/>
      <c r="KLO45" s="481"/>
      <c r="KLP45" s="480"/>
      <c r="KLQ45" s="480"/>
      <c r="KLR45" s="480"/>
      <c r="KLS45" s="481"/>
      <c r="KLT45" s="481"/>
      <c r="KLU45" s="482"/>
      <c r="KLV45" s="481"/>
      <c r="KLW45" s="1053"/>
      <c r="KLX45" s="1053"/>
      <c r="KLY45" s="1053"/>
      <c r="KLZ45" s="1053"/>
      <c r="KMA45" s="1053"/>
      <c r="KMB45" s="480"/>
      <c r="KMC45" s="480"/>
      <c r="KMD45" s="481"/>
      <c r="KME45" s="480"/>
      <c r="KMF45" s="480"/>
      <c r="KMG45" s="480"/>
      <c r="KMH45" s="481"/>
      <c r="KMI45" s="481"/>
      <c r="KMJ45" s="482"/>
      <c r="KMK45" s="481"/>
      <c r="KML45" s="1053"/>
      <c r="KMM45" s="1053"/>
      <c r="KMN45" s="1053"/>
      <c r="KMO45" s="1053"/>
      <c r="KMP45" s="1053"/>
      <c r="KMQ45" s="480"/>
      <c r="KMR45" s="480"/>
      <c r="KMS45" s="481"/>
      <c r="KMT45" s="480"/>
      <c r="KMU45" s="480"/>
      <c r="KMV45" s="480"/>
      <c r="KMW45" s="481"/>
      <c r="KMX45" s="481"/>
      <c r="KMY45" s="482"/>
      <c r="KMZ45" s="481"/>
      <c r="KNA45" s="1053"/>
      <c r="KNB45" s="1053"/>
      <c r="KNC45" s="1053"/>
      <c r="KND45" s="1053"/>
      <c r="KNE45" s="1053"/>
      <c r="KNF45" s="480"/>
      <c r="KNG45" s="480"/>
      <c r="KNH45" s="481"/>
      <c r="KNI45" s="480"/>
      <c r="KNJ45" s="480"/>
      <c r="KNK45" s="480"/>
      <c r="KNL45" s="481"/>
      <c r="KNM45" s="481"/>
      <c r="KNN45" s="482"/>
      <c r="KNO45" s="481"/>
      <c r="KNP45" s="1053"/>
      <c r="KNQ45" s="1053"/>
      <c r="KNR45" s="1053"/>
      <c r="KNS45" s="1053"/>
      <c r="KNT45" s="1053"/>
      <c r="KNU45" s="480"/>
      <c r="KNV45" s="480"/>
      <c r="KNW45" s="481"/>
      <c r="KNX45" s="480"/>
      <c r="KNY45" s="480"/>
      <c r="KNZ45" s="480"/>
      <c r="KOA45" s="481"/>
      <c r="KOB45" s="481"/>
      <c r="KOC45" s="482"/>
      <c r="KOD45" s="481"/>
      <c r="KOE45" s="1053"/>
      <c r="KOF45" s="1053"/>
      <c r="KOG45" s="1053"/>
      <c r="KOH45" s="1053"/>
      <c r="KOI45" s="1053"/>
      <c r="KOJ45" s="480"/>
      <c r="KOK45" s="480"/>
      <c r="KOL45" s="481"/>
      <c r="KOM45" s="480"/>
      <c r="KON45" s="480"/>
      <c r="KOO45" s="480"/>
      <c r="KOP45" s="481"/>
      <c r="KOQ45" s="481"/>
      <c r="KOR45" s="482"/>
      <c r="KOS45" s="481"/>
      <c r="KOT45" s="1053"/>
      <c r="KOU45" s="1053"/>
      <c r="KOV45" s="1053"/>
      <c r="KOW45" s="1053"/>
      <c r="KOX45" s="1053"/>
      <c r="KOY45" s="480"/>
      <c r="KOZ45" s="480"/>
      <c r="KPA45" s="481"/>
      <c r="KPB45" s="480"/>
      <c r="KPC45" s="480"/>
      <c r="KPD45" s="480"/>
      <c r="KPE45" s="481"/>
      <c r="KPF45" s="481"/>
      <c r="KPG45" s="482"/>
      <c r="KPH45" s="481"/>
      <c r="KPI45" s="1053"/>
      <c r="KPJ45" s="1053"/>
      <c r="KPK45" s="1053"/>
      <c r="KPL45" s="1053"/>
      <c r="KPM45" s="1053"/>
      <c r="KPN45" s="480"/>
      <c r="KPO45" s="480"/>
      <c r="KPP45" s="481"/>
      <c r="KPQ45" s="480"/>
      <c r="KPR45" s="480"/>
      <c r="KPS45" s="480"/>
      <c r="KPT45" s="481"/>
      <c r="KPU45" s="481"/>
      <c r="KPV45" s="482"/>
      <c r="KPW45" s="481"/>
      <c r="KPX45" s="1053"/>
      <c r="KPY45" s="1053"/>
      <c r="KPZ45" s="1053"/>
      <c r="KQA45" s="1053"/>
      <c r="KQB45" s="1053"/>
      <c r="KQC45" s="480"/>
      <c r="KQD45" s="480"/>
      <c r="KQE45" s="481"/>
      <c r="KQF45" s="480"/>
      <c r="KQG45" s="480"/>
      <c r="KQH45" s="480"/>
      <c r="KQI45" s="481"/>
      <c r="KQJ45" s="481"/>
      <c r="KQK45" s="482"/>
      <c r="KQL45" s="481"/>
      <c r="KQM45" s="1053"/>
      <c r="KQN45" s="1053"/>
      <c r="KQO45" s="1053"/>
      <c r="KQP45" s="1053"/>
      <c r="KQQ45" s="1053"/>
      <c r="KQR45" s="480"/>
      <c r="KQS45" s="480"/>
      <c r="KQT45" s="481"/>
      <c r="KQU45" s="480"/>
      <c r="KQV45" s="480"/>
      <c r="KQW45" s="480"/>
      <c r="KQX45" s="481"/>
      <c r="KQY45" s="481"/>
      <c r="KQZ45" s="482"/>
      <c r="KRA45" s="481"/>
      <c r="KRB45" s="1053"/>
      <c r="KRC45" s="1053"/>
      <c r="KRD45" s="1053"/>
      <c r="KRE45" s="1053"/>
      <c r="KRF45" s="1053"/>
      <c r="KRG45" s="480"/>
      <c r="KRH45" s="480"/>
      <c r="KRI45" s="481"/>
      <c r="KRJ45" s="480"/>
      <c r="KRK45" s="480"/>
      <c r="KRL45" s="480"/>
      <c r="KRM45" s="481"/>
      <c r="KRN45" s="481"/>
      <c r="KRO45" s="482"/>
      <c r="KRP45" s="481"/>
      <c r="KRQ45" s="1053"/>
      <c r="KRR45" s="1053"/>
      <c r="KRS45" s="1053"/>
      <c r="KRT45" s="1053"/>
      <c r="KRU45" s="1053"/>
      <c r="KRV45" s="480"/>
      <c r="KRW45" s="480"/>
      <c r="KRX45" s="481"/>
      <c r="KRY45" s="480"/>
      <c r="KRZ45" s="480"/>
      <c r="KSA45" s="480"/>
      <c r="KSB45" s="481"/>
      <c r="KSC45" s="481"/>
      <c r="KSD45" s="482"/>
      <c r="KSE45" s="481"/>
      <c r="KSF45" s="1053"/>
      <c r="KSG45" s="1053"/>
      <c r="KSH45" s="1053"/>
      <c r="KSI45" s="1053"/>
      <c r="KSJ45" s="1053"/>
      <c r="KSK45" s="480"/>
      <c r="KSL45" s="480"/>
      <c r="KSM45" s="481"/>
      <c r="KSN45" s="480"/>
      <c r="KSO45" s="480"/>
      <c r="KSP45" s="480"/>
      <c r="KSQ45" s="481"/>
      <c r="KSR45" s="481"/>
      <c r="KSS45" s="482"/>
      <c r="KST45" s="481"/>
      <c r="KSU45" s="1053"/>
      <c r="KSV45" s="1053"/>
      <c r="KSW45" s="1053"/>
      <c r="KSX45" s="1053"/>
      <c r="KSY45" s="1053"/>
      <c r="KSZ45" s="480"/>
      <c r="KTA45" s="480"/>
      <c r="KTB45" s="481"/>
      <c r="KTC45" s="480"/>
      <c r="KTD45" s="480"/>
      <c r="KTE45" s="480"/>
      <c r="KTF45" s="481"/>
      <c r="KTG45" s="481"/>
      <c r="KTH45" s="482"/>
      <c r="KTI45" s="481"/>
      <c r="KTJ45" s="1053"/>
      <c r="KTK45" s="1053"/>
      <c r="KTL45" s="1053"/>
      <c r="KTM45" s="1053"/>
      <c r="KTN45" s="1053"/>
      <c r="KTO45" s="480"/>
      <c r="KTP45" s="480"/>
      <c r="KTQ45" s="481"/>
      <c r="KTR45" s="480"/>
      <c r="KTS45" s="480"/>
      <c r="KTT45" s="480"/>
      <c r="KTU45" s="481"/>
      <c r="KTV45" s="481"/>
      <c r="KTW45" s="482"/>
      <c r="KTX45" s="481"/>
      <c r="KTY45" s="1053"/>
      <c r="KTZ45" s="1053"/>
      <c r="KUA45" s="1053"/>
      <c r="KUB45" s="1053"/>
      <c r="KUC45" s="1053"/>
      <c r="KUD45" s="480"/>
      <c r="KUE45" s="480"/>
      <c r="KUF45" s="481"/>
      <c r="KUG45" s="480"/>
      <c r="KUH45" s="480"/>
      <c r="KUI45" s="480"/>
      <c r="KUJ45" s="481"/>
      <c r="KUK45" s="481"/>
      <c r="KUL45" s="482"/>
      <c r="KUM45" s="481"/>
      <c r="KUN45" s="1053"/>
      <c r="KUO45" s="1053"/>
      <c r="KUP45" s="1053"/>
      <c r="KUQ45" s="1053"/>
      <c r="KUR45" s="1053"/>
      <c r="KUS45" s="480"/>
      <c r="KUT45" s="480"/>
      <c r="KUU45" s="481"/>
      <c r="KUV45" s="480"/>
      <c r="KUW45" s="480"/>
      <c r="KUX45" s="480"/>
      <c r="KUY45" s="481"/>
      <c r="KUZ45" s="481"/>
      <c r="KVA45" s="482"/>
      <c r="KVB45" s="481"/>
      <c r="KVC45" s="1053"/>
      <c r="KVD45" s="1053"/>
      <c r="KVE45" s="1053"/>
      <c r="KVF45" s="1053"/>
      <c r="KVG45" s="1053"/>
      <c r="KVH45" s="480"/>
      <c r="KVI45" s="480"/>
      <c r="KVJ45" s="481"/>
      <c r="KVK45" s="480"/>
      <c r="KVL45" s="480"/>
      <c r="KVM45" s="480"/>
      <c r="KVN45" s="481"/>
      <c r="KVO45" s="481"/>
      <c r="KVP45" s="482"/>
      <c r="KVQ45" s="481"/>
      <c r="KVR45" s="1053"/>
      <c r="KVS45" s="1053"/>
      <c r="KVT45" s="1053"/>
      <c r="KVU45" s="1053"/>
      <c r="KVV45" s="1053"/>
      <c r="KVW45" s="480"/>
      <c r="KVX45" s="480"/>
      <c r="KVY45" s="481"/>
      <c r="KVZ45" s="480"/>
      <c r="KWA45" s="480"/>
      <c r="KWB45" s="480"/>
      <c r="KWC45" s="481"/>
      <c r="KWD45" s="481"/>
      <c r="KWE45" s="482"/>
      <c r="KWF45" s="481"/>
      <c r="KWG45" s="1053"/>
      <c r="KWH45" s="1053"/>
      <c r="KWI45" s="1053"/>
      <c r="KWJ45" s="1053"/>
      <c r="KWK45" s="1053"/>
      <c r="KWL45" s="480"/>
      <c r="KWM45" s="480"/>
      <c r="KWN45" s="481"/>
      <c r="KWO45" s="480"/>
      <c r="KWP45" s="480"/>
      <c r="KWQ45" s="480"/>
      <c r="KWR45" s="481"/>
      <c r="KWS45" s="481"/>
      <c r="KWT45" s="482"/>
      <c r="KWU45" s="481"/>
      <c r="KWV45" s="1053"/>
      <c r="KWW45" s="1053"/>
      <c r="KWX45" s="1053"/>
      <c r="KWY45" s="1053"/>
      <c r="KWZ45" s="1053"/>
      <c r="KXA45" s="480"/>
      <c r="KXB45" s="480"/>
      <c r="KXC45" s="481"/>
      <c r="KXD45" s="480"/>
      <c r="KXE45" s="480"/>
      <c r="KXF45" s="480"/>
      <c r="KXG45" s="481"/>
      <c r="KXH45" s="481"/>
      <c r="KXI45" s="482"/>
      <c r="KXJ45" s="481"/>
      <c r="KXK45" s="1053"/>
      <c r="KXL45" s="1053"/>
      <c r="KXM45" s="1053"/>
      <c r="KXN45" s="1053"/>
      <c r="KXO45" s="1053"/>
      <c r="KXP45" s="480"/>
      <c r="KXQ45" s="480"/>
      <c r="KXR45" s="481"/>
      <c r="KXS45" s="480"/>
      <c r="KXT45" s="480"/>
      <c r="KXU45" s="480"/>
      <c r="KXV45" s="481"/>
      <c r="KXW45" s="481"/>
      <c r="KXX45" s="482"/>
      <c r="KXY45" s="481"/>
      <c r="KXZ45" s="1053"/>
      <c r="KYA45" s="1053"/>
      <c r="KYB45" s="1053"/>
      <c r="KYC45" s="1053"/>
      <c r="KYD45" s="1053"/>
      <c r="KYE45" s="480"/>
      <c r="KYF45" s="480"/>
      <c r="KYG45" s="481"/>
      <c r="KYH45" s="480"/>
      <c r="KYI45" s="480"/>
      <c r="KYJ45" s="480"/>
      <c r="KYK45" s="481"/>
      <c r="KYL45" s="481"/>
      <c r="KYM45" s="482"/>
      <c r="KYN45" s="481"/>
      <c r="KYO45" s="1053"/>
      <c r="KYP45" s="1053"/>
      <c r="KYQ45" s="1053"/>
      <c r="KYR45" s="1053"/>
      <c r="KYS45" s="1053"/>
      <c r="KYT45" s="480"/>
      <c r="KYU45" s="480"/>
      <c r="KYV45" s="481"/>
      <c r="KYW45" s="480"/>
      <c r="KYX45" s="480"/>
      <c r="KYY45" s="480"/>
      <c r="KYZ45" s="481"/>
      <c r="KZA45" s="481"/>
      <c r="KZB45" s="482"/>
      <c r="KZC45" s="481"/>
      <c r="KZD45" s="1053"/>
      <c r="KZE45" s="1053"/>
      <c r="KZF45" s="1053"/>
      <c r="KZG45" s="1053"/>
      <c r="KZH45" s="1053"/>
      <c r="KZI45" s="480"/>
      <c r="KZJ45" s="480"/>
      <c r="KZK45" s="481"/>
      <c r="KZL45" s="480"/>
      <c r="KZM45" s="480"/>
      <c r="KZN45" s="480"/>
      <c r="KZO45" s="481"/>
      <c r="KZP45" s="481"/>
      <c r="KZQ45" s="482"/>
      <c r="KZR45" s="481"/>
      <c r="KZS45" s="1053"/>
      <c r="KZT45" s="1053"/>
      <c r="KZU45" s="1053"/>
      <c r="KZV45" s="1053"/>
      <c r="KZW45" s="1053"/>
      <c r="KZX45" s="480"/>
      <c r="KZY45" s="480"/>
      <c r="KZZ45" s="481"/>
      <c r="LAA45" s="480"/>
      <c r="LAB45" s="480"/>
      <c r="LAC45" s="480"/>
      <c r="LAD45" s="481"/>
      <c r="LAE45" s="481"/>
      <c r="LAF45" s="482"/>
      <c r="LAG45" s="481"/>
      <c r="LAH45" s="1053"/>
      <c r="LAI45" s="1053"/>
      <c r="LAJ45" s="1053"/>
      <c r="LAK45" s="1053"/>
      <c r="LAL45" s="1053"/>
      <c r="LAM45" s="480"/>
      <c r="LAN45" s="480"/>
      <c r="LAO45" s="481"/>
      <c r="LAP45" s="480"/>
      <c r="LAQ45" s="480"/>
      <c r="LAR45" s="480"/>
      <c r="LAS45" s="481"/>
      <c r="LAT45" s="481"/>
      <c r="LAU45" s="482"/>
      <c r="LAV45" s="481"/>
      <c r="LAW45" s="1053"/>
      <c r="LAX45" s="1053"/>
      <c r="LAY45" s="1053"/>
      <c r="LAZ45" s="1053"/>
      <c r="LBA45" s="1053"/>
      <c r="LBB45" s="480"/>
      <c r="LBC45" s="480"/>
      <c r="LBD45" s="481"/>
      <c r="LBE45" s="480"/>
      <c r="LBF45" s="480"/>
      <c r="LBG45" s="480"/>
      <c r="LBH45" s="481"/>
      <c r="LBI45" s="481"/>
      <c r="LBJ45" s="482"/>
      <c r="LBK45" s="481"/>
      <c r="LBL45" s="1053"/>
      <c r="LBM45" s="1053"/>
      <c r="LBN45" s="1053"/>
      <c r="LBO45" s="1053"/>
      <c r="LBP45" s="1053"/>
      <c r="LBQ45" s="480"/>
      <c r="LBR45" s="480"/>
      <c r="LBS45" s="481"/>
      <c r="LBT45" s="480"/>
      <c r="LBU45" s="480"/>
      <c r="LBV45" s="480"/>
      <c r="LBW45" s="481"/>
      <c r="LBX45" s="481"/>
      <c r="LBY45" s="482"/>
      <c r="LBZ45" s="481"/>
      <c r="LCA45" s="1053"/>
      <c r="LCB45" s="1053"/>
      <c r="LCC45" s="1053"/>
      <c r="LCD45" s="1053"/>
      <c r="LCE45" s="1053"/>
      <c r="LCF45" s="480"/>
      <c r="LCG45" s="480"/>
      <c r="LCH45" s="481"/>
      <c r="LCI45" s="480"/>
      <c r="LCJ45" s="480"/>
      <c r="LCK45" s="480"/>
      <c r="LCL45" s="481"/>
      <c r="LCM45" s="481"/>
      <c r="LCN45" s="482"/>
      <c r="LCO45" s="481"/>
      <c r="LCP45" s="1053"/>
      <c r="LCQ45" s="1053"/>
      <c r="LCR45" s="1053"/>
      <c r="LCS45" s="1053"/>
      <c r="LCT45" s="1053"/>
      <c r="LCU45" s="480"/>
      <c r="LCV45" s="480"/>
      <c r="LCW45" s="481"/>
      <c r="LCX45" s="480"/>
      <c r="LCY45" s="480"/>
      <c r="LCZ45" s="480"/>
      <c r="LDA45" s="481"/>
      <c r="LDB45" s="481"/>
      <c r="LDC45" s="482"/>
      <c r="LDD45" s="481"/>
      <c r="LDE45" s="1053"/>
      <c r="LDF45" s="1053"/>
      <c r="LDG45" s="1053"/>
      <c r="LDH45" s="1053"/>
      <c r="LDI45" s="1053"/>
      <c r="LDJ45" s="480"/>
      <c r="LDK45" s="480"/>
      <c r="LDL45" s="481"/>
      <c r="LDM45" s="480"/>
      <c r="LDN45" s="480"/>
      <c r="LDO45" s="480"/>
      <c r="LDP45" s="481"/>
      <c r="LDQ45" s="481"/>
      <c r="LDR45" s="482"/>
      <c r="LDS45" s="481"/>
      <c r="LDT45" s="1053"/>
      <c r="LDU45" s="1053"/>
      <c r="LDV45" s="1053"/>
      <c r="LDW45" s="1053"/>
      <c r="LDX45" s="1053"/>
      <c r="LDY45" s="480"/>
      <c r="LDZ45" s="480"/>
      <c r="LEA45" s="481"/>
      <c r="LEB45" s="480"/>
      <c r="LEC45" s="480"/>
      <c r="LED45" s="480"/>
      <c r="LEE45" s="481"/>
      <c r="LEF45" s="481"/>
      <c r="LEG45" s="482"/>
      <c r="LEH45" s="481"/>
      <c r="LEI45" s="1053"/>
      <c r="LEJ45" s="1053"/>
      <c r="LEK45" s="1053"/>
      <c r="LEL45" s="1053"/>
      <c r="LEM45" s="1053"/>
      <c r="LEN45" s="480"/>
      <c r="LEO45" s="480"/>
      <c r="LEP45" s="481"/>
      <c r="LEQ45" s="480"/>
      <c r="LER45" s="480"/>
      <c r="LES45" s="480"/>
      <c r="LET45" s="481"/>
      <c r="LEU45" s="481"/>
      <c r="LEV45" s="482"/>
      <c r="LEW45" s="481"/>
      <c r="LEX45" s="1053"/>
      <c r="LEY45" s="1053"/>
      <c r="LEZ45" s="1053"/>
      <c r="LFA45" s="1053"/>
      <c r="LFB45" s="1053"/>
      <c r="LFC45" s="480"/>
      <c r="LFD45" s="480"/>
      <c r="LFE45" s="481"/>
      <c r="LFF45" s="480"/>
      <c r="LFG45" s="480"/>
      <c r="LFH45" s="480"/>
      <c r="LFI45" s="481"/>
      <c r="LFJ45" s="481"/>
      <c r="LFK45" s="482"/>
      <c r="LFL45" s="481"/>
      <c r="LFM45" s="1053"/>
      <c r="LFN45" s="1053"/>
      <c r="LFO45" s="1053"/>
      <c r="LFP45" s="1053"/>
      <c r="LFQ45" s="1053"/>
      <c r="LFR45" s="480"/>
      <c r="LFS45" s="480"/>
      <c r="LFT45" s="481"/>
      <c r="LFU45" s="480"/>
      <c r="LFV45" s="480"/>
      <c r="LFW45" s="480"/>
      <c r="LFX45" s="481"/>
      <c r="LFY45" s="481"/>
      <c r="LFZ45" s="482"/>
      <c r="LGA45" s="481"/>
      <c r="LGB45" s="1053"/>
      <c r="LGC45" s="1053"/>
      <c r="LGD45" s="1053"/>
      <c r="LGE45" s="1053"/>
      <c r="LGF45" s="1053"/>
      <c r="LGG45" s="480"/>
      <c r="LGH45" s="480"/>
      <c r="LGI45" s="481"/>
      <c r="LGJ45" s="480"/>
      <c r="LGK45" s="480"/>
      <c r="LGL45" s="480"/>
      <c r="LGM45" s="481"/>
      <c r="LGN45" s="481"/>
      <c r="LGO45" s="482"/>
      <c r="LGP45" s="481"/>
      <c r="LGQ45" s="1053"/>
      <c r="LGR45" s="1053"/>
      <c r="LGS45" s="1053"/>
      <c r="LGT45" s="1053"/>
      <c r="LGU45" s="1053"/>
      <c r="LGV45" s="480"/>
      <c r="LGW45" s="480"/>
      <c r="LGX45" s="481"/>
      <c r="LGY45" s="480"/>
      <c r="LGZ45" s="480"/>
      <c r="LHA45" s="480"/>
      <c r="LHB45" s="481"/>
      <c r="LHC45" s="481"/>
      <c r="LHD45" s="482"/>
      <c r="LHE45" s="481"/>
      <c r="LHF45" s="1053"/>
      <c r="LHG45" s="1053"/>
      <c r="LHH45" s="1053"/>
      <c r="LHI45" s="1053"/>
      <c r="LHJ45" s="1053"/>
      <c r="LHK45" s="480"/>
      <c r="LHL45" s="480"/>
      <c r="LHM45" s="481"/>
      <c r="LHN45" s="480"/>
      <c r="LHO45" s="480"/>
      <c r="LHP45" s="480"/>
      <c r="LHQ45" s="481"/>
      <c r="LHR45" s="481"/>
      <c r="LHS45" s="482"/>
      <c r="LHT45" s="481"/>
      <c r="LHU45" s="1053"/>
      <c r="LHV45" s="1053"/>
      <c r="LHW45" s="1053"/>
      <c r="LHX45" s="1053"/>
      <c r="LHY45" s="1053"/>
      <c r="LHZ45" s="480"/>
      <c r="LIA45" s="480"/>
      <c r="LIB45" s="481"/>
      <c r="LIC45" s="480"/>
      <c r="LID45" s="480"/>
      <c r="LIE45" s="480"/>
      <c r="LIF45" s="481"/>
      <c r="LIG45" s="481"/>
      <c r="LIH45" s="482"/>
      <c r="LII45" s="481"/>
      <c r="LIJ45" s="1053"/>
      <c r="LIK45" s="1053"/>
      <c r="LIL45" s="1053"/>
      <c r="LIM45" s="1053"/>
      <c r="LIN45" s="1053"/>
      <c r="LIO45" s="480"/>
      <c r="LIP45" s="480"/>
      <c r="LIQ45" s="481"/>
      <c r="LIR45" s="480"/>
      <c r="LIS45" s="480"/>
      <c r="LIT45" s="480"/>
      <c r="LIU45" s="481"/>
      <c r="LIV45" s="481"/>
      <c r="LIW45" s="482"/>
      <c r="LIX45" s="481"/>
      <c r="LIY45" s="1053"/>
      <c r="LIZ45" s="1053"/>
      <c r="LJA45" s="1053"/>
      <c r="LJB45" s="1053"/>
      <c r="LJC45" s="1053"/>
      <c r="LJD45" s="480"/>
      <c r="LJE45" s="480"/>
      <c r="LJF45" s="481"/>
      <c r="LJG45" s="480"/>
      <c r="LJH45" s="480"/>
      <c r="LJI45" s="480"/>
      <c r="LJJ45" s="481"/>
      <c r="LJK45" s="481"/>
      <c r="LJL45" s="482"/>
      <c r="LJM45" s="481"/>
      <c r="LJN45" s="1053"/>
      <c r="LJO45" s="1053"/>
      <c r="LJP45" s="1053"/>
      <c r="LJQ45" s="1053"/>
      <c r="LJR45" s="1053"/>
      <c r="LJS45" s="480"/>
      <c r="LJT45" s="480"/>
      <c r="LJU45" s="481"/>
      <c r="LJV45" s="480"/>
      <c r="LJW45" s="480"/>
      <c r="LJX45" s="480"/>
      <c r="LJY45" s="481"/>
      <c r="LJZ45" s="481"/>
      <c r="LKA45" s="482"/>
      <c r="LKB45" s="481"/>
      <c r="LKC45" s="1053"/>
      <c r="LKD45" s="1053"/>
      <c r="LKE45" s="1053"/>
      <c r="LKF45" s="1053"/>
      <c r="LKG45" s="1053"/>
      <c r="LKH45" s="480"/>
      <c r="LKI45" s="480"/>
      <c r="LKJ45" s="481"/>
      <c r="LKK45" s="480"/>
      <c r="LKL45" s="480"/>
      <c r="LKM45" s="480"/>
      <c r="LKN45" s="481"/>
      <c r="LKO45" s="481"/>
      <c r="LKP45" s="482"/>
      <c r="LKQ45" s="481"/>
      <c r="LKR45" s="1053"/>
      <c r="LKS45" s="1053"/>
      <c r="LKT45" s="1053"/>
      <c r="LKU45" s="1053"/>
      <c r="LKV45" s="1053"/>
      <c r="LKW45" s="480"/>
      <c r="LKX45" s="480"/>
      <c r="LKY45" s="481"/>
      <c r="LKZ45" s="480"/>
      <c r="LLA45" s="480"/>
      <c r="LLB45" s="480"/>
      <c r="LLC45" s="481"/>
      <c r="LLD45" s="481"/>
      <c r="LLE45" s="482"/>
      <c r="LLF45" s="481"/>
      <c r="LLG45" s="1053"/>
      <c r="LLH45" s="1053"/>
      <c r="LLI45" s="1053"/>
      <c r="LLJ45" s="1053"/>
      <c r="LLK45" s="1053"/>
      <c r="LLL45" s="480"/>
      <c r="LLM45" s="480"/>
      <c r="LLN45" s="481"/>
      <c r="LLO45" s="480"/>
      <c r="LLP45" s="480"/>
      <c r="LLQ45" s="480"/>
      <c r="LLR45" s="481"/>
      <c r="LLS45" s="481"/>
      <c r="LLT45" s="482"/>
      <c r="LLU45" s="481"/>
      <c r="LLV45" s="1053"/>
      <c r="LLW45" s="1053"/>
      <c r="LLX45" s="1053"/>
      <c r="LLY45" s="1053"/>
      <c r="LLZ45" s="1053"/>
      <c r="LMA45" s="480"/>
      <c r="LMB45" s="480"/>
      <c r="LMC45" s="481"/>
      <c r="LMD45" s="480"/>
      <c r="LME45" s="480"/>
      <c r="LMF45" s="480"/>
      <c r="LMG45" s="481"/>
      <c r="LMH45" s="481"/>
      <c r="LMI45" s="482"/>
      <c r="LMJ45" s="481"/>
      <c r="LMK45" s="1053"/>
      <c r="LML45" s="1053"/>
      <c r="LMM45" s="1053"/>
      <c r="LMN45" s="1053"/>
      <c r="LMO45" s="1053"/>
      <c r="LMP45" s="480"/>
      <c r="LMQ45" s="480"/>
      <c r="LMR45" s="481"/>
      <c r="LMS45" s="480"/>
      <c r="LMT45" s="480"/>
      <c r="LMU45" s="480"/>
      <c r="LMV45" s="481"/>
      <c r="LMW45" s="481"/>
      <c r="LMX45" s="482"/>
      <c r="LMY45" s="481"/>
      <c r="LMZ45" s="1053"/>
      <c r="LNA45" s="1053"/>
      <c r="LNB45" s="1053"/>
      <c r="LNC45" s="1053"/>
      <c r="LND45" s="1053"/>
      <c r="LNE45" s="480"/>
      <c r="LNF45" s="480"/>
      <c r="LNG45" s="481"/>
      <c r="LNH45" s="480"/>
      <c r="LNI45" s="480"/>
      <c r="LNJ45" s="480"/>
      <c r="LNK45" s="481"/>
      <c r="LNL45" s="481"/>
      <c r="LNM45" s="482"/>
      <c r="LNN45" s="481"/>
      <c r="LNO45" s="1053"/>
      <c r="LNP45" s="1053"/>
      <c r="LNQ45" s="1053"/>
      <c r="LNR45" s="1053"/>
      <c r="LNS45" s="1053"/>
      <c r="LNT45" s="480"/>
      <c r="LNU45" s="480"/>
      <c r="LNV45" s="481"/>
      <c r="LNW45" s="480"/>
      <c r="LNX45" s="480"/>
      <c r="LNY45" s="480"/>
      <c r="LNZ45" s="481"/>
      <c r="LOA45" s="481"/>
      <c r="LOB45" s="482"/>
      <c r="LOC45" s="481"/>
      <c r="LOD45" s="1053"/>
      <c r="LOE45" s="1053"/>
      <c r="LOF45" s="1053"/>
      <c r="LOG45" s="1053"/>
      <c r="LOH45" s="1053"/>
      <c r="LOI45" s="480"/>
      <c r="LOJ45" s="480"/>
      <c r="LOK45" s="481"/>
      <c r="LOL45" s="480"/>
      <c r="LOM45" s="480"/>
      <c r="LON45" s="480"/>
      <c r="LOO45" s="481"/>
      <c r="LOP45" s="481"/>
      <c r="LOQ45" s="482"/>
      <c r="LOR45" s="481"/>
      <c r="LOS45" s="1053"/>
      <c r="LOT45" s="1053"/>
      <c r="LOU45" s="1053"/>
      <c r="LOV45" s="1053"/>
      <c r="LOW45" s="1053"/>
      <c r="LOX45" s="480"/>
      <c r="LOY45" s="480"/>
      <c r="LOZ45" s="481"/>
      <c r="LPA45" s="480"/>
      <c r="LPB45" s="480"/>
      <c r="LPC45" s="480"/>
      <c r="LPD45" s="481"/>
      <c r="LPE45" s="481"/>
      <c r="LPF45" s="482"/>
      <c r="LPG45" s="481"/>
      <c r="LPH45" s="1053"/>
      <c r="LPI45" s="1053"/>
      <c r="LPJ45" s="1053"/>
      <c r="LPK45" s="1053"/>
      <c r="LPL45" s="1053"/>
      <c r="LPM45" s="480"/>
      <c r="LPN45" s="480"/>
      <c r="LPO45" s="481"/>
      <c r="LPP45" s="480"/>
      <c r="LPQ45" s="480"/>
      <c r="LPR45" s="480"/>
      <c r="LPS45" s="481"/>
      <c r="LPT45" s="481"/>
      <c r="LPU45" s="482"/>
      <c r="LPV45" s="481"/>
      <c r="LPW45" s="1053"/>
      <c r="LPX45" s="1053"/>
      <c r="LPY45" s="1053"/>
      <c r="LPZ45" s="1053"/>
      <c r="LQA45" s="1053"/>
      <c r="LQB45" s="480"/>
      <c r="LQC45" s="480"/>
      <c r="LQD45" s="481"/>
      <c r="LQE45" s="480"/>
      <c r="LQF45" s="480"/>
      <c r="LQG45" s="480"/>
      <c r="LQH45" s="481"/>
      <c r="LQI45" s="481"/>
      <c r="LQJ45" s="482"/>
      <c r="LQK45" s="481"/>
      <c r="LQL45" s="1053"/>
      <c r="LQM45" s="1053"/>
      <c r="LQN45" s="1053"/>
      <c r="LQO45" s="1053"/>
      <c r="LQP45" s="1053"/>
      <c r="LQQ45" s="480"/>
      <c r="LQR45" s="480"/>
      <c r="LQS45" s="481"/>
      <c r="LQT45" s="480"/>
      <c r="LQU45" s="480"/>
      <c r="LQV45" s="480"/>
      <c r="LQW45" s="481"/>
      <c r="LQX45" s="481"/>
      <c r="LQY45" s="482"/>
      <c r="LQZ45" s="481"/>
      <c r="LRA45" s="1053"/>
      <c r="LRB45" s="1053"/>
      <c r="LRC45" s="1053"/>
      <c r="LRD45" s="1053"/>
      <c r="LRE45" s="1053"/>
      <c r="LRF45" s="480"/>
      <c r="LRG45" s="480"/>
      <c r="LRH45" s="481"/>
      <c r="LRI45" s="480"/>
      <c r="LRJ45" s="480"/>
      <c r="LRK45" s="480"/>
      <c r="LRL45" s="481"/>
      <c r="LRM45" s="481"/>
      <c r="LRN45" s="482"/>
      <c r="LRO45" s="481"/>
      <c r="LRP45" s="1053"/>
      <c r="LRQ45" s="1053"/>
      <c r="LRR45" s="1053"/>
      <c r="LRS45" s="1053"/>
      <c r="LRT45" s="1053"/>
      <c r="LRU45" s="480"/>
      <c r="LRV45" s="480"/>
      <c r="LRW45" s="481"/>
      <c r="LRX45" s="480"/>
      <c r="LRY45" s="480"/>
      <c r="LRZ45" s="480"/>
      <c r="LSA45" s="481"/>
      <c r="LSB45" s="481"/>
      <c r="LSC45" s="482"/>
      <c r="LSD45" s="481"/>
      <c r="LSE45" s="1053"/>
      <c r="LSF45" s="1053"/>
      <c r="LSG45" s="1053"/>
      <c r="LSH45" s="1053"/>
      <c r="LSI45" s="1053"/>
      <c r="LSJ45" s="480"/>
      <c r="LSK45" s="480"/>
      <c r="LSL45" s="481"/>
      <c r="LSM45" s="480"/>
      <c r="LSN45" s="480"/>
      <c r="LSO45" s="480"/>
      <c r="LSP45" s="481"/>
      <c r="LSQ45" s="481"/>
      <c r="LSR45" s="482"/>
      <c r="LSS45" s="481"/>
      <c r="LST45" s="1053"/>
      <c r="LSU45" s="1053"/>
      <c r="LSV45" s="1053"/>
      <c r="LSW45" s="1053"/>
      <c r="LSX45" s="1053"/>
      <c r="LSY45" s="480"/>
      <c r="LSZ45" s="480"/>
      <c r="LTA45" s="481"/>
      <c r="LTB45" s="480"/>
      <c r="LTC45" s="480"/>
      <c r="LTD45" s="480"/>
      <c r="LTE45" s="481"/>
      <c r="LTF45" s="481"/>
      <c r="LTG45" s="482"/>
      <c r="LTH45" s="481"/>
      <c r="LTI45" s="1053"/>
      <c r="LTJ45" s="1053"/>
      <c r="LTK45" s="1053"/>
      <c r="LTL45" s="1053"/>
      <c r="LTM45" s="1053"/>
      <c r="LTN45" s="480"/>
      <c r="LTO45" s="480"/>
      <c r="LTP45" s="481"/>
      <c r="LTQ45" s="480"/>
      <c r="LTR45" s="480"/>
      <c r="LTS45" s="480"/>
      <c r="LTT45" s="481"/>
      <c r="LTU45" s="481"/>
      <c r="LTV45" s="482"/>
      <c r="LTW45" s="481"/>
      <c r="LTX45" s="1053"/>
      <c r="LTY45" s="1053"/>
      <c r="LTZ45" s="1053"/>
      <c r="LUA45" s="1053"/>
      <c r="LUB45" s="1053"/>
      <c r="LUC45" s="480"/>
      <c r="LUD45" s="480"/>
      <c r="LUE45" s="481"/>
      <c r="LUF45" s="480"/>
      <c r="LUG45" s="480"/>
      <c r="LUH45" s="480"/>
      <c r="LUI45" s="481"/>
      <c r="LUJ45" s="481"/>
      <c r="LUK45" s="482"/>
      <c r="LUL45" s="481"/>
      <c r="LUM45" s="1053"/>
      <c r="LUN45" s="1053"/>
      <c r="LUO45" s="1053"/>
      <c r="LUP45" s="1053"/>
      <c r="LUQ45" s="1053"/>
      <c r="LUR45" s="480"/>
      <c r="LUS45" s="480"/>
      <c r="LUT45" s="481"/>
      <c r="LUU45" s="480"/>
      <c r="LUV45" s="480"/>
      <c r="LUW45" s="480"/>
      <c r="LUX45" s="481"/>
      <c r="LUY45" s="481"/>
      <c r="LUZ45" s="482"/>
      <c r="LVA45" s="481"/>
      <c r="LVB45" s="1053"/>
      <c r="LVC45" s="1053"/>
      <c r="LVD45" s="1053"/>
      <c r="LVE45" s="1053"/>
      <c r="LVF45" s="1053"/>
      <c r="LVG45" s="480"/>
      <c r="LVH45" s="480"/>
      <c r="LVI45" s="481"/>
      <c r="LVJ45" s="480"/>
      <c r="LVK45" s="480"/>
      <c r="LVL45" s="480"/>
      <c r="LVM45" s="481"/>
      <c r="LVN45" s="481"/>
      <c r="LVO45" s="482"/>
      <c r="LVP45" s="481"/>
      <c r="LVQ45" s="1053"/>
      <c r="LVR45" s="1053"/>
      <c r="LVS45" s="1053"/>
      <c r="LVT45" s="1053"/>
      <c r="LVU45" s="1053"/>
      <c r="LVV45" s="480"/>
      <c r="LVW45" s="480"/>
      <c r="LVX45" s="481"/>
      <c r="LVY45" s="480"/>
      <c r="LVZ45" s="480"/>
      <c r="LWA45" s="480"/>
      <c r="LWB45" s="481"/>
      <c r="LWC45" s="481"/>
      <c r="LWD45" s="482"/>
      <c r="LWE45" s="481"/>
      <c r="LWF45" s="1053"/>
      <c r="LWG45" s="1053"/>
      <c r="LWH45" s="1053"/>
      <c r="LWI45" s="1053"/>
      <c r="LWJ45" s="1053"/>
      <c r="LWK45" s="480"/>
      <c r="LWL45" s="480"/>
      <c r="LWM45" s="481"/>
      <c r="LWN45" s="480"/>
      <c r="LWO45" s="480"/>
      <c r="LWP45" s="480"/>
      <c r="LWQ45" s="481"/>
      <c r="LWR45" s="481"/>
      <c r="LWS45" s="482"/>
      <c r="LWT45" s="481"/>
      <c r="LWU45" s="1053"/>
      <c r="LWV45" s="1053"/>
      <c r="LWW45" s="1053"/>
      <c r="LWX45" s="1053"/>
      <c r="LWY45" s="1053"/>
      <c r="LWZ45" s="480"/>
      <c r="LXA45" s="480"/>
      <c r="LXB45" s="481"/>
      <c r="LXC45" s="480"/>
      <c r="LXD45" s="480"/>
      <c r="LXE45" s="480"/>
      <c r="LXF45" s="481"/>
      <c r="LXG45" s="481"/>
      <c r="LXH45" s="482"/>
      <c r="LXI45" s="481"/>
      <c r="LXJ45" s="1053"/>
      <c r="LXK45" s="1053"/>
      <c r="LXL45" s="1053"/>
      <c r="LXM45" s="1053"/>
      <c r="LXN45" s="1053"/>
      <c r="LXO45" s="480"/>
      <c r="LXP45" s="480"/>
      <c r="LXQ45" s="481"/>
      <c r="LXR45" s="480"/>
      <c r="LXS45" s="480"/>
      <c r="LXT45" s="480"/>
      <c r="LXU45" s="481"/>
      <c r="LXV45" s="481"/>
      <c r="LXW45" s="482"/>
      <c r="LXX45" s="481"/>
      <c r="LXY45" s="1053"/>
      <c r="LXZ45" s="1053"/>
      <c r="LYA45" s="1053"/>
      <c r="LYB45" s="1053"/>
      <c r="LYC45" s="1053"/>
      <c r="LYD45" s="480"/>
      <c r="LYE45" s="480"/>
      <c r="LYF45" s="481"/>
      <c r="LYG45" s="480"/>
      <c r="LYH45" s="480"/>
      <c r="LYI45" s="480"/>
      <c r="LYJ45" s="481"/>
      <c r="LYK45" s="481"/>
      <c r="LYL45" s="482"/>
      <c r="LYM45" s="481"/>
      <c r="LYN45" s="1053"/>
      <c r="LYO45" s="1053"/>
      <c r="LYP45" s="1053"/>
      <c r="LYQ45" s="1053"/>
      <c r="LYR45" s="1053"/>
      <c r="LYS45" s="480"/>
      <c r="LYT45" s="480"/>
      <c r="LYU45" s="481"/>
      <c r="LYV45" s="480"/>
      <c r="LYW45" s="480"/>
      <c r="LYX45" s="480"/>
      <c r="LYY45" s="481"/>
      <c r="LYZ45" s="481"/>
      <c r="LZA45" s="482"/>
      <c r="LZB45" s="481"/>
      <c r="LZC45" s="1053"/>
      <c r="LZD45" s="1053"/>
      <c r="LZE45" s="1053"/>
      <c r="LZF45" s="1053"/>
      <c r="LZG45" s="1053"/>
      <c r="LZH45" s="480"/>
      <c r="LZI45" s="480"/>
      <c r="LZJ45" s="481"/>
      <c r="LZK45" s="480"/>
      <c r="LZL45" s="480"/>
      <c r="LZM45" s="480"/>
      <c r="LZN45" s="481"/>
      <c r="LZO45" s="481"/>
      <c r="LZP45" s="482"/>
      <c r="LZQ45" s="481"/>
      <c r="LZR45" s="1053"/>
      <c r="LZS45" s="1053"/>
      <c r="LZT45" s="1053"/>
      <c r="LZU45" s="1053"/>
      <c r="LZV45" s="1053"/>
      <c r="LZW45" s="480"/>
      <c r="LZX45" s="480"/>
      <c r="LZY45" s="481"/>
      <c r="LZZ45" s="480"/>
      <c r="MAA45" s="480"/>
      <c r="MAB45" s="480"/>
      <c r="MAC45" s="481"/>
      <c r="MAD45" s="481"/>
      <c r="MAE45" s="482"/>
      <c r="MAF45" s="481"/>
      <c r="MAG45" s="1053"/>
      <c r="MAH45" s="1053"/>
      <c r="MAI45" s="1053"/>
      <c r="MAJ45" s="1053"/>
      <c r="MAK45" s="1053"/>
      <c r="MAL45" s="480"/>
      <c r="MAM45" s="480"/>
      <c r="MAN45" s="481"/>
      <c r="MAO45" s="480"/>
      <c r="MAP45" s="480"/>
      <c r="MAQ45" s="480"/>
      <c r="MAR45" s="481"/>
      <c r="MAS45" s="481"/>
      <c r="MAT45" s="482"/>
      <c r="MAU45" s="481"/>
      <c r="MAV45" s="1053"/>
      <c r="MAW45" s="1053"/>
      <c r="MAX45" s="1053"/>
      <c r="MAY45" s="1053"/>
      <c r="MAZ45" s="1053"/>
      <c r="MBA45" s="480"/>
      <c r="MBB45" s="480"/>
      <c r="MBC45" s="481"/>
      <c r="MBD45" s="480"/>
      <c r="MBE45" s="480"/>
      <c r="MBF45" s="480"/>
      <c r="MBG45" s="481"/>
      <c r="MBH45" s="481"/>
      <c r="MBI45" s="482"/>
      <c r="MBJ45" s="481"/>
      <c r="MBK45" s="1053"/>
      <c r="MBL45" s="1053"/>
      <c r="MBM45" s="1053"/>
      <c r="MBN45" s="1053"/>
      <c r="MBO45" s="1053"/>
      <c r="MBP45" s="480"/>
      <c r="MBQ45" s="480"/>
      <c r="MBR45" s="481"/>
      <c r="MBS45" s="480"/>
      <c r="MBT45" s="480"/>
      <c r="MBU45" s="480"/>
      <c r="MBV45" s="481"/>
      <c r="MBW45" s="481"/>
      <c r="MBX45" s="482"/>
      <c r="MBY45" s="481"/>
      <c r="MBZ45" s="1053"/>
      <c r="MCA45" s="1053"/>
      <c r="MCB45" s="1053"/>
      <c r="MCC45" s="1053"/>
      <c r="MCD45" s="1053"/>
      <c r="MCE45" s="480"/>
      <c r="MCF45" s="480"/>
      <c r="MCG45" s="481"/>
      <c r="MCH45" s="480"/>
      <c r="MCI45" s="480"/>
      <c r="MCJ45" s="480"/>
      <c r="MCK45" s="481"/>
      <c r="MCL45" s="481"/>
      <c r="MCM45" s="482"/>
      <c r="MCN45" s="481"/>
      <c r="MCO45" s="1053"/>
      <c r="MCP45" s="1053"/>
      <c r="MCQ45" s="1053"/>
      <c r="MCR45" s="1053"/>
      <c r="MCS45" s="1053"/>
      <c r="MCT45" s="480"/>
      <c r="MCU45" s="480"/>
      <c r="MCV45" s="481"/>
      <c r="MCW45" s="480"/>
      <c r="MCX45" s="480"/>
      <c r="MCY45" s="480"/>
      <c r="MCZ45" s="481"/>
      <c r="MDA45" s="481"/>
      <c r="MDB45" s="482"/>
      <c r="MDC45" s="481"/>
      <c r="MDD45" s="1053"/>
      <c r="MDE45" s="1053"/>
      <c r="MDF45" s="1053"/>
      <c r="MDG45" s="1053"/>
      <c r="MDH45" s="1053"/>
      <c r="MDI45" s="480"/>
      <c r="MDJ45" s="480"/>
      <c r="MDK45" s="481"/>
      <c r="MDL45" s="480"/>
      <c r="MDM45" s="480"/>
      <c r="MDN45" s="480"/>
      <c r="MDO45" s="481"/>
      <c r="MDP45" s="481"/>
      <c r="MDQ45" s="482"/>
      <c r="MDR45" s="481"/>
      <c r="MDS45" s="1053"/>
      <c r="MDT45" s="1053"/>
      <c r="MDU45" s="1053"/>
      <c r="MDV45" s="1053"/>
      <c r="MDW45" s="1053"/>
      <c r="MDX45" s="480"/>
      <c r="MDY45" s="480"/>
      <c r="MDZ45" s="481"/>
      <c r="MEA45" s="480"/>
      <c r="MEB45" s="480"/>
      <c r="MEC45" s="480"/>
      <c r="MED45" s="481"/>
      <c r="MEE45" s="481"/>
      <c r="MEF45" s="482"/>
      <c r="MEG45" s="481"/>
      <c r="MEH45" s="1053"/>
      <c r="MEI45" s="1053"/>
      <c r="MEJ45" s="1053"/>
      <c r="MEK45" s="1053"/>
      <c r="MEL45" s="1053"/>
      <c r="MEM45" s="480"/>
      <c r="MEN45" s="480"/>
      <c r="MEO45" s="481"/>
      <c r="MEP45" s="480"/>
      <c r="MEQ45" s="480"/>
      <c r="MER45" s="480"/>
      <c r="MES45" s="481"/>
      <c r="MET45" s="481"/>
      <c r="MEU45" s="482"/>
      <c r="MEV45" s="481"/>
      <c r="MEW45" s="1053"/>
      <c r="MEX45" s="1053"/>
      <c r="MEY45" s="1053"/>
      <c r="MEZ45" s="1053"/>
      <c r="MFA45" s="1053"/>
      <c r="MFB45" s="480"/>
      <c r="MFC45" s="480"/>
      <c r="MFD45" s="481"/>
      <c r="MFE45" s="480"/>
      <c r="MFF45" s="480"/>
      <c r="MFG45" s="480"/>
      <c r="MFH45" s="481"/>
      <c r="MFI45" s="481"/>
      <c r="MFJ45" s="482"/>
      <c r="MFK45" s="481"/>
      <c r="MFL45" s="1053"/>
      <c r="MFM45" s="1053"/>
      <c r="MFN45" s="1053"/>
      <c r="MFO45" s="1053"/>
      <c r="MFP45" s="1053"/>
      <c r="MFQ45" s="480"/>
      <c r="MFR45" s="480"/>
      <c r="MFS45" s="481"/>
      <c r="MFT45" s="480"/>
      <c r="MFU45" s="480"/>
      <c r="MFV45" s="480"/>
      <c r="MFW45" s="481"/>
      <c r="MFX45" s="481"/>
      <c r="MFY45" s="482"/>
      <c r="MFZ45" s="481"/>
      <c r="MGA45" s="1053"/>
      <c r="MGB45" s="1053"/>
      <c r="MGC45" s="1053"/>
      <c r="MGD45" s="1053"/>
      <c r="MGE45" s="1053"/>
      <c r="MGF45" s="480"/>
      <c r="MGG45" s="480"/>
      <c r="MGH45" s="481"/>
      <c r="MGI45" s="480"/>
      <c r="MGJ45" s="480"/>
      <c r="MGK45" s="480"/>
      <c r="MGL45" s="481"/>
      <c r="MGM45" s="481"/>
      <c r="MGN45" s="482"/>
      <c r="MGO45" s="481"/>
      <c r="MGP45" s="1053"/>
      <c r="MGQ45" s="1053"/>
      <c r="MGR45" s="1053"/>
      <c r="MGS45" s="1053"/>
      <c r="MGT45" s="1053"/>
      <c r="MGU45" s="480"/>
      <c r="MGV45" s="480"/>
      <c r="MGW45" s="481"/>
      <c r="MGX45" s="480"/>
      <c r="MGY45" s="480"/>
      <c r="MGZ45" s="480"/>
      <c r="MHA45" s="481"/>
      <c r="MHB45" s="481"/>
      <c r="MHC45" s="482"/>
      <c r="MHD45" s="481"/>
      <c r="MHE45" s="1053"/>
      <c r="MHF45" s="1053"/>
      <c r="MHG45" s="1053"/>
      <c r="MHH45" s="1053"/>
      <c r="MHI45" s="1053"/>
      <c r="MHJ45" s="480"/>
      <c r="MHK45" s="480"/>
      <c r="MHL45" s="481"/>
      <c r="MHM45" s="480"/>
      <c r="MHN45" s="480"/>
      <c r="MHO45" s="480"/>
      <c r="MHP45" s="481"/>
      <c r="MHQ45" s="481"/>
      <c r="MHR45" s="482"/>
      <c r="MHS45" s="481"/>
      <c r="MHT45" s="1053"/>
      <c r="MHU45" s="1053"/>
      <c r="MHV45" s="1053"/>
      <c r="MHW45" s="1053"/>
      <c r="MHX45" s="1053"/>
      <c r="MHY45" s="480"/>
      <c r="MHZ45" s="480"/>
      <c r="MIA45" s="481"/>
      <c r="MIB45" s="480"/>
      <c r="MIC45" s="480"/>
      <c r="MID45" s="480"/>
      <c r="MIE45" s="481"/>
      <c r="MIF45" s="481"/>
      <c r="MIG45" s="482"/>
      <c r="MIH45" s="481"/>
      <c r="MII45" s="1053"/>
      <c r="MIJ45" s="1053"/>
      <c r="MIK45" s="1053"/>
      <c r="MIL45" s="1053"/>
      <c r="MIM45" s="1053"/>
      <c r="MIN45" s="480"/>
      <c r="MIO45" s="480"/>
      <c r="MIP45" s="481"/>
      <c r="MIQ45" s="480"/>
      <c r="MIR45" s="480"/>
      <c r="MIS45" s="480"/>
      <c r="MIT45" s="481"/>
      <c r="MIU45" s="481"/>
      <c r="MIV45" s="482"/>
      <c r="MIW45" s="481"/>
      <c r="MIX45" s="1053"/>
      <c r="MIY45" s="1053"/>
      <c r="MIZ45" s="1053"/>
      <c r="MJA45" s="1053"/>
      <c r="MJB45" s="1053"/>
      <c r="MJC45" s="480"/>
      <c r="MJD45" s="480"/>
      <c r="MJE45" s="481"/>
      <c r="MJF45" s="480"/>
      <c r="MJG45" s="480"/>
      <c r="MJH45" s="480"/>
      <c r="MJI45" s="481"/>
      <c r="MJJ45" s="481"/>
      <c r="MJK45" s="482"/>
      <c r="MJL45" s="481"/>
      <c r="MJM45" s="1053"/>
      <c r="MJN45" s="1053"/>
      <c r="MJO45" s="1053"/>
      <c r="MJP45" s="1053"/>
      <c r="MJQ45" s="1053"/>
      <c r="MJR45" s="480"/>
      <c r="MJS45" s="480"/>
      <c r="MJT45" s="481"/>
      <c r="MJU45" s="480"/>
      <c r="MJV45" s="480"/>
      <c r="MJW45" s="480"/>
      <c r="MJX45" s="481"/>
      <c r="MJY45" s="481"/>
      <c r="MJZ45" s="482"/>
      <c r="MKA45" s="481"/>
      <c r="MKB45" s="1053"/>
      <c r="MKC45" s="1053"/>
      <c r="MKD45" s="1053"/>
      <c r="MKE45" s="1053"/>
      <c r="MKF45" s="1053"/>
      <c r="MKG45" s="480"/>
      <c r="MKH45" s="480"/>
      <c r="MKI45" s="481"/>
      <c r="MKJ45" s="480"/>
      <c r="MKK45" s="480"/>
      <c r="MKL45" s="480"/>
      <c r="MKM45" s="481"/>
      <c r="MKN45" s="481"/>
      <c r="MKO45" s="482"/>
      <c r="MKP45" s="481"/>
      <c r="MKQ45" s="1053"/>
      <c r="MKR45" s="1053"/>
      <c r="MKS45" s="1053"/>
      <c r="MKT45" s="1053"/>
      <c r="MKU45" s="1053"/>
      <c r="MKV45" s="480"/>
      <c r="MKW45" s="480"/>
      <c r="MKX45" s="481"/>
      <c r="MKY45" s="480"/>
      <c r="MKZ45" s="480"/>
      <c r="MLA45" s="480"/>
      <c r="MLB45" s="481"/>
      <c r="MLC45" s="481"/>
      <c r="MLD45" s="482"/>
      <c r="MLE45" s="481"/>
      <c r="MLF45" s="1053"/>
      <c r="MLG45" s="1053"/>
      <c r="MLH45" s="1053"/>
      <c r="MLI45" s="1053"/>
      <c r="MLJ45" s="1053"/>
      <c r="MLK45" s="480"/>
      <c r="MLL45" s="480"/>
      <c r="MLM45" s="481"/>
      <c r="MLN45" s="480"/>
      <c r="MLO45" s="480"/>
      <c r="MLP45" s="480"/>
      <c r="MLQ45" s="481"/>
      <c r="MLR45" s="481"/>
      <c r="MLS45" s="482"/>
      <c r="MLT45" s="481"/>
      <c r="MLU45" s="1053"/>
      <c r="MLV45" s="1053"/>
      <c r="MLW45" s="1053"/>
      <c r="MLX45" s="1053"/>
      <c r="MLY45" s="1053"/>
      <c r="MLZ45" s="480"/>
      <c r="MMA45" s="480"/>
      <c r="MMB45" s="481"/>
      <c r="MMC45" s="480"/>
      <c r="MMD45" s="480"/>
      <c r="MME45" s="480"/>
      <c r="MMF45" s="481"/>
      <c r="MMG45" s="481"/>
      <c r="MMH45" s="482"/>
      <c r="MMI45" s="481"/>
      <c r="MMJ45" s="1053"/>
      <c r="MMK45" s="1053"/>
      <c r="MML45" s="1053"/>
      <c r="MMM45" s="1053"/>
      <c r="MMN45" s="1053"/>
      <c r="MMO45" s="480"/>
      <c r="MMP45" s="480"/>
      <c r="MMQ45" s="481"/>
      <c r="MMR45" s="480"/>
      <c r="MMS45" s="480"/>
      <c r="MMT45" s="480"/>
      <c r="MMU45" s="481"/>
      <c r="MMV45" s="481"/>
      <c r="MMW45" s="482"/>
      <c r="MMX45" s="481"/>
      <c r="MMY45" s="1053"/>
      <c r="MMZ45" s="1053"/>
      <c r="MNA45" s="1053"/>
      <c r="MNB45" s="1053"/>
      <c r="MNC45" s="1053"/>
      <c r="MND45" s="480"/>
      <c r="MNE45" s="480"/>
      <c r="MNF45" s="481"/>
      <c r="MNG45" s="480"/>
      <c r="MNH45" s="480"/>
      <c r="MNI45" s="480"/>
      <c r="MNJ45" s="481"/>
      <c r="MNK45" s="481"/>
      <c r="MNL45" s="482"/>
      <c r="MNM45" s="481"/>
      <c r="MNN45" s="1053"/>
      <c r="MNO45" s="1053"/>
      <c r="MNP45" s="1053"/>
      <c r="MNQ45" s="1053"/>
      <c r="MNR45" s="1053"/>
      <c r="MNS45" s="480"/>
      <c r="MNT45" s="480"/>
      <c r="MNU45" s="481"/>
      <c r="MNV45" s="480"/>
      <c r="MNW45" s="480"/>
      <c r="MNX45" s="480"/>
      <c r="MNY45" s="481"/>
      <c r="MNZ45" s="481"/>
      <c r="MOA45" s="482"/>
      <c r="MOB45" s="481"/>
      <c r="MOC45" s="1053"/>
      <c r="MOD45" s="1053"/>
      <c r="MOE45" s="1053"/>
      <c r="MOF45" s="1053"/>
      <c r="MOG45" s="1053"/>
      <c r="MOH45" s="480"/>
      <c r="MOI45" s="480"/>
      <c r="MOJ45" s="481"/>
      <c r="MOK45" s="480"/>
      <c r="MOL45" s="480"/>
      <c r="MOM45" s="480"/>
      <c r="MON45" s="481"/>
      <c r="MOO45" s="481"/>
      <c r="MOP45" s="482"/>
      <c r="MOQ45" s="481"/>
      <c r="MOR45" s="1053"/>
      <c r="MOS45" s="1053"/>
      <c r="MOT45" s="1053"/>
      <c r="MOU45" s="1053"/>
      <c r="MOV45" s="1053"/>
      <c r="MOW45" s="480"/>
      <c r="MOX45" s="480"/>
      <c r="MOY45" s="481"/>
      <c r="MOZ45" s="480"/>
      <c r="MPA45" s="480"/>
      <c r="MPB45" s="480"/>
      <c r="MPC45" s="481"/>
      <c r="MPD45" s="481"/>
      <c r="MPE45" s="482"/>
      <c r="MPF45" s="481"/>
      <c r="MPG45" s="1053"/>
      <c r="MPH45" s="1053"/>
      <c r="MPI45" s="1053"/>
      <c r="MPJ45" s="1053"/>
      <c r="MPK45" s="1053"/>
      <c r="MPL45" s="480"/>
      <c r="MPM45" s="480"/>
      <c r="MPN45" s="481"/>
      <c r="MPO45" s="480"/>
      <c r="MPP45" s="480"/>
      <c r="MPQ45" s="480"/>
      <c r="MPR45" s="481"/>
      <c r="MPS45" s="481"/>
      <c r="MPT45" s="482"/>
      <c r="MPU45" s="481"/>
      <c r="MPV45" s="1053"/>
      <c r="MPW45" s="1053"/>
      <c r="MPX45" s="1053"/>
      <c r="MPY45" s="1053"/>
      <c r="MPZ45" s="1053"/>
      <c r="MQA45" s="480"/>
      <c r="MQB45" s="480"/>
      <c r="MQC45" s="481"/>
      <c r="MQD45" s="480"/>
      <c r="MQE45" s="480"/>
      <c r="MQF45" s="480"/>
      <c r="MQG45" s="481"/>
      <c r="MQH45" s="481"/>
      <c r="MQI45" s="482"/>
      <c r="MQJ45" s="481"/>
      <c r="MQK45" s="1053"/>
      <c r="MQL45" s="1053"/>
      <c r="MQM45" s="1053"/>
      <c r="MQN45" s="1053"/>
      <c r="MQO45" s="1053"/>
      <c r="MQP45" s="480"/>
      <c r="MQQ45" s="480"/>
      <c r="MQR45" s="481"/>
      <c r="MQS45" s="480"/>
      <c r="MQT45" s="480"/>
      <c r="MQU45" s="480"/>
      <c r="MQV45" s="481"/>
      <c r="MQW45" s="481"/>
      <c r="MQX45" s="482"/>
      <c r="MQY45" s="481"/>
      <c r="MQZ45" s="1053"/>
      <c r="MRA45" s="1053"/>
      <c r="MRB45" s="1053"/>
      <c r="MRC45" s="1053"/>
      <c r="MRD45" s="1053"/>
      <c r="MRE45" s="480"/>
      <c r="MRF45" s="480"/>
      <c r="MRG45" s="481"/>
      <c r="MRH45" s="480"/>
      <c r="MRI45" s="480"/>
      <c r="MRJ45" s="480"/>
      <c r="MRK45" s="481"/>
      <c r="MRL45" s="481"/>
      <c r="MRM45" s="482"/>
      <c r="MRN45" s="481"/>
      <c r="MRO45" s="1053"/>
      <c r="MRP45" s="1053"/>
      <c r="MRQ45" s="1053"/>
      <c r="MRR45" s="1053"/>
      <c r="MRS45" s="1053"/>
      <c r="MRT45" s="480"/>
      <c r="MRU45" s="480"/>
      <c r="MRV45" s="481"/>
      <c r="MRW45" s="480"/>
      <c r="MRX45" s="480"/>
      <c r="MRY45" s="480"/>
      <c r="MRZ45" s="481"/>
      <c r="MSA45" s="481"/>
      <c r="MSB45" s="482"/>
      <c r="MSC45" s="481"/>
      <c r="MSD45" s="1053"/>
      <c r="MSE45" s="1053"/>
      <c r="MSF45" s="1053"/>
      <c r="MSG45" s="1053"/>
      <c r="MSH45" s="1053"/>
      <c r="MSI45" s="480"/>
      <c r="MSJ45" s="480"/>
      <c r="MSK45" s="481"/>
      <c r="MSL45" s="480"/>
      <c r="MSM45" s="480"/>
      <c r="MSN45" s="480"/>
      <c r="MSO45" s="481"/>
      <c r="MSP45" s="481"/>
      <c r="MSQ45" s="482"/>
      <c r="MSR45" s="481"/>
      <c r="MSS45" s="1053"/>
      <c r="MST45" s="1053"/>
      <c r="MSU45" s="1053"/>
      <c r="MSV45" s="1053"/>
      <c r="MSW45" s="1053"/>
      <c r="MSX45" s="480"/>
      <c r="MSY45" s="480"/>
      <c r="MSZ45" s="481"/>
      <c r="MTA45" s="480"/>
      <c r="MTB45" s="480"/>
      <c r="MTC45" s="480"/>
      <c r="MTD45" s="481"/>
      <c r="MTE45" s="481"/>
      <c r="MTF45" s="482"/>
      <c r="MTG45" s="481"/>
      <c r="MTH45" s="1053"/>
      <c r="MTI45" s="1053"/>
      <c r="MTJ45" s="1053"/>
      <c r="MTK45" s="1053"/>
      <c r="MTL45" s="1053"/>
      <c r="MTM45" s="480"/>
      <c r="MTN45" s="480"/>
      <c r="MTO45" s="481"/>
      <c r="MTP45" s="480"/>
      <c r="MTQ45" s="480"/>
      <c r="MTR45" s="480"/>
      <c r="MTS45" s="481"/>
      <c r="MTT45" s="481"/>
      <c r="MTU45" s="482"/>
      <c r="MTV45" s="481"/>
      <c r="MTW45" s="1053"/>
      <c r="MTX45" s="1053"/>
      <c r="MTY45" s="1053"/>
      <c r="MTZ45" s="1053"/>
      <c r="MUA45" s="1053"/>
      <c r="MUB45" s="480"/>
      <c r="MUC45" s="480"/>
      <c r="MUD45" s="481"/>
      <c r="MUE45" s="480"/>
      <c r="MUF45" s="480"/>
      <c r="MUG45" s="480"/>
      <c r="MUH45" s="481"/>
      <c r="MUI45" s="481"/>
      <c r="MUJ45" s="482"/>
      <c r="MUK45" s="481"/>
      <c r="MUL45" s="1053"/>
      <c r="MUM45" s="1053"/>
      <c r="MUN45" s="1053"/>
      <c r="MUO45" s="1053"/>
      <c r="MUP45" s="1053"/>
      <c r="MUQ45" s="480"/>
      <c r="MUR45" s="480"/>
      <c r="MUS45" s="481"/>
      <c r="MUT45" s="480"/>
      <c r="MUU45" s="480"/>
      <c r="MUV45" s="480"/>
      <c r="MUW45" s="481"/>
      <c r="MUX45" s="481"/>
      <c r="MUY45" s="482"/>
      <c r="MUZ45" s="481"/>
      <c r="MVA45" s="1053"/>
      <c r="MVB45" s="1053"/>
      <c r="MVC45" s="1053"/>
      <c r="MVD45" s="1053"/>
      <c r="MVE45" s="1053"/>
      <c r="MVF45" s="480"/>
      <c r="MVG45" s="480"/>
      <c r="MVH45" s="481"/>
      <c r="MVI45" s="480"/>
      <c r="MVJ45" s="480"/>
      <c r="MVK45" s="480"/>
      <c r="MVL45" s="481"/>
      <c r="MVM45" s="481"/>
      <c r="MVN45" s="482"/>
      <c r="MVO45" s="481"/>
      <c r="MVP45" s="1053"/>
      <c r="MVQ45" s="1053"/>
      <c r="MVR45" s="1053"/>
      <c r="MVS45" s="1053"/>
      <c r="MVT45" s="1053"/>
      <c r="MVU45" s="480"/>
      <c r="MVV45" s="480"/>
      <c r="MVW45" s="481"/>
      <c r="MVX45" s="480"/>
      <c r="MVY45" s="480"/>
      <c r="MVZ45" s="480"/>
      <c r="MWA45" s="481"/>
      <c r="MWB45" s="481"/>
      <c r="MWC45" s="482"/>
      <c r="MWD45" s="481"/>
      <c r="MWE45" s="1053"/>
      <c r="MWF45" s="1053"/>
      <c r="MWG45" s="1053"/>
      <c r="MWH45" s="1053"/>
      <c r="MWI45" s="1053"/>
      <c r="MWJ45" s="480"/>
      <c r="MWK45" s="480"/>
      <c r="MWL45" s="481"/>
      <c r="MWM45" s="480"/>
      <c r="MWN45" s="480"/>
      <c r="MWO45" s="480"/>
      <c r="MWP45" s="481"/>
      <c r="MWQ45" s="481"/>
      <c r="MWR45" s="482"/>
      <c r="MWS45" s="481"/>
      <c r="MWT45" s="1053"/>
      <c r="MWU45" s="1053"/>
      <c r="MWV45" s="1053"/>
      <c r="MWW45" s="1053"/>
      <c r="MWX45" s="1053"/>
      <c r="MWY45" s="480"/>
      <c r="MWZ45" s="480"/>
      <c r="MXA45" s="481"/>
      <c r="MXB45" s="480"/>
      <c r="MXC45" s="480"/>
      <c r="MXD45" s="480"/>
      <c r="MXE45" s="481"/>
      <c r="MXF45" s="481"/>
      <c r="MXG45" s="482"/>
      <c r="MXH45" s="481"/>
      <c r="MXI45" s="1053"/>
      <c r="MXJ45" s="1053"/>
      <c r="MXK45" s="1053"/>
      <c r="MXL45" s="1053"/>
      <c r="MXM45" s="1053"/>
      <c r="MXN45" s="480"/>
      <c r="MXO45" s="480"/>
      <c r="MXP45" s="481"/>
      <c r="MXQ45" s="480"/>
      <c r="MXR45" s="480"/>
      <c r="MXS45" s="480"/>
      <c r="MXT45" s="481"/>
      <c r="MXU45" s="481"/>
      <c r="MXV45" s="482"/>
      <c r="MXW45" s="481"/>
      <c r="MXX45" s="1053"/>
      <c r="MXY45" s="1053"/>
      <c r="MXZ45" s="1053"/>
      <c r="MYA45" s="1053"/>
      <c r="MYB45" s="1053"/>
      <c r="MYC45" s="480"/>
      <c r="MYD45" s="480"/>
      <c r="MYE45" s="481"/>
      <c r="MYF45" s="480"/>
      <c r="MYG45" s="480"/>
      <c r="MYH45" s="480"/>
      <c r="MYI45" s="481"/>
      <c r="MYJ45" s="481"/>
      <c r="MYK45" s="482"/>
      <c r="MYL45" s="481"/>
      <c r="MYM45" s="1053"/>
      <c r="MYN45" s="1053"/>
      <c r="MYO45" s="1053"/>
      <c r="MYP45" s="1053"/>
      <c r="MYQ45" s="1053"/>
      <c r="MYR45" s="480"/>
      <c r="MYS45" s="480"/>
      <c r="MYT45" s="481"/>
      <c r="MYU45" s="480"/>
      <c r="MYV45" s="480"/>
      <c r="MYW45" s="480"/>
      <c r="MYX45" s="481"/>
      <c r="MYY45" s="481"/>
      <c r="MYZ45" s="482"/>
      <c r="MZA45" s="481"/>
      <c r="MZB45" s="1053"/>
      <c r="MZC45" s="1053"/>
      <c r="MZD45" s="1053"/>
      <c r="MZE45" s="1053"/>
      <c r="MZF45" s="1053"/>
      <c r="MZG45" s="480"/>
      <c r="MZH45" s="480"/>
      <c r="MZI45" s="481"/>
      <c r="MZJ45" s="480"/>
      <c r="MZK45" s="480"/>
      <c r="MZL45" s="480"/>
      <c r="MZM45" s="481"/>
      <c r="MZN45" s="481"/>
      <c r="MZO45" s="482"/>
      <c r="MZP45" s="481"/>
      <c r="MZQ45" s="1053"/>
      <c r="MZR45" s="1053"/>
      <c r="MZS45" s="1053"/>
      <c r="MZT45" s="1053"/>
      <c r="MZU45" s="1053"/>
      <c r="MZV45" s="480"/>
      <c r="MZW45" s="480"/>
      <c r="MZX45" s="481"/>
      <c r="MZY45" s="480"/>
      <c r="MZZ45" s="480"/>
      <c r="NAA45" s="480"/>
      <c r="NAB45" s="481"/>
      <c r="NAC45" s="481"/>
      <c r="NAD45" s="482"/>
      <c r="NAE45" s="481"/>
      <c r="NAF45" s="1053"/>
      <c r="NAG45" s="1053"/>
      <c r="NAH45" s="1053"/>
      <c r="NAI45" s="1053"/>
      <c r="NAJ45" s="1053"/>
      <c r="NAK45" s="480"/>
      <c r="NAL45" s="480"/>
      <c r="NAM45" s="481"/>
      <c r="NAN45" s="480"/>
      <c r="NAO45" s="480"/>
      <c r="NAP45" s="480"/>
      <c r="NAQ45" s="481"/>
      <c r="NAR45" s="481"/>
      <c r="NAS45" s="482"/>
      <c r="NAT45" s="481"/>
      <c r="NAU45" s="1053"/>
      <c r="NAV45" s="1053"/>
      <c r="NAW45" s="1053"/>
      <c r="NAX45" s="1053"/>
      <c r="NAY45" s="1053"/>
      <c r="NAZ45" s="480"/>
      <c r="NBA45" s="480"/>
      <c r="NBB45" s="481"/>
      <c r="NBC45" s="480"/>
      <c r="NBD45" s="480"/>
      <c r="NBE45" s="480"/>
      <c r="NBF45" s="481"/>
      <c r="NBG45" s="481"/>
      <c r="NBH45" s="482"/>
      <c r="NBI45" s="481"/>
      <c r="NBJ45" s="1053"/>
      <c r="NBK45" s="1053"/>
      <c r="NBL45" s="1053"/>
      <c r="NBM45" s="1053"/>
      <c r="NBN45" s="1053"/>
      <c r="NBO45" s="480"/>
      <c r="NBP45" s="480"/>
      <c r="NBQ45" s="481"/>
      <c r="NBR45" s="480"/>
      <c r="NBS45" s="480"/>
      <c r="NBT45" s="480"/>
      <c r="NBU45" s="481"/>
      <c r="NBV45" s="481"/>
      <c r="NBW45" s="482"/>
      <c r="NBX45" s="481"/>
      <c r="NBY45" s="1053"/>
      <c r="NBZ45" s="1053"/>
      <c r="NCA45" s="1053"/>
      <c r="NCB45" s="1053"/>
      <c r="NCC45" s="1053"/>
      <c r="NCD45" s="480"/>
      <c r="NCE45" s="480"/>
      <c r="NCF45" s="481"/>
      <c r="NCG45" s="480"/>
      <c r="NCH45" s="480"/>
      <c r="NCI45" s="480"/>
      <c r="NCJ45" s="481"/>
      <c r="NCK45" s="481"/>
      <c r="NCL45" s="482"/>
      <c r="NCM45" s="481"/>
      <c r="NCN45" s="1053"/>
      <c r="NCO45" s="1053"/>
      <c r="NCP45" s="1053"/>
      <c r="NCQ45" s="1053"/>
      <c r="NCR45" s="1053"/>
      <c r="NCS45" s="480"/>
      <c r="NCT45" s="480"/>
      <c r="NCU45" s="481"/>
      <c r="NCV45" s="480"/>
      <c r="NCW45" s="480"/>
      <c r="NCX45" s="480"/>
      <c r="NCY45" s="481"/>
      <c r="NCZ45" s="481"/>
      <c r="NDA45" s="482"/>
      <c r="NDB45" s="481"/>
      <c r="NDC45" s="1053"/>
      <c r="NDD45" s="1053"/>
      <c r="NDE45" s="1053"/>
      <c r="NDF45" s="1053"/>
      <c r="NDG45" s="1053"/>
      <c r="NDH45" s="480"/>
      <c r="NDI45" s="480"/>
      <c r="NDJ45" s="481"/>
      <c r="NDK45" s="480"/>
      <c r="NDL45" s="480"/>
      <c r="NDM45" s="480"/>
      <c r="NDN45" s="481"/>
      <c r="NDO45" s="481"/>
      <c r="NDP45" s="482"/>
      <c r="NDQ45" s="481"/>
      <c r="NDR45" s="1053"/>
      <c r="NDS45" s="1053"/>
      <c r="NDT45" s="1053"/>
      <c r="NDU45" s="1053"/>
      <c r="NDV45" s="1053"/>
      <c r="NDW45" s="480"/>
      <c r="NDX45" s="480"/>
      <c r="NDY45" s="481"/>
      <c r="NDZ45" s="480"/>
      <c r="NEA45" s="480"/>
      <c r="NEB45" s="480"/>
      <c r="NEC45" s="481"/>
      <c r="NED45" s="481"/>
      <c r="NEE45" s="482"/>
      <c r="NEF45" s="481"/>
      <c r="NEG45" s="1053"/>
      <c r="NEH45" s="1053"/>
      <c r="NEI45" s="1053"/>
      <c r="NEJ45" s="1053"/>
      <c r="NEK45" s="1053"/>
      <c r="NEL45" s="480"/>
      <c r="NEM45" s="480"/>
      <c r="NEN45" s="481"/>
      <c r="NEO45" s="480"/>
      <c r="NEP45" s="480"/>
      <c r="NEQ45" s="480"/>
      <c r="NER45" s="481"/>
      <c r="NES45" s="481"/>
      <c r="NET45" s="482"/>
      <c r="NEU45" s="481"/>
      <c r="NEV45" s="1053"/>
      <c r="NEW45" s="1053"/>
      <c r="NEX45" s="1053"/>
      <c r="NEY45" s="1053"/>
      <c r="NEZ45" s="1053"/>
      <c r="NFA45" s="480"/>
      <c r="NFB45" s="480"/>
      <c r="NFC45" s="481"/>
      <c r="NFD45" s="480"/>
      <c r="NFE45" s="480"/>
      <c r="NFF45" s="480"/>
      <c r="NFG45" s="481"/>
      <c r="NFH45" s="481"/>
      <c r="NFI45" s="482"/>
      <c r="NFJ45" s="481"/>
      <c r="NFK45" s="1053"/>
      <c r="NFL45" s="1053"/>
      <c r="NFM45" s="1053"/>
      <c r="NFN45" s="1053"/>
      <c r="NFO45" s="1053"/>
      <c r="NFP45" s="480"/>
      <c r="NFQ45" s="480"/>
      <c r="NFR45" s="481"/>
      <c r="NFS45" s="480"/>
      <c r="NFT45" s="480"/>
      <c r="NFU45" s="480"/>
      <c r="NFV45" s="481"/>
      <c r="NFW45" s="481"/>
      <c r="NFX45" s="482"/>
      <c r="NFY45" s="481"/>
      <c r="NFZ45" s="1053"/>
      <c r="NGA45" s="1053"/>
      <c r="NGB45" s="1053"/>
      <c r="NGC45" s="1053"/>
      <c r="NGD45" s="1053"/>
      <c r="NGE45" s="480"/>
      <c r="NGF45" s="480"/>
      <c r="NGG45" s="481"/>
      <c r="NGH45" s="480"/>
      <c r="NGI45" s="480"/>
      <c r="NGJ45" s="480"/>
      <c r="NGK45" s="481"/>
      <c r="NGL45" s="481"/>
      <c r="NGM45" s="482"/>
      <c r="NGN45" s="481"/>
      <c r="NGO45" s="1053"/>
      <c r="NGP45" s="1053"/>
      <c r="NGQ45" s="1053"/>
      <c r="NGR45" s="1053"/>
      <c r="NGS45" s="1053"/>
      <c r="NGT45" s="480"/>
      <c r="NGU45" s="480"/>
      <c r="NGV45" s="481"/>
      <c r="NGW45" s="480"/>
      <c r="NGX45" s="480"/>
      <c r="NGY45" s="480"/>
      <c r="NGZ45" s="481"/>
      <c r="NHA45" s="481"/>
      <c r="NHB45" s="482"/>
      <c r="NHC45" s="481"/>
      <c r="NHD45" s="1053"/>
      <c r="NHE45" s="1053"/>
      <c r="NHF45" s="1053"/>
      <c r="NHG45" s="1053"/>
      <c r="NHH45" s="1053"/>
      <c r="NHI45" s="480"/>
      <c r="NHJ45" s="480"/>
      <c r="NHK45" s="481"/>
      <c r="NHL45" s="480"/>
      <c r="NHM45" s="480"/>
      <c r="NHN45" s="480"/>
      <c r="NHO45" s="481"/>
      <c r="NHP45" s="481"/>
      <c r="NHQ45" s="482"/>
      <c r="NHR45" s="481"/>
      <c r="NHS45" s="1053"/>
      <c r="NHT45" s="1053"/>
      <c r="NHU45" s="1053"/>
      <c r="NHV45" s="1053"/>
      <c r="NHW45" s="1053"/>
      <c r="NHX45" s="480"/>
      <c r="NHY45" s="480"/>
      <c r="NHZ45" s="481"/>
      <c r="NIA45" s="480"/>
      <c r="NIB45" s="480"/>
      <c r="NIC45" s="480"/>
      <c r="NID45" s="481"/>
      <c r="NIE45" s="481"/>
      <c r="NIF45" s="482"/>
      <c r="NIG45" s="481"/>
      <c r="NIH45" s="1053"/>
      <c r="NII45" s="1053"/>
      <c r="NIJ45" s="1053"/>
      <c r="NIK45" s="1053"/>
      <c r="NIL45" s="1053"/>
      <c r="NIM45" s="480"/>
      <c r="NIN45" s="480"/>
      <c r="NIO45" s="481"/>
      <c r="NIP45" s="480"/>
      <c r="NIQ45" s="480"/>
      <c r="NIR45" s="480"/>
      <c r="NIS45" s="481"/>
      <c r="NIT45" s="481"/>
      <c r="NIU45" s="482"/>
      <c r="NIV45" s="481"/>
      <c r="NIW45" s="1053"/>
      <c r="NIX45" s="1053"/>
      <c r="NIY45" s="1053"/>
      <c r="NIZ45" s="1053"/>
      <c r="NJA45" s="1053"/>
      <c r="NJB45" s="480"/>
      <c r="NJC45" s="480"/>
      <c r="NJD45" s="481"/>
      <c r="NJE45" s="480"/>
      <c r="NJF45" s="480"/>
      <c r="NJG45" s="480"/>
      <c r="NJH45" s="481"/>
      <c r="NJI45" s="481"/>
      <c r="NJJ45" s="482"/>
      <c r="NJK45" s="481"/>
      <c r="NJL45" s="1053"/>
      <c r="NJM45" s="1053"/>
      <c r="NJN45" s="1053"/>
      <c r="NJO45" s="1053"/>
      <c r="NJP45" s="1053"/>
      <c r="NJQ45" s="480"/>
      <c r="NJR45" s="480"/>
      <c r="NJS45" s="481"/>
      <c r="NJT45" s="480"/>
      <c r="NJU45" s="480"/>
      <c r="NJV45" s="480"/>
      <c r="NJW45" s="481"/>
      <c r="NJX45" s="481"/>
      <c r="NJY45" s="482"/>
      <c r="NJZ45" s="481"/>
      <c r="NKA45" s="1053"/>
      <c r="NKB45" s="1053"/>
      <c r="NKC45" s="1053"/>
      <c r="NKD45" s="1053"/>
      <c r="NKE45" s="1053"/>
      <c r="NKF45" s="480"/>
      <c r="NKG45" s="480"/>
      <c r="NKH45" s="481"/>
      <c r="NKI45" s="480"/>
      <c r="NKJ45" s="480"/>
      <c r="NKK45" s="480"/>
      <c r="NKL45" s="481"/>
      <c r="NKM45" s="481"/>
      <c r="NKN45" s="482"/>
      <c r="NKO45" s="481"/>
      <c r="NKP45" s="1053"/>
      <c r="NKQ45" s="1053"/>
      <c r="NKR45" s="1053"/>
      <c r="NKS45" s="1053"/>
      <c r="NKT45" s="1053"/>
      <c r="NKU45" s="480"/>
      <c r="NKV45" s="480"/>
      <c r="NKW45" s="481"/>
      <c r="NKX45" s="480"/>
      <c r="NKY45" s="480"/>
      <c r="NKZ45" s="480"/>
      <c r="NLA45" s="481"/>
      <c r="NLB45" s="481"/>
      <c r="NLC45" s="482"/>
      <c r="NLD45" s="481"/>
      <c r="NLE45" s="1053"/>
      <c r="NLF45" s="1053"/>
      <c r="NLG45" s="1053"/>
      <c r="NLH45" s="1053"/>
      <c r="NLI45" s="1053"/>
      <c r="NLJ45" s="480"/>
      <c r="NLK45" s="480"/>
      <c r="NLL45" s="481"/>
      <c r="NLM45" s="480"/>
      <c r="NLN45" s="480"/>
      <c r="NLO45" s="480"/>
      <c r="NLP45" s="481"/>
      <c r="NLQ45" s="481"/>
      <c r="NLR45" s="482"/>
      <c r="NLS45" s="481"/>
      <c r="NLT45" s="1053"/>
      <c r="NLU45" s="1053"/>
      <c r="NLV45" s="1053"/>
      <c r="NLW45" s="1053"/>
      <c r="NLX45" s="1053"/>
      <c r="NLY45" s="480"/>
      <c r="NLZ45" s="480"/>
      <c r="NMA45" s="481"/>
      <c r="NMB45" s="480"/>
      <c r="NMC45" s="480"/>
      <c r="NMD45" s="480"/>
      <c r="NME45" s="481"/>
      <c r="NMF45" s="481"/>
      <c r="NMG45" s="482"/>
      <c r="NMH45" s="481"/>
      <c r="NMI45" s="1053"/>
      <c r="NMJ45" s="1053"/>
      <c r="NMK45" s="1053"/>
      <c r="NML45" s="1053"/>
      <c r="NMM45" s="1053"/>
      <c r="NMN45" s="480"/>
      <c r="NMO45" s="480"/>
      <c r="NMP45" s="481"/>
      <c r="NMQ45" s="480"/>
      <c r="NMR45" s="480"/>
      <c r="NMS45" s="480"/>
      <c r="NMT45" s="481"/>
      <c r="NMU45" s="481"/>
      <c r="NMV45" s="482"/>
      <c r="NMW45" s="481"/>
      <c r="NMX45" s="1053"/>
      <c r="NMY45" s="1053"/>
      <c r="NMZ45" s="1053"/>
      <c r="NNA45" s="1053"/>
      <c r="NNB45" s="1053"/>
      <c r="NNC45" s="480"/>
      <c r="NND45" s="480"/>
      <c r="NNE45" s="481"/>
      <c r="NNF45" s="480"/>
      <c r="NNG45" s="480"/>
      <c r="NNH45" s="480"/>
      <c r="NNI45" s="481"/>
      <c r="NNJ45" s="481"/>
      <c r="NNK45" s="482"/>
      <c r="NNL45" s="481"/>
      <c r="NNM45" s="1053"/>
      <c r="NNN45" s="1053"/>
      <c r="NNO45" s="1053"/>
      <c r="NNP45" s="1053"/>
      <c r="NNQ45" s="1053"/>
      <c r="NNR45" s="480"/>
      <c r="NNS45" s="480"/>
      <c r="NNT45" s="481"/>
      <c r="NNU45" s="480"/>
      <c r="NNV45" s="480"/>
      <c r="NNW45" s="480"/>
      <c r="NNX45" s="481"/>
      <c r="NNY45" s="481"/>
      <c r="NNZ45" s="482"/>
      <c r="NOA45" s="481"/>
      <c r="NOB45" s="1053"/>
      <c r="NOC45" s="1053"/>
      <c r="NOD45" s="1053"/>
      <c r="NOE45" s="1053"/>
      <c r="NOF45" s="1053"/>
      <c r="NOG45" s="480"/>
      <c r="NOH45" s="480"/>
      <c r="NOI45" s="481"/>
      <c r="NOJ45" s="480"/>
      <c r="NOK45" s="480"/>
      <c r="NOL45" s="480"/>
      <c r="NOM45" s="481"/>
      <c r="NON45" s="481"/>
      <c r="NOO45" s="482"/>
      <c r="NOP45" s="481"/>
      <c r="NOQ45" s="1053"/>
      <c r="NOR45" s="1053"/>
      <c r="NOS45" s="1053"/>
      <c r="NOT45" s="1053"/>
      <c r="NOU45" s="1053"/>
      <c r="NOV45" s="480"/>
      <c r="NOW45" s="480"/>
      <c r="NOX45" s="481"/>
      <c r="NOY45" s="480"/>
      <c r="NOZ45" s="480"/>
      <c r="NPA45" s="480"/>
      <c r="NPB45" s="481"/>
      <c r="NPC45" s="481"/>
      <c r="NPD45" s="482"/>
      <c r="NPE45" s="481"/>
      <c r="NPF45" s="1053"/>
      <c r="NPG45" s="1053"/>
      <c r="NPH45" s="1053"/>
      <c r="NPI45" s="1053"/>
      <c r="NPJ45" s="1053"/>
      <c r="NPK45" s="480"/>
      <c r="NPL45" s="480"/>
      <c r="NPM45" s="481"/>
      <c r="NPN45" s="480"/>
      <c r="NPO45" s="480"/>
      <c r="NPP45" s="480"/>
      <c r="NPQ45" s="481"/>
      <c r="NPR45" s="481"/>
      <c r="NPS45" s="482"/>
      <c r="NPT45" s="481"/>
      <c r="NPU45" s="1053"/>
      <c r="NPV45" s="1053"/>
      <c r="NPW45" s="1053"/>
      <c r="NPX45" s="1053"/>
      <c r="NPY45" s="1053"/>
      <c r="NPZ45" s="480"/>
      <c r="NQA45" s="480"/>
      <c r="NQB45" s="481"/>
      <c r="NQC45" s="480"/>
      <c r="NQD45" s="480"/>
      <c r="NQE45" s="480"/>
      <c r="NQF45" s="481"/>
      <c r="NQG45" s="481"/>
      <c r="NQH45" s="482"/>
      <c r="NQI45" s="481"/>
      <c r="NQJ45" s="1053"/>
      <c r="NQK45" s="1053"/>
      <c r="NQL45" s="1053"/>
      <c r="NQM45" s="1053"/>
      <c r="NQN45" s="1053"/>
      <c r="NQO45" s="480"/>
      <c r="NQP45" s="480"/>
      <c r="NQQ45" s="481"/>
      <c r="NQR45" s="480"/>
      <c r="NQS45" s="480"/>
      <c r="NQT45" s="480"/>
      <c r="NQU45" s="481"/>
      <c r="NQV45" s="481"/>
      <c r="NQW45" s="482"/>
      <c r="NQX45" s="481"/>
      <c r="NQY45" s="1053"/>
      <c r="NQZ45" s="1053"/>
      <c r="NRA45" s="1053"/>
      <c r="NRB45" s="1053"/>
      <c r="NRC45" s="1053"/>
      <c r="NRD45" s="480"/>
      <c r="NRE45" s="480"/>
      <c r="NRF45" s="481"/>
      <c r="NRG45" s="480"/>
      <c r="NRH45" s="480"/>
      <c r="NRI45" s="480"/>
      <c r="NRJ45" s="481"/>
      <c r="NRK45" s="481"/>
      <c r="NRL45" s="482"/>
      <c r="NRM45" s="481"/>
      <c r="NRN45" s="1053"/>
      <c r="NRO45" s="1053"/>
      <c r="NRP45" s="1053"/>
      <c r="NRQ45" s="1053"/>
      <c r="NRR45" s="1053"/>
      <c r="NRS45" s="480"/>
      <c r="NRT45" s="480"/>
      <c r="NRU45" s="481"/>
      <c r="NRV45" s="480"/>
      <c r="NRW45" s="480"/>
      <c r="NRX45" s="480"/>
      <c r="NRY45" s="481"/>
      <c r="NRZ45" s="481"/>
      <c r="NSA45" s="482"/>
      <c r="NSB45" s="481"/>
      <c r="NSC45" s="1053"/>
      <c r="NSD45" s="1053"/>
      <c r="NSE45" s="1053"/>
      <c r="NSF45" s="1053"/>
      <c r="NSG45" s="1053"/>
      <c r="NSH45" s="480"/>
      <c r="NSI45" s="480"/>
      <c r="NSJ45" s="481"/>
      <c r="NSK45" s="480"/>
      <c r="NSL45" s="480"/>
      <c r="NSM45" s="480"/>
      <c r="NSN45" s="481"/>
      <c r="NSO45" s="481"/>
      <c r="NSP45" s="482"/>
      <c r="NSQ45" s="481"/>
      <c r="NSR45" s="1053"/>
      <c r="NSS45" s="1053"/>
      <c r="NST45" s="1053"/>
      <c r="NSU45" s="1053"/>
      <c r="NSV45" s="1053"/>
      <c r="NSW45" s="480"/>
      <c r="NSX45" s="480"/>
      <c r="NSY45" s="481"/>
      <c r="NSZ45" s="480"/>
      <c r="NTA45" s="480"/>
      <c r="NTB45" s="480"/>
      <c r="NTC45" s="481"/>
      <c r="NTD45" s="481"/>
      <c r="NTE45" s="482"/>
      <c r="NTF45" s="481"/>
      <c r="NTG45" s="1053"/>
      <c r="NTH45" s="1053"/>
      <c r="NTI45" s="1053"/>
      <c r="NTJ45" s="1053"/>
      <c r="NTK45" s="1053"/>
      <c r="NTL45" s="480"/>
      <c r="NTM45" s="480"/>
      <c r="NTN45" s="481"/>
      <c r="NTO45" s="480"/>
      <c r="NTP45" s="480"/>
      <c r="NTQ45" s="480"/>
      <c r="NTR45" s="481"/>
      <c r="NTS45" s="481"/>
      <c r="NTT45" s="482"/>
      <c r="NTU45" s="481"/>
      <c r="NTV45" s="1053"/>
      <c r="NTW45" s="1053"/>
      <c r="NTX45" s="1053"/>
      <c r="NTY45" s="1053"/>
      <c r="NTZ45" s="1053"/>
      <c r="NUA45" s="480"/>
      <c r="NUB45" s="480"/>
      <c r="NUC45" s="481"/>
      <c r="NUD45" s="480"/>
      <c r="NUE45" s="480"/>
      <c r="NUF45" s="480"/>
      <c r="NUG45" s="481"/>
      <c r="NUH45" s="481"/>
      <c r="NUI45" s="482"/>
      <c r="NUJ45" s="481"/>
      <c r="NUK45" s="1053"/>
      <c r="NUL45" s="1053"/>
      <c r="NUM45" s="1053"/>
      <c r="NUN45" s="1053"/>
      <c r="NUO45" s="1053"/>
      <c r="NUP45" s="480"/>
      <c r="NUQ45" s="480"/>
      <c r="NUR45" s="481"/>
      <c r="NUS45" s="480"/>
      <c r="NUT45" s="480"/>
      <c r="NUU45" s="480"/>
      <c r="NUV45" s="481"/>
      <c r="NUW45" s="481"/>
      <c r="NUX45" s="482"/>
      <c r="NUY45" s="481"/>
      <c r="NUZ45" s="1053"/>
      <c r="NVA45" s="1053"/>
      <c r="NVB45" s="1053"/>
      <c r="NVC45" s="1053"/>
      <c r="NVD45" s="1053"/>
      <c r="NVE45" s="480"/>
      <c r="NVF45" s="480"/>
      <c r="NVG45" s="481"/>
      <c r="NVH45" s="480"/>
      <c r="NVI45" s="480"/>
      <c r="NVJ45" s="480"/>
      <c r="NVK45" s="481"/>
      <c r="NVL45" s="481"/>
      <c r="NVM45" s="482"/>
      <c r="NVN45" s="481"/>
      <c r="NVO45" s="1053"/>
      <c r="NVP45" s="1053"/>
      <c r="NVQ45" s="1053"/>
      <c r="NVR45" s="1053"/>
      <c r="NVS45" s="1053"/>
      <c r="NVT45" s="480"/>
      <c r="NVU45" s="480"/>
      <c r="NVV45" s="481"/>
      <c r="NVW45" s="480"/>
      <c r="NVX45" s="480"/>
      <c r="NVY45" s="480"/>
      <c r="NVZ45" s="481"/>
      <c r="NWA45" s="481"/>
      <c r="NWB45" s="482"/>
      <c r="NWC45" s="481"/>
      <c r="NWD45" s="1053"/>
      <c r="NWE45" s="1053"/>
      <c r="NWF45" s="1053"/>
      <c r="NWG45" s="1053"/>
      <c r="NWH45" s="1053"/>
      <c r="NWI45" s="480"/>
      <c r="NWJ45" s="480"/>
      <c r="NWK45" s="481"/>
      <c r="NWL45" s="480"/>
      <c r="NWM45" s="480"/>
      <c r="NWN45" s="480"/>
      <c r="NWO45" s="481"/>
      <c r="NWP45" s="481"/>
      <c r="NWQ45" s="482"/>
      <c r="NWR45" s="481"/>
      <c r="NWS45" s="1053"/>
      <c r="NWT45" s="1053"/>
      <c r="NWU45" s="1053"/>
      <c r="NWV45" s="1053"/>
      <c r="NWW45" s="1053"/>
      <c r="NWX45" s="480"/>
      <c r="NWY45" s="480"/>
      <c r="NWZ45" s="481"/>
      <c r="NXA45" s="480"/>
      <c r="NXB45" s="480"/>
      <c r="NXC45" s="480"/>
      <c r="NXD45" s="481"/>
      <c r="NXE45" s="481"/>
      <c r="NXF45" s="482"/>
      <c r="NXG45" s="481"/>
      <c r="NXH45" s="1053"/>
      <c r="NXI45" s="1053"/>
      <c r="NXJ45" s="1053"/>
      <c r="NXK45" s="1053"/>
      <c r="NXL45" s="1053"/>
      <c r="NXM45" s="480"/>
      <c r="NXN45" s="480"/>
      <c r="NXO45" s="481"/>
      <c r="NXP45" s="480"/>
      <c r="NXQ45" s="480"/>
      <c r="NXR45" s="480"/>
      <c r="NXS45" s="481"/>
      <c r="NXT45" s="481"/>
      <c r="NXU45" s="482"/>
      <c r="NXV45" s="481"/>
      <c r="NXW45" s="1053"/>
      <c r="NXX45" s="1053"/>
      <c r="NXY45" s="1053"/>
      <c r="NXZ45" s="1053"/>
      <c r="NYA45" s="1053"/>
      <c r="NYB45" s="480"/>
      <c r="NYC45" s="480"/>
      <c r="NYD45" s="481"/>
      <c r="NYE45" s="480"/>
      <c r="NYF45" s="480"/>
      <c r="NYG45" s="480"/>
      <c r="NYH45" s="481"/>
      <c r="NYI45" s="481"/>
      <c r="NYJ45" s="482"/>
      <c r="NYK45" s="481"/>
      <c r="NYL45" s="1053"/>
      <c r="NYM45" s="1053"/>
      <c r="NYN45" s="1053"/>
      <c r="NYO45" s="1053"/>
      <c r="NYP45" s="1053"/>
      <c r="NYQ45" s="480"/>
      <c r="NYR45" s="480"/>
      <c r="NYS45" s="481"/>
      <c r="NYT45" s="480"/>
      <c r="NYU45" s="480"/>
      <c r="NYV45" s="480"/>
      <c r="NYW45" s="481"/>
      <c r="NYX45" s="481"/>
      <c r="NYY45" s="482"/>
      <c r="NYZ45" s="481"/>
      <c r="NZA45" s="1053"/>
      <c r="NZB45" s="1053"/>
      <c r="NZC45" s="1053"/>
      <c r="NZD45" s="1053"/>
      <c r="NZE45" s="1053"/>
      <c r="NZF45" s="480"/>
      <c r="NZG45" s="480"/>
      <c r="NZH45" s="481"/>
      <c r="NZI45" s="480"/>
      <c r="NZJ45" s="480"/>
      <c r="NZK45" s="480"/>
      <c r="NZL45" s="481"/>
      <c r="NZM45" s="481"/>
      <c r="NZN45" s="482"/>
      <c r="NZO45" s="481"/>
      <c r="NZP45" s="1053"/>
      <c r="NZQ45" s="1053"/>
      <c r="NZR45" s="1053"/>
      <c r="NZS45" s="1053"/>
      <c r="NZT45" s="1053"/>
      <c r="NZU45" s="480"/>
      <c r="NZV45" s="480"/>
      <c r="NZW45" s="481"/>
      <c r="NZX45" s="480"/>
      <c r="NZY45" s="480"/>
      <c r="NZZ45" s="480"/>
      <c r="OAA45" s="481"/>
      <c r="OAB45" s="481"/>
      <c r="OAC45" s="482"/>
      <c r="OAD45" s="481"/>
      <c r="OAE45" s="1053"/>
      <c r="OAF45" s="1053"/>
      <c r="OAG45" s="1053"/>
      <c r="OAH45" s="1053"/>
      <c r="OAI45" s="1053"/>
      <c r="OAJ45" s="480"/>
      <c r="OAK45" s="480"/>
      <c r="OAL45" s="481"/>
      <c r="OAM45" s="480"/>
      <c r="OAN45" s="480"/>
      <c r="OAO45" s="480"/>
      <c r="OAP45" s="481"/>
      <c r="OAQ45" s="481"/>
      <c r="OAR45" s="482"/>
      <c r="OAS45" s="481"/>
      <c r="OAT45" s="1053"/>
      <c r="OAU45" s="1053"/>
      <c r="OAV45" s="1053"/>
      <c r="OAW45" s="1053"/>
      <c r="OAX45" s="1053"/>
      <c r="OAY45" s="480"/>
      <c r="OAZ45" s="480"/>
      <c r="OBA45" s="481"/>
      <c r="OBB45" s="480"/>
      <c r="OBC45" s="480"/>
      <c r="OBD45" s="480"/>
      <c r="OBE45" s="481"/>
      <c r="OBF45" s="481"/>
      <c r="OBG45" s="482"/>
      <c r="OBH45" s="481"/>
      <c r="OBI45" s="1053"/>
      <c r="OBJ45" s="1053"/>
      <c r="OBK45" s="1053"/>
      <c r="OBL45" s="1053"/>
      <c r="OBM45" s="1053"/>
      <c r="OBN45" s="480"/>
      <c r="OBO45" s="480"/>
      <c r="OBP45" s="481"/>
      <c r="OBQ45" s="480"/>
      <c r="OBR45" s="480"/>
      <c r="OBS45" s="480"/>
      <c r="OBT45" s="481"/>
      <c r="OBU45" s="481"/>
      <c r="OBV45" s="482"/>
      <c r="OBW45" s="481"/>
      <c r="OBX45" s="1053"/>
      <c r="OBY45" s="1053"/>
      <c r="OBZ45" s="1053"/>
      <c r="OCA45" s="1053"/>
      <c r="OCB45" s="1053"/>
      <c r="OCC45" s="480"/>
      <c r="OCD45" s="480"/>
      <c r="OCE45" s="481"/>
      <c r="OCF45" s="480"/>
      <c r="OCG45" s="480"/>
      <c r="OCH45" s="480"/>
      <c r="OCI45" s="481"/>
      <c r="OCJ45" s="481"/>
      <c r="OCK45" s="482"/>
      <c r="OCL45" s="481"/>
      <c r="OCM45" s="1053"/>
      <c r="OCN45" s="1053"/>
      <c r="OCO45" s="1053"/>
      <c r="OCP45" s="1053"/>
      <c r="OCQ45" s="1053"/>
      <c r="OCR45" s="480"/>
      <c r="OCS45" s="480"/>
      <c r="OCT45" s="481"/>
      <c r="OCU45" s="480"/>
      <c r="OCV45" s="480"/>
      <c r="OCW45" s="480"/>
      <c r="OCX45" s="481"/>
      <c r="OCY45" s="481"/>
      <c r="OCZ45" s="482"/>
      <c r="ODA45" s="481"/>
      <c r="ODB45" s="1053"/>
      <c r="ODC45" s="1053"/>
      <c r="ODD45" s="1053"/>
      <c r="ODE45" s="1053"/>
      <c r="ODF45" s="1053"/>
      <c r="ODG45" s="480"/>
      <c r="ODH45" s="480"/>
      <c r="ODI45" s="481"/>
      <c r="ODJ45" s="480"/>
      <c r="ODK45" s="480"/>
      <c r="ODL45" s="480"/>
      <c r="ODM45" s="481"/>
      <c r="ODN45" s="481"/>
      <c r="ODO45" s="482"/>
      <c r="ODP45" s="481"/>
      <c r="ODQ45" s="1053"/>
      <c r="ODR45" s="1053"/>
      <c r="ODS45" s="1053"/>
      <c r="ODT45" s="1053"/>
      <c r="ODU45" s="1053"/>
      <c r="ODV45" s="480"/>
      <c r="ODW45" s="480"/>
      <c r="ODX45" s="481"/>
      <c r="ODY45" s="480"/>
      <c r="ODZ45" s="480"/>
      <c r="OEA45" s="480"/>
      <c r="OEB45" s="481"/>
      <c r="OEC45" s="481"/>
      <c r="OED45" s="482"/>
      <c r="OEE45" s="481"/>
      <c r="OEF45" s="1053"/>
      <c r="OEG45" s="1053"/>
      <c r="OEH45" s="1053"/>
      <c r="OEI45" s="1053"/>
      <c r="OEJ45" s="1053"/>
      <c r="OEK45" s="480"/>
      <c r="OEL45" s="480"/>
      <c r="OEM45" s="481"/>
      <c r="OEN45" s="480"/>
      <c r="OEO45" s="480"/>
      <c r="OEP45" s="480"/>
      <c r="OEQ45" s="481"/>
      <c r="OER45" s="481"/>
      <c r="OES45" s="482"/>
      <c r="OET45" s="481"/>
      <c r="OEU45" s="1053"/>
      <c r="OEV45" s="1053"/>
      <c r="OEW45" s="1053"/>
      <c r="OEX45" s="1053"/>
      <c r="OEY45" s="1053"/>
      <c r="OEZ45" s="480"/>
      <c r="OFA45" s="480"/>
      <c r="OFB45" s="481"/>
      <c r="OFC45" s="480"/>
      <c r="OFD45" s="480"/>
      <c r="OFE45" s="480"/>
      <c r="OFF45" s="481"/>
      <c r="OFG45" s="481"/>
      <c r="OFH45" s="482"/>
      <c r="OFI45" s="481"/>
      <c r="OFJ45" s="1053"/>
      <c r="OFK45" s="1053"/>
      <c r="OFL45" s="1053"/>
      <c r="OFM45" s="1053"/>
      <c r="OFN45" s="1053"/>
      <c r="OFO45" s="480"/>
      <c r="OFP45" s="480"/>
      <c r="OFQ45" s="481"/>
      <c r="OFR45" s="480"/>
      <c r="OFS45" s="480"/>
      <c r="OFT45" s="480"/>
      <c r="OFU45" s="481"/>
      <c r="OFV45" s="481"/>
      <c r="OFW45" s="482"/>
      <c r="OFX45" s="481"/>
      <c r="OFY45" s="1053"/>
      <c r="OFZ45" s="1053"/>
      <c r="OGA45" s="1053"/>
      <c r="OGB45" s="1053"/>
      <c r="OGC45" s="1053"/>
      <c r="OGD45" s="480"/>
      <c r="OGE45" s="480"/>
      <c r="OGF45" s="481"/>
      <c r="OGG45" s="480"/>
      <c r="OGH45" s="480"/>
      <c r="OGI45" s="480"/>
      <c r="OGJ45" s="481"/>
      <c r="OGK45" s="481"/>
      <c r="OGL45" s="482"/>
      <c r="OGM45" s="481"/>
      <c r="OGN45" s="1053"/>
      <c r="OGO45" s="1053"/>
      <c r="OGP45" s="1053"/>
      <c r="OGQ45" s="1053"/>
      <c r="OGR45" s="1053"/>
      <c r="OGS45" s="480"/>
      <c r="OGT45" s="480"/>
      <c r="OGU45" s="481"/>
      <c r="OGV45" s="480"/>
      <c r="OGW45" s="480"/>
      <c r="OGX45" s="480"/>
      <c r="OGY45" s="481"/>
      <c r="OGZ45" s="481"/>
      <c r="OHA45" s="482"/>
      <c r="OHB45" s="481"/>
      <c r="OHC45" s="1053"/>
      <c r="OHD45" s="1053"/>
      <c r="OHE45" s="1053"/>
      <c r="OHF45" s="1053"/>
      <c r="OHG45" s="1053"/>
      <c r="OHH45" s="480"/>
      <c r="OHI45" s="480"/>
      <c r="OHJ45" s="481"/>
      <c r="OHK45" s="480"/>
      <c r="OHL45" s="480"/>
      <c r="OHM45" s="480"/>
      <c r="OHN45" s="481"/>
      <c r="OHO45" s="481"/>
      <c r="OHP45" s="482"/>
      <c r="OHQ45" s="481"/>
      <c r="OHR45" s="1053"/>
      <c r="OHS45" s="1053"/>
      <c r="OHT45" s="1053"/>
      <c r="OHU45" s="1053"/>
      <c r="OHV45" s="1053"/>
      <c r="OHW45" s="480"/>
      <c r="OHX45" s="480"/>
      <c r="OHY45" s="481"/>
      <c r="OHZ45" s="480"/>
      <c r="OIA45" s="480"/>
      <c r="OIB45" s="480"/>
      <c r="OIC45" s="481"/>
      <c r="OID45" s="481"/>
      <c r="OIE45" s="482"/>
      <c r="OIF45" s="481"/>
      <c r="OIG45" s="1053"/>
      <c r="OIH45" s="1053"/>
      <c r="OII45" s="1053"/>
      <c r="OIJ45" s="1053"/>
      <c r="OIK45" s="1053"/>
      <c r="OIL45" s="480"/>
      <c r="OIM45" s="480"/>
      <c r="OIN45" s="481"/>
      <c r="OIO45" s="480"/>
      <c r="OIP45" s="480"/>
      <c r="OIQ45" s="480"/>
      <c r="OIR45" s="481"/>
      <c r="OIS45" s="481"/>
      <c r="OIT45" s="482"/>
      <c r="OIU45" s="481"/>
      <c r="OIV45" s="1053"/>
      <c r="OIW45" s="1053"/>
      <c r="OIX45" s="1053"/>
      <c r="OIY45" s="1053"/>
      <c r="OIZ45" s="1053"/>
      <c r="OJA45" s="480"/>
      <c r="OJB45" s="480"/>
      <c r="OJC45" s="481"/>
      <c r="OJD45" s="480"/>
      <c r="OJE45" s="480"/>
      <c r="OJF45" s="480"/>
      <c r="OJG45" s="481"/>
      <c r="OJH45" s="481"/>
      <c r="OJI45" s="482"/>
      <c r="OJJ45" s="481"/>
      <c r="OJK45" s="1053"/>
      <c r="OJL45" s="1053"/>
      <c r="OJM45" s="1053"/>
      <c r="OJN45" s="1053"/>
      <c r="OJO45" s="1053"/>
      <c r="OJP45" s="480"/>
      <c r="OJQ45" s="480"/>
      <c r="OJR45" s="481"/>
      <c r="OJS45" s="480"/>
      <c r="OJT45" s="480"/>
      <c r="OJU45" s="480"/>
      <c r="OJV45" s="481"/>
      <c r="OJW45" s="481"/>
      <c r="OJX45" s="482"/>
      <c r="OJY45" s="481"/>
      <c r="OJZ45" s="1053"/>
      <c r="OKA45" s="1053"/>
      <c r="OKB45" s="1053"/>
      <c r="OKC45" s="1053"/>
      <c r="OKD45" s="1053"/>
      <c r="OKE45" s="480"/>
      <c r="OKF45" s="480"/>
      <c r="OKG45" s="481"/>
      <c r="OKH45" s="480"/>
      <c r="OKI45" s="480"/>
      <c r="OKJ45" s="480"/>
      <c r="OKK45" s="481"/>
      <c r="OKL45" s="481"/>
      <c r="OKM45" s="482"/>
      <c r="OKN45" s="481"/>
      <c r="OKO45" s="1053"/>
      <c r="OKP45" s="1053"/>
      <c r="OKQ45" s="1053"/>
      <c r="OKR45" s="1053"/>
      <c r="OKS45" s="1053"/>
      <c r="OKT45" s="480"/>
      <c r="OKU45" s="480"/>
      <c r="OKV45" s="481"/>
      <c r="OKW45" s="480"/>
      <c r="OKX45" s="480"/>
      <c r="OKY45" s="480"/>
      <c r="OKZ45" s="481"/>
      <c r="OLA45" s="481"/>
      <c r="OLB45" s="482"/>
      <c r="OLC45" s="481"/>
      <c r="OLD45" s="1053"/>
      <c r="OLE45" s="1053"/>
      <c r="OLF45" s="1053"/>
      <c r="OLG45" s="1053"/>
      <c r="OLH45" s="1053"/>
      <c r="OLI45" s="480"/>
      <c r="OLJ45" s="480"/>
      <c r="OLK45" s="481"/>
      <c r="OLL45" s="480"/>
      <c r="OLM45" s="480"/>
      <c r="OLN45" s="480"/>
      <c r="OLO45" s="481"/>
      <c r="OLP45" s="481"/>
      <c r="OLQ45" s="482"/>
      <c r="OLR45" s="481"/>
      <c r="OLS45" s="1053"/>
      <c r="OLT45" s="1053"/>
      <c r="OLU45" s="1053"/>
      <c r="OLV45" s="1053"/>
      <c r="OLW45" s="1053"/>
      <c r="OLX45" s="480"/>
      <c r="OLY45" s="480"/>
      <c r="OLZ45" s="481"/>
      <c r="OMA45" s="480"/>
      <c r="OMB45" s="480"/>
      <c r="OMC45" s="480"/>
      <c r="OMD45" s="481"/>
      <c r="OME45" s="481"/>
      <c r="OMF45" s="482"/>
      <c r="OMG45" s="481"/>
      <c r="OMH45" s="1053"/>
      <c r="OMI45" s="1053"/>
      <c r="OMJ45" s="1053"/>
      <c r="OMK45" s="1053"/>
      <c r="OML45" s="1053"/>
      <c r="OMM45" s="480"/>
      <c r="OMN45" s="480"/>
      <c r="OMO45" s="481"/>
      <c r="OMP45" s="480"/>
      <c r="OMQ45" s="480"/>
      <c r="OMR45" s="480"/>
      <c r="OMS45" s="481"/>
      <c r="OMT45" s="481"/>
      <c r="OMU45" s="482"/>
      <c r="OMV45" s="481"/>
      <c r="OMW45" s="1053"/>
      <c r="OMX45" s="1053"/>
      <c r="OMY45" s="1053"/>
      <c r="OMZ45" s="1053"/>
      <c r="ONA45" s="1053"/>
      <c r="ONB45" s="480"/>
      <c r="ONC45" s="480"/>
      <c r="OND45" s="481"/>
      <c r="ONE45" s="480"/>
      <c r="ONF45" s="480"/>
      <c r="ONG45" s="480"/>
      <c r="ONH45" s="481"/>
      <c r="ONI45" s="481"/>
      <c r="ONJ45" s="482"/>
      <c r="ONK45" s="481"/>
      <c r="ONL45" s="1053"/>
      <c r="ONM45" s="1053"/>
      <c r="ONN45" s="1053"/>
      <c r="ONO45" s="1053"/>
      <c r="ONP45" s="1053"/>
      <c r="ONQ45" s="480"/>
      <c r="ONR45" s="480"/>
      <c r="ONS45" s="481"/>
      <c r="ONT45" s="480"/>
      <c r="ONU45" s="480"/>
      <c r="ONV45" s="480"/>
      <c r="ONW45" s="481"/>
      <c r="ONX45" s="481"/>
      <c r="ONY45" s="482"/>
      <c r="ONZ45" s="481"/>
      <c r="OOA45" s="1053"/>
      <c r="OOB45" s="1053"/>
      <c r="OOC45" s="1053"/>
      <c r="OOD45" s="1053"/>
      <c r="OOE45" s="1053"/>
      <c r="OOF45" s="480"/>
      <c r="OOG45" s="480"/>
      <c r="OOH45" s="481"/>
      <c r="OOI45" s="480"/>
      <c r="OOJ45" s="480"/>
      <c r="OOK45" s="480"/>
      <c r="OOL45" s="481"/>
      <c r="OOM45" s="481"/>
      <c r="OON45" s="482"/>
      <c r="OOO45" s="481"/>
      <c r="OOP45" s="1053"/>
      <c r="OOQ45" s="1053"/>
      <c r="OOR45" s="1053"/>
      <c r="OOS45" s="1053"/>
      <c r="OOT45" s="1053"/>
      <c r="OOU45" s="480"/>
      <c r="OOV45" s="480"/>
      <c r="OOW45" s="481"/>
      <c r="OOX45" s="480"/>
      <c r="OOY45" s="480"/>
      <c r="OOZ45" s="480"/>
      <c r="OPA45" s="481"/>
      <c r="OPB45" s="481"/>
      <c r="OPC45" s="482"/>
      <c r="OPD45" s="481"/>
      <c r="OPE45" s="1053"/>
      <c r="OPF45" s="1053"/>
      <c r="OPG45" s="1053"/>
      <c r="OPH45" s="1053"/>
      <c r="OPI45" s="1053"/>
      <c r="OPJ45" s="480"/>
      <c r="OPK45" s="480"/>
      <c r="OPL45" s="481"/>
      <c r="OPM45" s="480"/>
      <c r="OPN45" s="480"/>
      <c r="OPO45" s="480"/>
      <c r="OPP45" s="481"/>
      <c r="OPQ45" s="481"/>
      <c r="OPR45" s="482"/>
      <c r="OPS45" s="481"/>
      <c r="OPT45" s="1053"/>
      <c r="OPU45" s="1053"/>
      <c r="OPV45" s="1053"/>
      <c r="OPW45" s="1053"/>
      <c r="OPX45" s="1053"/>
      <c r="OPY45" s="480"/>
      <c r="OPZ45" s="480"/>
      <c r="OQA45" s="481"/>
      <c r="OQB45" s="480"/>
      <c r="OQC45" s="480"/>
      <c r="OQD45" s="480"/>
      <c r="OQE45" s="481"/>
      <c r="OQF45" s="481"/>
      <c r="OQG45" s="482"/>
      <c r="OQH45" s="481"/>
      <c r="OQI45" s="1053"/>
      <c r="OQJ45" s="1053"/>
      <c r="OQK45" s="1053"/>
      <c r="OQL45" s="1053"/>
      <c r="OQM45" s="1053"/>
      <c r="OQN45" s="480"/>
      <c r="OQO45" s="480"/>
      <c r="OQP45" s="481"/>
      <c r="OQQ45" s="480"/>
      <c r="OQR45" s="480"/>
      <c r="OQS45" s="480"/>
      <c r="OQT45" s="481"/>
      <c r="OQU45" s="481"/>
      <c r="OQV45" s="482"/>
      <c r="OQW45" s="481"/>
      <c r="OQX45" s="1053"/>
      <c r="OQY45" s="1053"/>
      <c r="OQZ45" s="1053"/>
      <c r="ORA45" s="1053"/>
      <c r="ORB45" s="1053"/>
      <c r="ORC45" s="480"/>
      <c r="ORD45" s="480"/>
      <c r="ORE45" s="481"/>
      <c r="ORF45" s="480"/>
      <c r="ORG45" s="480"/>
      <c r="ORH45" s="480"/>
      <c r="ORI45" s="481"/>
      <c r="ORJ45" s="481"/>
      <c r="ORK45" s="482"/>
      <c r="ORL45" s="481"/>
      <c r="ORM45" s="1053"/>
      <c r="ORN45" s="1053"/>
      <c r="ORO45" s="1053"/>
      <c r="ORP45" s="1053"/>
      <c r="ORQ45" s="1053"/>
      <c r="ORR45" s="480"/>
      <c r="ORS45" s="480"/>
      <c r="ORT45" s="481"/>
      <c r="ORU45" s="480"/>
      <c r="ORV45" s="480"/>
      <c r="ORW45" s="480"/>
      <c r="ORX45" s="481"/>
      <c r="ORY45" s="481"/>
      <c r="ORZ45" s="482"/>
      <c r="OSA45" s="481"/>
      <c r="OSB45" s="1053"/>
      <c r="OSC45" s="1053"/>
      <c r="OSD45" s="1053"/>
      <c r="OSE45" s="1053"/>
      <c r="OSF45" s="1053"/>
      <c r="OSG45" s="480"/>
      <c r="OSH45" s="480"/>
      <c r="OSI45" s="481"/>
      <c r="OSJ45" s="480"/>
      <c r="OSK45" s="480"/>
      <c r="OSL45" s="480"/>
      <c r="OSM45" s="481"/>
      <c r="OSN45" s="481"/>
      <c r="OSO45" s="482"/>
      <c r="OSP45" s="481"/>
      <c r="OSQ45" s="1053"/>
      <c r="OSR45" s="1053"/>
      <c r="OSS45" s="1053"/>
      <c r="OST45" s="1053"/>
      <c r="OSU45" s="1053"/>
      <c r="OSV45" s="480"/>
      <c r="OSW45" s="480"/>
      <c r="OSX45" s="481"/>
      <c r="OSY45" s="480"/>
      <c r="OSZ45" s="480"/>
      <c r="OTA45" s="480"/>
      <c r="OTB45" s="481"/>
      <c r="OTC45" s="481"/>
      <c r="OTD45" s="482"/>
      <c r="OTE45" s="481"/>
      <c r="OTF45" s="1053"/>
      <c r="OTG45" s="1053"/>
      <c r="OTH45" s="1053"/>
      <c r="OTI45" s="1053"/>
      <c r="OTJ45" s="1053"/>
      <c r="OTK45" s="480"/>
      <c r="OTL45" s="480"/>
      <c r="OTM45" s="481"/>
      <c r="OTN45" s="480"/>
      <c r="OTO45" s="480"/>
      <c r="OTP45" s="480"/>
      <c r="OTQ45" s="481"/>
      <c r="OTR45" s="481"/>
      <c r="OTS45" s="482"/>
      <c r="OTT45" s="481"/>
      <c r="OTU45" s="1053"/>
      <c r="OTV45" s="1053"/>
      <c r="OTW45" s="1053"/>
      <c r="OTX45" s="1053"/>
      <c r="OTY45" s="1053"/>
      <c r="OTZ45" s="480"/>
      <c r="OUA45" s="480"/>
      <c r="OUB45" s="481"/>
      <c r="OUC45" s="480"/>
      <c r="OUD45" s="480"/>
      <c r="OUE45" s="480"/>
      <c r="OUF45" s="481"/>
      <c r="OUG45" s="481"/>
      <c r="OUH45" s="482"/>
      <c r="OUI45" s="481"/>
      <c r="OUJ45" s="1053"/>
      <c r="OUK45" s="1053"/>
      <c r="OUL45" s="1053"/>
      <c r="OUM45" s="1053"/>
      <c r="OUN45" s="1053"/>
      <c r="OUO45" s="480"/>
      <c r="OUP45" s="480"/>
      <c r="OUQ45" s="481"/>
      <c r="OUR45" s="480"/>
      <c r="OUS45" s="480"/>
      <c r="OUT45" s="480"/>
      <c r="OUU45" s="481"/>
      <c r="OUV45" s="481"/>
      <c r="OUW45" s="482"/>
      <c r="OUX45" s="481"/>
      <c r="OUY45" s="1053"/>
      <c r="OUZ45" s="1053"/>
      <c r="OVA45" s="1053"/>
      <c r="OVB45" s="1053"/>
      <c r="OVC45" s="1053"/>
      <c r="OVD45" s="480"/>
      <c r="OVE45" s="480"/>
      <c r="OVF45" s="481"/>
      <c r="OVG45" s="480"/>
      <c r="OVH45" s="480"/>
      <c r="OVI45" s="480"/>
      <c r="OVJ45" s="481"/>
      <c r="OVK45" s="481"/>
      <c r="OVL45" s="482"/>
      <c r="OVM45" s="481"/>
      <c r="OVN45" s="1053"/>
      <c r="OVO45" s="1053"/>
      <c r="OVP45" s="1053"/>
      <c r="OVQ45" s="1053"/>
      <c r="OVR45" s="1053"/>
      <c r="OVS45" s="480"/>
      <c r="OVT45" s="480"/>
      <c r="OVU45" s="481"/>
      <c r="OVV45" s="480"/>
      <c r="OVW45" s="480"/>
      <c r="OVX45" s="480"/>
      <c r="OVY45" s="481"/>
      <c r="OVZ45" s="481"/>
      <c r="OWA45" s="482"/>
      <c r="OWB45" s="481"/>
      <c r="OWC45" s="1053"/>
      <c r="OWD45" s="1053"/>
      <c r="OWE45" s="1053"/>
      <c r="OWF45" s="1053"/>
      <c r="OWG45" s="1053"/>
      <c r="OWH45" s="480"/>
      <c r="OWI45" s="480"/>
      <c r="OWJ45" s="481"/>
      <c r="OWK45" s="480"/>
      <c r="OWL45" s="480"/>
      <c r="OWM45" s="480"/>
      <c r="OWN45" s="481"/>
      <c r="OWO45" s="481"/>
      <c r="OWP45" s="482"/>
      <c r="OWQ45" s="481"/>
      <c r="OWR45" s="1053"/>
      <c r="OWS45" s="1053"/>
      <c r="OWT45" s="1053"/>
      <c r="OWU45" s="1053"/>
      <c r="OWV45" s="1053"/>
      <c r="OWW45" s="480"/>
      <c r="OWX45" s="480"/>
      <c r="OWY45" s="481"/>
      <c r="OWZ45" s="480"/>
      <c r="OXA45" s="480"/>
      <c r="OXB45" s="480"/>
      <c r="OXC45" s="481"/>
      <c r="OXD45" s="481"/>
      <c r="OXE45" s="482"/>
      <c r="OXF45" s="481"/>
      <c r="OXG45" s="1053"/>
      <c r="OXH45" s="1053"/>
      <c r="OXI45" s="1053"/>
      <c r="OXJ45" s="1053"/>
      <c r="OXK45" s="1053"/>
      <c r="OXL45" s="480"/>
      <c r="OXM45" s="480"/>
      <c r="OXN45" s="481"/>
      <c r="OXO45" s="480"/>
      <c r="OXP45" s="480"/>
      <c r="OXQ45" s="480"/>
      <c r="OXR45" s="481"/>
      <c r="OXS45" s="481"/>
      <c r="OXT45" s="482"/>
      <c r="OXU45" s="481"/>
      <c r="OXV45" s="1053"/>
      <c r="OXW45" s="1053"/>
      <c r="OXX45" s="1053"/>
      <c r="OXY45" s="1053"/>
      <c r="OXZ45" s="1053"/>
      <c r="OYA45" s="480"/>
      <c r="OYB45" s="480"/>
      <c r="OYC45" s="481"/>
      <c r="OYD45" s="480"/>
      <c r="OYE45" s="480"/>
      <c r="OYF45" s="480"/>
      <c r="OYG45" s="481"/>
      <c r="OYH45" s="481"/>
      <c r="OYI45" s="482"/>
      <c r="OYJ45" s="481"/>
      <c r="OYK45" s="1053"/>
      <c r="OYL45" s="1053"/>
      <c r="OYM45" s="1053"/>
      <c r="OYN45" s="1053"/>
      <c r="OYO45" s="1053"/>
      <c r="OYP45" s="480"/>
      <c r="OYQ45" s="480"/>
      <c r="OYR45" s="481"/>
      <c r="OYS45" s="480"/>
      <c r="OYT45" s="480"/>
      <c r="OYU45" s="480"/>
      <c r="OYV45" s="481"/>
      <c r="OYW45" s="481"/>
      <c r="OYX45" s="482"/>
      <c r="OYY45" s="481"/>
      <c r="OYZ45" s="1053"/>
      <c r="OZA45" s="1053"/>
      <c r="OZB45" s="1053"/>
      <c r="OZC45" s="1053"/>
      <c r="OZD45" s="1053"/>
      <c r="OZE45" s="480"/>
      <c r="OZF45" s="480"/>
      <c r="OZG45" s="481"/>
      <c r="OZH45" s="480"/>
      <c r="OZI45" s="480"/>
      <c r="OZJ45" s="480"/>
      <c r="OZK45" s="481"/>
      <c r="OZL45" s="481"/>
      <c r="OZM45" s="482"/>
      <c r="OZN45" s="481"/>
      <c r="OZO45" s="1053"/>
      <c r="OZP45" s="1053"/>
      <c r="OZQ45" s="1053"/>
      <c r="OZR45" s="1053"/>
      <c r="OZS45" s="1053"/>
      <c r="OZT45" s="480"/>
      <c r="OZU45" s="480"/>
      <c r="OZV45" s="481"/>
      <c r="OZW45" s="480"/>
      <c r="OZX45" s="480"/>
      <c r="OZY45" s="480"/>
      <c r="OZZ45" s="481"/>
      <c r="PAA45" s="481"/>
      <c r="PAB45" s="482"/>
      <c r="PAC45" s="481"/>
      <c r="PAD45" s="1053"/>
      <c r="PAE45" s="1053"/>
      <c r="PAF45" s="1053"/>
      <c r="PAG45" s="1053"/>
      <c r="PAH45" s="1053"/>
      <c r="PAI45" s="480"/>
      <c r="PAJ45" s="480"/>
      <c r="PAK45" s="481"/>
      <c r="PAL45" s="480"/>
      <c r="PAM45" s="480"/>
      <c r="PAN45" s="480"/>
      <c r="PAO45" s="481"/>
      <c r="PAP45" s="481"/>
      <c r="PAQ45" s="482"/>
      <c r="PAR45" s="481"/>
      <c r="PAS45" s="1053"/>
      <c r="PAT45" s="1053"/>
      <c r="PAU45" s="1053"/>
      <c r="PAV45" s="1053"/>
      <c r="PAW45" s="1053"/>
      <c r="PAX45" s="480"/>
      <c r="PAY45" s="480"/>
      <c r="PAZ45" s="481"/>
      <c r="PBA45" s="480"/>
      <c r="PBB45" s="480"/>
      <c r="PBC45" s="480"/>
      <c r="PBD45" s="481"/>
      <c r="PBE45" s="481"/>
      <c r="PBF45" s="482"/>
      <c r="PBG45" s="481"/>
      <c r="PBH45" s="1053"/>
      <c r="PBI45" s="1053"/>
      <c r="PBJ45" s="1053"/>
      <c r="PBK45" s="1053"/>
      <c r="PBL45" s="1053"/>
      <c r="PBM45" s="480"/>
      <c r="PBN45" s="480"/>
      <c r="PBO45" s="481"/>
      <c r="PBP45" s="480"/>
      <c r="PBQ45" s="480"/>
      <c r="PBR45" s="480"/>
      <c r="PBS45" s="481"/>
      <c r="PBT45" s="481"/>
      <c r="PBU45" s="482"/>
      <c r="PBV45" s="481"/>
      <c r="PBW45" s="1053"/>
      <c r="PBX45" s="1053"/>
      <c r="PBY45" s="1053"/>
      <c r="PBZ45" s="1053"/>
      <c r="PCA45" s="1053"/>
      <c r="PCB45" s="480"/>
      <c r="PCC45" s="480"/>
      <c r="PCD45" s="481"/>
      <c r="PCE45" s="480"/>
      <c r="PCF45" s="480"/>
      <c r="PCG45" s="480"/>
      <c r="PCH45" s="481"/>
      <c r="PCI45" s="481"/>
      <c r="PCJ45" s="482"/>
      <c r="PCK45" s="481"/>
      <c r="PCL45" s="1053"/>
      <c r="PCM45" s="1053"/>
      <c r="PCN45" s="1053"/>
      <c r="PCO45" s="1053"/>
      <c r="PCP45" s="1053"/>
      <c r="PCQ45" s="480"/>
      <c r="PCR45" s="480"/>
      <c r="PCS45" s="481"/>
      <c r="PCT45" s="480"/>
      <c r="PCU45" s="480"/>
      <c r="PCV45" s="480"/>
      <c r="PCW45" s="481"/>
      <c r="PCX45" s="481"/>
      <c r="PCY45" s="482"/>
      <c r="PCZ45" s="481"/>
      <c r="PDA45" s="1053"/>
      <c r="PDB45" s="1053"/>
      <c r="PDC45" s="1053"/>
      <c r="PDD45" s="1053"/>
      <c r="PDE45" s="1053"/>
      <c r="PDF45" s="480"/>
      <c r="PDG45" s="480"/>
      <c r="PDH45" s="481"/>
      <c r="PDI45" s="480"/>
      <c r="PDJ45" s="480"/>
      <c r="PDK45" s="480"/>
      <c r="PDL45" s="481"/>
      <c r="PDM45" s="481"/>
      <c r="PDN45" s="482"/>
      <c r="PDO45" s="481"/>
      <c r="PDP45" s="1053"/>
      <c r="PDQ45" s="1053"/>
      <c r="PDR45" s="1053"/>
      <c r="PDS45" s="1053"/>
      <c r="PDT45" s="1053"/>
      <c r="PDU45" s="480"/>
      <c r="PDV45" s="480"/>
      <c r="PDW45" s="481"/>
      <c r="PDX45" s="480"/>
      <c r="PDY45" s="480"/>
      <c r="PDZ45" s="480"/>
      <c r="PEA45" s="481"/>
      <c r="PEB45" s="481"/>
      <c r="PEC45" s="482"/>
      <c r="PED45" s="481"/>
      <c r="PEE45" s="1053"/>
      <c r="PEF45" s="1053"/>
      <c r="PEG45" s="1053"/>
      <c r="PEH45" s="1053"/>
      <c r="PEI45" s="1053"/>
      <c r="PEJ45" s="480"/>
      <c r="PEK45" s="480"/>
      <c r="PEL45" s="481"/>
      <c r="PEM45" s="480"/>
      <c r="PEN45" s="480"/>
      <c r="PEO45" s="480"/>
      <c r="PEP45" s="481"/>
      <c r="PEQ45" s="481"/>
      <c r="PER45" s="482"/>
      <c r="PES45" s="481"/>
      <c r="PET45" s="1053"/>
      <c r="PEU45" s="1053"/>
      <c r="PEV45" s="1053"/>
      <c r="PEW45" s="1053"/>
      <c r="PEX45" s="1053"/>
      <c r="PEY45" s="480"/>
      <c r="PEZ45" s="480"/>
      <c r="PFA45" s="481"/>
      <c r="PFB45" s="480"/>
      <c r="PFC45" s="480"/>
      <c r="PFD45" s="480"/>
      <c r="PFE45" s="481"/>
      <c r="PFF45" s="481"/>
      <c r="PFG45" s="482"/>
      <c r="PFH45" s="481"/>
      <c r="PFI45" s="1053"/>
      <c r="PFJ45" s="1053"/>
      <c r="PFK45" s="1053"/>
      <c r="PFL45" s="1053"/>
      <c r="PFM45" s="1053"/>
      <c r="PFN45" s="480"/>
      <c r="PFO45" s="480"/>
      <c r="PFP45" s="481"/>
      <c r="PFQ45" s="480"/>
      <c r="PFR45" s="480"/>
      <c r="PFS45" s="480"/>
      <c r="PFT45" s="481"/>
      <c r="PFU45" s="481"/>
      <c r="PFV45" s="482"/>
      <c r="PFW45" s="481"/>
      <c r="PFX45" s="1053"/>
      <c r="PFY45" s="1053"/>
      <c r="PFZ45" s="1053"/>
      <c r="PGA45" s="1053"/>
      <c r="PGB45" s="1053"/>
      <c r="PGC45" s="480"/>
      <c r="PGD45" s="480"/>
      <c r="PGE45" s="481"/>
      <c r="PGF45" s="480"/>
      <c r="PGG45" s="480"/>
      <c r="PGH45" s="480"/>
      <c r="PGI45" s="481"/>
      <c r="PGJ45" s="481"/>
      <c r="PGK45" s="482"/>
      <c r="PGL45" s="481"/>
      <c r="PGM45" s="1053"/>
      <c r="PGN45" s="1053"/>
      <c r="PGO45" s="1053"/>
      <c r="PGP45" s="1053"/>
      <c r="PGQ45" s="1053"/>
      <c r="PGR45" s="480"/>
      <c r="PGS45" s="480"/>
      <c r="PGT45" s="481"/>
      <c r="PGU45" s="480"/>
      <c r="PGV45" s="480"/>
      <c r="PGW45" s="480"/>
      <c r="PGX45" s="481"/>
      <c r="PGY45" s="481"/>
      <c r="PGZ45" s="482"/>
      <c r="PHA45" s="481"/>
      <c r="PHB45" s="1053"/>
      <c r="PHC45" s="1053"/>
      <c r="PHD45" s="1053"/>
      <c r="PHE45" s="1053"/>
      <c r="PHF45" s="1053"/>
      <c r="PHG45" s="480"/>
      <c r="PHH45" s="480"/>
      <c r="PHI45" s="481"/>
      <c r="PHJ45" s="480"/>
      <c r="PHK45" s="480"/>
      <c r="PHL45" s="480"/>
      <c r="PHM45" s="481"/>
      <c r="PHN45" s="481"/>
      <c r="PHO45" s="482"/>
      <c r="PHP45" s="481"/>
      <c r="PHQ45" s="1053"/>
      <c r="PHR45" s="1053"/>
      <c r="PHS45" s="1053"/>
      <c r="PHT45" s="1053"/>
      <c r="PHU45" s="1053"/>
      <c r="PHV45" s="480"/>
      <c r="PHW45" s="480"/>
      <c r="PHX45" s="481"/>
      <c r="PHY45" s="480"/>
      <c r="PHZ45" s="480"/>
      <c r="PIA45" s="480"/>
      <c r="PIB45" s="481"/>
      <c r="PIC45" s="481"/>
      <c r="PID45" s="482"/>
      <c r="PIE45" s="481"/>
      <c r="PIF45" s="1053"/>
      <c r="PIG45" s="1053"/>
      <c r="PIH45" s="1053"/>
      <c r="PII45" s="1053"/>
      <c r="PIJ45" s="1053"/>
      <c r="PIK45" s="480"/>
      <c r="PIL45" s="480"/>
      <c r="PIM45" s="481"/>
      <c r="PIN45" s="480"/>
      <c r="PIO45" s="480"/>
      <c r="PIP45" s="480"/>
      <c r="PIQ45" s="481"/>
      <c r="PIR45" s="481"/>
      <c r="PIS45" s="482"/>
      <c r="PIT45" s="481"/>
      <c r="PIU45" s="1053"/>
      <c r="PIV45" s="1053"/>
      <c r="PIW45" s="1053"/>
      <c r="PIX45" s="1053"/>
      <c r="PIY45" s="1053"/>
      <c r="PIZ45" s="480"/>
      <c r="PJA45" s="480"/>
      <c r="PJB45" s="481"/>
      <c r="PJC45" s="480"/>
      <c r="PJD45" s="480"/>
      <c r="PJE45" s="480"/>
      <c r="PJF45" s="481"/>
      <c r="PJG45" s="481"/>
      <c r="PJH45" s="482"/>
      <c r="PJI45" s="481"/>
      <c r="PJJ45" s="1053"/>
      <c r="PJK45" s="1053"/>
      <c r="PJL45" s="1053"/>
      <c r="PJM45" s="1053"/>
      <c r="PJN45" s="1053"/>
      <c r="PJO45" s="480"/>
      <c r="PJP45" s="480"/>
      <c r="PJQ45" s="481"/>
      <c r="PJR45" s="480"/>
      <c r="PJS45" s="480"/>
      <c r="PJT45" s="480"/>
      <c r="PJU45" s="481"/>
      <c r="PJV45" s="481"/>
      <c r="PJW45" s="482"/>
      <c r="PJX45" s="481"/>
      <c r="PJY45" s="1053"/>
      <c r="PJZ45" s="1053"/>
      <c r="PKA45" s="1053"/>
      <c r="PKB45" s="1053"/>
      <c r="PKC45" s="1053"/>
      <c r="PKD45" s="480"/>
      <c r="PKE45" s="480"/>
      <c r="PKF45" s="481"/>
      <c r="PKG45" s="480"/>
      <c r="PKH45" s="480"/>
      <c r="PKI45" s="480"/>
      <c r="PKJ45" s="481"/>
      <c r="PKK45" s="481"/>
      <c r="PKL45" s="482"/>
      <c r="PKM45" s="481"/>
      <c r="PKN45" s="1053"/>
      <c r="PKO45" s="1053"/>
      <c r="PKP45" s="1053"/>
      <c r="PKQ45" s="1053"/>
      <c r="PKR45" s="1053"/>
      <c r="PKS45" s="480"/>
      <c r="PKT45" s="480"/>
      <c r="PKU45" s="481"/>
      <c r="PKV45" s="480"/>
      <c r="PKW45" s="480"/>
      <c r="PKX45" s="480"/>
      <c r="PKY45" s="481"/>
      <c r="PKZ45" s="481"/>
      <c r="PLA45" s="482"/>
      <c r="PLB45" s="481"/>
      <c r="PLC45" s="1053"/>
      <c r="PLD45" s="1053"/>
      <c r="PLE45" s="1053"/>
      <c r="PLF45" s="1053"/>
      <c r="PLG45" s="1053"/>
      <c r="PLH45" s="480"/>
      <c r="PLI45" s="480"/>
      <c r="PLJ45" s="481"/>
      <c r="PLK45" s="480"/>
      <c r="PLL45" s="480"/>
      <c r="PLM45" s="480"/>
      <c r="PLN45" s="481"/>
      <c r="PLO45" s="481"/>
      <c r="PLP45" s="482"/>
      <c r="PLQ45" s="481"/>
      <c r="PLR45" s="1053"/>
      <c r="PLS45" s="1053"/>
      <c r="PLT45" s="1053"/>
      <c r="PLU45" s="1053"/>
      <c r="PLV45" s="1053"/>
      <c r="PLW45" s="480"/>
      <c r="PLX45" s="480"/>
      <c r="PLY45" s="481"/>
      <c r="PLZ45" s="480"/>
      <c r="PMA45" s="480"/>
      <c r="PMB45" s="480"/>
      <c r="PMC45" s="481"/>
      <c r="PMD45" s="481"/>
      <c r="PME45" s="482"/>
      <c r="PMF45" s="481"/>
      <c r="PMG45" s="1053"/>
      <c r="PMH45" s="1053"/>
      <c r="PMI45" s="1053"/>
      <c r="PMJ45" s="1053"/>
      <c r="PMK45" s="1053"/>
      <c r="PML45" s="480"/>
      <c r="PMM45" s="480"/>
      <c r="PMN45" s="481"/>
      <c r="PMO45" s="480"/>
      <c r="PMP45" s="480"/>
      <c r="PMQ45" s="480"/>
      <c r="PMR45" s="481"/>
      <c r="PMS45" s="481"/>
      <c r="PMT45" s="482"/>
      <c r="PMU45" s="481"/>
      <c r="PMV45" s="1053"/>
      <c r="PMW45" s="1053"/>
      <c r="PMX45" s="1053"/>
      <c r="PMY45" s="1053"/>
      <c r="PMZ45" s="1053"/>
      <c r="PNA45" s="480"/>
      <c r="PNB45" s="480"/>
      <c r="PNC45" s="481"/>
      <c r="PND45" s="480"/>
      <c r="PNE45" s="480"/>
      <c r="PNF45" s="480"/>
      <c r="PNG45" s="481"/>
      <c r="PNH45" s="481"/>
      <c r="PNI45" s="482"/>
      <c r="PNJ45" s="481"/>
      <c r="PNK45" s="1053"/>
      <c r="PNL45" s="1053"/>
      <c r="PNM45" s="1053"/>
      <c r="PNN45" s="1053"/>
      <c r="PNO45" s="1053"/>
      <c r="PNP45" s="480"/>
      <c r="PNQ45" s="480"/>
      <c r="PNR45" s="481"/>
      <c r="PNS45" s="480"/>
      <c r="PNT45" s="480"/>
      <c r="PNU45" s="480"/>
      <c r="PNV45" s="481"/>
      <c r="PNW45" s="481"/>
      <c r="PNX45" s="482"/>
      <c r="PNY45" s="481"/>
      <c r="PNZ45" s="1053"/>
      <c r="POA45" s="1053"/>
      <c r="POB45" s="1053"/>
      <c r="POC45" s="1053"/>
      <c r="POD45" s="1053"/>
      <c r="POE45" s="480"/>
      <c r="POF45" s="480"/>
      <c r="POG45" s="481"/>
      <c r="POH45" s="480"/>
      <c r="POI45" s="480"/>
      <c r="POJ45" s="480"/>
      <c r="POK45" s="481"/>
      <c r="POL45" s="481"/>
      <c r="POM45" s="482"/>
      <c r="PON45" s="481"/>
      <c r="POO45" s="1053"/>
      <c r="POP45" s="1053"/>
      <c r="POQ45" s="1053"/>
      <c r="POR45" s="1053"/>
      <c r="POS45" s="1053"/>
      <c r="POT45" s="480"/>
      <c r="POU45" s="480"/>
      <c r="POV45" s="481"/>
      <c r="POW45" s="480"/>
      <c r="POX45" s="480"/>
      <c r="POY45" s="480"/>
      <c r="POZ45" s="481"/>
      <c r="PPA45" s="481"/>
      <c r="PPB45" s="482"/>
      <c r="PPC45" s="481"/>
      <c r="PPD45" s="1053"/>
      <c r="PPE45" s="1053"/>
      <c r="PPF45" s="1053"/>
      <c r="PPG45" s="1053"/>
      <c r="PPH45" s="1053"/>
      <c r="PPI45" s="480"/>
      <c r="PPJ45" s="480"/>
      <c r="PPK45" s="481"/>
      <c r="PPL45" s="480"/>
      <c r="PPM45" s="480"/>
      <c r="PPN45" s="480"/>
      <c r="PPO45" s="481"/>
      <c r="PPP45" s="481"/>
      <c r="PPQ45" s="482"/>
      <c r="PPR45" s="481"/>
      <c r="PPS45" s="1053"/>
      <c r="PPT45" s="1053"/>
      <c r="PPU45" s="1053"/>
      <c r="PPV45" s="1053"/>
      <c r="PPW45" s="1053"/>
      <c r="PPX45" s="480"/>
      <c r="PPY45" s="480"/>
      <c r="PPZ45" s="481"/>
      <c r="PQA45" s="480"/>
      <c r="PQB45" s="480"/>
      <c r="PQC45" s="480"/>
      <c r="PQD45" s="481"/>
      <c r="PQE45" s="481"/>
      <c r="PQF45" s="482"/>
      <c r="PQG45" s="481"/>
      <c r="PQH45" s="1053"/>
      <c r="PQI45" s="1053"/>
      <c r="PQJ45" s="1053"/>
      <c r="PQK45" s="1053"/>
      <c r="PQL45" s="1053"/>
      <c r="PQM45" s="480"/>
      <c r="PQN45" s="480"/>
      <c r="PQO45" s="481"/>
      <c r="PQP45" s="480"/>
      <c r="PQQ45" s="480"/>
      <c r="PQR45" s="480"/>
      <c r="PQS45" s="481"/>
      <c r="PQT45" s="481"/>
      <c r="PQU45" s="482"/>
      <c r="PQV45" s="481"/>
      <c r="PQW45" s="1053"/>
      <c r="PQX45" s="1053"/>
      <c r="PQY45" s="1053"/>
      <c r="PQZ45" s="1053"/>
      <c r="PRA45" s="1053"/>
      <c r="PRB45" s="480"/>
      <c r="PRC45" s="480"/>
      <c r="PRD45" s="481"/>
      <c r="PRE45" s="480"/>
      <c r="PRF45" s="480"/>
      <c r="PRG45" s="480"/>
      <c r="PRH45" s="481"/>
      <c r="PRI45" s="481"/>
      <c r="PRJ45" s="482"/>
      <c r="PRK45" s="481"/>
      <c r="PRL45" s="1053"/>
      <c r="PRM45" s="1053"/>
      <c r="PRN45" s="1053"/>
      <c r="PRO45" s="1053"/>
      <c r="PRP45" s="1053"/>
      <c r="PRQ45" s="480"/>
      <c r="PRR45" s="480"/>
      <c r="PRS45" s="481"/>
      <c r="PRT45" s="480"/>
      <c r="PRU45" s="480"/>
      <c r="PRV45" s="480"/>
      <c r="PRW45" s="481"/>
      <c r="PRX45" s="481"/>
      <c r="PRY45" s="482"/>
      <c r="PRZ45" s="481"/>
      <c r="PSA45" s="1053"/>
      <c r="PSB45" s="1053"/>
      <c r="PSC45" s="1053"/>
      <c r="PSD45" s="1053"/>
      <c r="PSE45" s="1053"/>
      <c r="PSF45" s="480"/>
      <c r="PSG45" s="480"/>
      <c r="PSH45" s="481"/>
      <c r="PSI45" s="480"/>
      <c r="PSJ45" s="480"/>
      <c r="PSK45" s="480"/>
      <c r="PSL45" s="481"/>
      <c r="PSM45" s="481"/>
      <c r="PSN45" s="482"/>
      <c r="PSO45" s="481"/>
      <c r="PSP45" s="1053"/>
      <c r="PSQ45" s="1053"/>
      <c r="PSR45" s="1053"/>
      <c r="PSS45" s="1053"/>
      <c r="PST45" s="1053"/>
      <c r="PSU45" s="480"/>
      <c r="PSV45" s="480"/>
      <c r="PSW45" s="481"/>
      <c r="PSX45" s="480"/>
      <c r="PSY45" s="480"/>
      <c r="PSZ45" s="480"/>
      <c r="PTA45" s="481"/>
      <c r="PTB45" s="481"/>
      <c r="PTC45" s="482"/>
      <c r="PTD45" s="481"/>
      <c r="PTE45" s="1053"/>
      <c r="PTF45" s="1053"/>
      <c r="PTG45" s="1053"/>
      <c r="PTH45" s="1053"/>
      <c r="PTI45" s="1053"/>
      <c r="PTJ45" s="480"/>
      <c r="PTK45" s="480"/>
      <c r="PTL45" s="481"/>
      <c r="PTM45" s="480"/>
      <c r="PTN45" s="480"/>
      <c r="PTO45" s="480"/>
      <c r="PTP45" s="481"/>
      <c r="PTQ45" s="481"/>
      <c r="PTR45" s="482"/>
      <c r="PTS45" s="481"/>
      <c r="PTT45" s="1053"/>
      <c r="PTU45" s="1053"/>
      <c r="PTV45" s="1053"/>
      <c r="PTW45" s="1053"/>
      <c r="PTX45" s="1053"/>
      <c r="PTY45" s="480"/>
      <c r="PTZ45" s="480"/>
      <c r="PUA45" s="481"/>
      <c r="PUB45" s="480"/>
      <c r="PUC45" s="480"/>
      <c r="PUD45" s="480"/>
      <c r="PUE45" s="481"/>
      <c r="PUF45" s="481"/>
      <c r="PUG45" s="482"/>
      <c r="PUH45" s="481"/>
      <c r="PUI45" s="1053"/>
      <c r="PUJ45" s="1053"/>
      <c r="PUK45" s="1053"/>
      <c r="PUL45" s="1053"/>
      <c r="PUM45" s="1053"/>
      <c r="PUN45" s="480"/>
      <c r="PUO45" s="480"/>
      <c r="PUP45" s="481"/>
      <c r="PUQ45" s="480"/>
      <c r="PUR45" s="480"/>
      <c r="PUS45" s="480"/>
      <c r="PUT45" s="481"/>
      <c r="PUU45" s="481"/>
      <c r="PUV45" s="482"/>
      <c r="PUW45" s="481"/>
      <c r="PUX45" s="1053"/>
      <c r="PUY45" s="1053"/>
      <c r="PUZ45" s="1053"/>
      <c r="PVA45" s="1053"/>
      <c r="PVB45" s="1053"/>
      <c r="PVC45" s="480"/>
      <c r="PVD45" s="480"/>
      <c r="PVE45" s="481"/>
      <c r="PVF45" s="480"/>
      <c r="PVG45" s="480"/>
      <c r="PVH45" s="480"/>
      <c r="PVI45" s="481"/>
      <c r="PVJ45" s="481"/>
      <c r="PVK45" s="482"/>
      <c r="PVL45" s="481"/>
      <c r="PVM45" s="1053"/>
      <c r="PVN45" s="1053"/>
      <c r="PVO45" s="1053"/>
      <c r="PVP45" s="1053"/>
      <c r="PVQ45" s="1053"/>
      <c r="PVR45" s="480"/>
      <c r="PVS45" s="480"/>
      <c r="PVT45" s="481"/>
      <c r="PVU45" s="480"/>
      <c r="PVV45" s="480"/>
      <c r="PVW45" s="480"/>
      <c r="PVX45" s="481"/>
      <c r="PVY45" s="481"/>
      <c r="PVZ45" s="482"/>
      <c r="PWA45" s="481"/>
      <c r="PWB45" s="1053"/>
      <c r="PWC45" s="1053"/>
      <c r="PWD45" s="1053"/>
      <c r="PWE45" s="1053"/>
      <c r="PWF45" s="1053"/>
      <c r="PWG45" s="480"/>
      <c r="PWH45" s="480"/>
      <c r="PWI45" s="481"/>
      <c r="PWJ45" s="480"/>
      <c r="PWK45" s="480"/>
      <c r="PWL45" s="480"/>
      <c r="PWM45" s="481"/>
      <c r="PWN45" s="481"/>
      <c r="PWO45" s="482"/>
      <c r="PWP45" s="481"/>
      <c r="PWQ45" s="1053"/>
      <c r="PWR45" s="1053"/>
      <c r="PWS45" s="1053"/>
      <c r="PWT45" s="1053"/>
      <c r="PWU45" s="1053"/>
      <c r="PWV45" s="480"/>
      <c r="PWW45" s="480"/>
      <c r="PWX45" s="481"/>
      <c r="PWY45" s="480"/>
      <c r="PWZ45" s="480"/>
      <c r="PXA45" s="480"/>
      <c r="PXB45" s="481"/>
      <c r="PXC45" s="481"/>
      <c r="PXD45" s="482"/>
      <c r="PXE45" s="481"/>
      <c r="PXF45" s="1053"/>
      <c r="PXG45" s="1053"/>
      <c r="PXH45" s="1053"/>
      <c r="PXI45" s="1053"/>
      <c r="PXJ45" s="1053"/>
      <c r="PXK45" s="480"/>
      <c r="PXL45" s="480"/>
      <c r="PXM45" s="481"/>
      <c r="PXN45" s="480"/>
      <c r="PXO45" s="480"/>
      <c r="PXP45" s="480"/>
      <c r="PXQ45" s="481"/>
      <c r="PXR45" s="481"/>
      <c r="PXS45" s="482"/>
      <c r="PXT45" s="481"/>
      <c r="PXU45" s="1053"/>
      <c r="PXV45" s="1053"/>
      <c r="PXW45" s="1053"/>
      <c r="PXX45" s="1053"/>
      <c r="PXY45" s="1053"/>
      <c r="PXZ45" s="480"/>
      <c r="PYA45" s="480"/>
      <c r="PYB45" s="481"/>
      <c r="PYC45" s="480"/>
      <c r="PYD45" s="480"/>
      <c r="PYE45" s="480"/>
      <c r="PYF45" s="481"/>
      <c r="PYG45" s="481"/>
      <c r="PYH45" s="482"/>
      <c r="PYI45" s="481"/>
      <c r="PYJ45" s="1053"/>
      <c r="PYK45" s="1053"/>
      <c r="PYL45" s="1053"/>
      <c r="PYM45" s="1053"/>
      <c r="PYN45" s="1053"/>
      <c r="PYO45" s="480"/>
      <c r="PYP45" s="480"/>
      <c r="PYQ45" s="481"/>
      <c r="PYR45" s="480"/>
      <c r="PYS45" s="480"/>
      <c r="PYT45" s="480"/>
      <c r="PYU45" s="481"/>
      <c r="PYV45" s="481"/>
      <c r="PYW45" s="482"/>
      <c r="PYX45" s="481"/>
      <c r="PYY45" s="1053"/>
      <c r="PYZ45" s="1053"/>
      <c r="PZA45" s="1053"/>
      <c r="PZB45" s="1053"/>
      <c r="PZC45" s="1053"/>
      <c r="PZD45" s="480"/>
      <c r="PZE45" s="480"/>
      <c r="PZF45" s="481"/>
      <c r="PZG45" s="480"/>
      <c r="PZH45" s="480"/>
      <c r="PZI45" s="480"/>
      <c r="PZJ45" s="481"/>
      <c r="PZK45" s="481"/>
      <c r="PZL45" s="482"/>
      <c r="PZM45" s="481"/>
      <c r="PZN45" s="1053"/>
      <c r="PZO45" s="1053"/>
      <c r="PZP45" s="1053"/>
      <c r="PZQ45" s="1053"/>
      <c r="PZR45" s="1053"/>
      <c r="PZS45" s="480"/>
      <c r="PZT45" s="480"/>
      <c r="PZU45" s="481"/>
      <c r="PZV45" s="480"/>
      <c r="PZW45" s="480"/>
      <c r="PZX45" s="480"/>
      <c r="PZY45" s="481"/>
      <c r="PZZ45" s="481"/>
      <c r="QAA45" s="482"/>
      <c r="QAB45" s="481"/>
      <c r="QAC45" s="1053"/>
      <c r="QAD45" s="1053"/>
      <c r="QAE45" s="1053"/>
      <c r="QAF45" s="1053"/>
      <c r="QAG45" s="1053"/>
      <c r="QAH45" s="480"/>
      <c r="QAI45" s="480"/>
      <c r="QAJ45" s="481"/>
      <c r="QAK45" s="480"/>
      <c r="QAL45" s="480"/>
      <c r="QAM45" s="480"/>
      <c r="QAN45" s="481"/>
      <c r="QAO45" s="481"/>
      <c r="QAP45" s="482"/>
      <c r="QAQ45" s="481"/>
      <c r="QAR45" s="1053"/>
      <c r="QAS45" s="1053"/>
      <c r="QAT45" s="1053"/>
      <c r="QAU45" s="1053"/>
      <c r="QAV45" s="1053"/>
      <c r="QAW45" s="480"/>
      <c r="QAX45" s="480"/>
      <c r="QAY45" s="481"/>
      <c r="QAZ45" s="480"/>
      <c r="QBA45" s="480"/>
      <c r="QBB45" s="480"/>
      <c r="QBC45" s="481"/>
      <c r="QBD45" s="481"/>
      <c r="QBE45" s="482"/>
      <c r="QBF45" s="481"/>
      <c r="QBG45" s="1053"/>
      <c r="QBH45" s="1053"/>
      <c r="QBI45" s="1053"/>
      <c r="QBJ45" s="1053"/>
      <c r="QBK45" s="1053"/>
      <c r="QBL45" s="480"/>
      <c r="QBM45" s="480"/>
      <c r="QBN45" s="481"/>
      <c r="QBO45" s="480"/>
      <c r="QBP45" s="480"/>
      <c r="QBQ45" s="480"/>
      <c r="QBR45" s="481"/>
      <c r="QBS45" s="481"/>
      <c r="QBT45" s="482"/>
      <c r="QBU45" s="481"/>
      <c r="QBV45" s="1053"/>
      <c r="QBW45" s="1053"/>
      <c r="QBX45" s="1053"/>
      <c r="QBY45" s="1053"/>
      <c r="QBZ45" s="1053"/>
      <c r="QCA45" s="480"/>
      <c r="QCB45" s="480"/>
      <c r="QCC45" s="481"/>
      <c r="QCD45" s="480"/>
      <c r="QCE45" s="480"/>
      <c r="QCF45" s="480"/>
      <c r="QCG45" s="481"/>
      <c r="QCH45" s="481"/>
      <c r="QCI45" s="482"/>
      <c r="QCJ45" s="481"/>
      <c r="QCK45" s="1053"/>
      <c r="QCL45" s="1053"/>
      <c r="QCM45" s="1053"/>
      <c r="QCN45" s="1053"/>
      <c r="QCO45" s="1053"/>
      <c r="QCP45" s="480"/>
      <c r="QCQ45" s="480"/>
      <c r="QCR45" s="481"/>
      <c r="QCS45" s="480"/>
      <c r="QCT45" s="480"/>
      <c r="QCU45" s="480"/>
      <c r="QCV45" s="481"/>
      <c r="QCW45" s="481"/>
      <c r="QCX45" s="482"/>
      <c r="QCY45" s="481"/>
      <c r="QCZ45" s="1053"/>
      <c r="QDA45" s="1053"/>
      <c r="QDB45" s="1053"/>
      <c r="QDC45" s="1053"/>
      <c r="QDD45" s="1053"/>
      <c r="QDE45" s="480"/>
      <c r="QDF45" s="480"/>
      <c r="QDG45" s="481"/>
      <c r="QDH45" s="480"/>
      <c r="QDI45" s="480"/>
      <c r="QDJ45" s="480"/>
      <c r="QDK45" s="481"/>
      <c r="QDL45" s="481"/>
      <c r="QDM45" s="482"/>
      <c r="QDN45" s="481"/>
      <c r="QDO45" s="1053"/>
      <c r="QDP45" s="1053"/>
      <c r="QDQ45" s="1053"/>
      <c r="QDR45" s="1053"/>
      <c r="QDS45" s="1053"/>
      <c r="QDT45" s="480"/>
      <c r="QDU45" s="480"/>
      <c r="QDV45" s="481"/>
      <c r="QDW45" s="480"/>
      <c r="QDX45" s="480"/>
      <c r="QDY45" s="480"/>
      <c r="QDZ45" s="481"/>
      <c r="QEA45" s="481"/>
      <c r="QEB45" s="482"/>
      <c r="QEC45" s="481"/>
      <c r="QED45" s="1053"/>
      <c r="QEE45" s="1053"/>
      <c r="QEF45" s="1053"/>
      <c r="QEG45" s="1053"/>
      <c r="QEH45" s="1053"/>
      <c r="QEI45" s="480"/>
      <c r="QEJ45" s="480"/>
      <c r="QEK45" s="481"/>
      <c r="QEL45" s="480"/>
      <c r="QEM45" s="480"/>
      <c r="QEN45" s="480"/>
      <c r="QEO45" s="481"/>
      <c r="QEP45" s="481"/>
      <c r="QEQ45" s="482"/>
      <c r="QER45" s="481"/>
      <c r="QES45" s="1053"/>
      <c r="QET45" s="1053"/>
      <c r="QEU45" s="1053"/>
      <c r="QEV45" s="1053"/>
      <c r="QEW45" s="1053"/>
      <c r="QEX45" s="480"/>
      <c r="QEY45" s="480"/>
      <c r="QEZ45" s="481"/>
      <c r="QFA45" s="480"/>
      <c r="QFB45" s="480"/>
      <c r="QFC45" s="480"/>
      <c r="QFD45" s="481"/>
      <c r="QFE45" s="481"/>
      <c r="QFF45" s="482"/>
      <c r="QFG45" s="481"/>
      <c r="QFH45" s="1053"/>
      <c r="QFI45" s="1053"/>
      <c r="QFJ45" s="1053"/>
      <c r="QFK45" s="1053"/>
      <c r="QFL45" s="1053"/>
      <c r="QFM45" s="480"/>
      <c r="QFN45" s="480"/>
      <c r="QFO45" s="481"/>
      <c r="QFP45" s="480"/>
      <c r="QFQ45" s="480"/>
      <c r="QFR45" s="480"/>
      <c r="QFS45" s="481"/>
      <c r="QFT45" s="481"/>
      <c r="QFU45" s="482"/>
      <c r="QFV45" s="481"/>
      <c r="QFW45" s="1053"/>
      <c r="QFX45" s="1053"/>
      <c r="QFY45" s="1053"/>
      <c r="QFZ45" s="1053"/>
      <c r="QGA45" s="1053"/>
      <c r="QGB45" s="480"/>
      <c r="QGC45" s="480"/>
      <c r="QGD45" s="481"/>
      <c r="QGE45" s="480"/>
      <c r="QGF45" s="480"/>
      <c r="QGG45" s="480"/>
      <c r="QGH45" s="481"/>
      <c r="QGI45" s="481"/>
      <c r="QGJ45" s="482"/>
      <c r="QGK45" s="481"/>
      <c r="QGL45" s="1053"/>
      <c r="QGM45" s="1053"/>
      <c r="QGN45" s="1053"/>
      <c r="QGO45" s="1053"/>
      <c r="QGP45" s="1053"/>
      <c r="QGQ45" s="480"/>
      <c r="QGR45" s="480"/>
      <c r="QGS45" s="481"/>
      <c r="QGT45" s="480"/>
      <c r="QGU45" s="480"/>
      <c r="QGV45" s="480"/>
      <c r="QGW45" s="481"/>
      <c r="QGX45" s="481"/>
      <c r="QGY45" s="482"/>
      <c r="QGZ45" s="481"/>
      <c r="QHA45" s="1053"/>
      <c r="QHB45" s="1053"/>
      <c r="QHC45" s="1053"/>
      <c r="QHD45" s="1053"/>
      <c r="QHE45" s="1053"/>
      <c r="QHF45" s="480"/>
      <c r="QHG45" s="480"/>
      <c r="QHH45" s="481"/>
      <c r="QHI45" s="480"/>
      <c r="QHJ45" s="480"/>
      <c r="QHK45" s="480"/>
      <c r="QHL45" s="481"/>
      <c r="QHM45" s="481"/>
      <c r="QHN45" s="482"/>
      <c r="QHO45" s="481"/>
      <c r="QHP45" s="1053"/>
      <c r="QHQ45" s="1053"/>
      <c r="QHR45" s="1053"/>
      <c r="QHS45" s="1053"/>
      <c r="QHT45" s="1053"/>
      <c r="QHU45" s="480"/>
      <c r="QHV45" s="480"/>
      <c r="QHW45" s="481"/>
      <c r="QHX45" s="480"/>
      <c r="QHY45" s="480"/>
      <c r="QHZ45" s="480"/>
      <c r="QIA45" s="481"/>
      <c r="QIB45" s="481"/>
      <c r="QIC45" s="482"/>
      <c r="QID45" s="481"/>
      <c r="QIE45" s="1053"/>
      <c r="QIF45" s="1053"/>
      <c r="QIG45" s="1053"/>
      <c r="QIH45" s="1053"/>
      <c r="QII45" s="1053"/>
      <c r="QIJ45" s="480"/>
      <c r="QIK45" s="480"/>
      <c r="QIL45" s="481"/>
      <c r="QIM45" s="480"/>
      <c r="QIN45" s="480"/>
      <c r="QIO45" s="480"/>
      <c r="QIP45" s="481"/>
      <c r="QIQ45" s="481"/>
      <c r="QIR45" s="482"/>
      <c r="QIS45" s="481"/>
      <c r="QIT45" s="1053"/>
      <c r="QIU45" s="1053"/>
      <c r="QIV45" s="1053"/>
      <c r="QIW45" s="1053"/>
      <c r="QIX45" s="1053"/>
      <c r="QIY45" s="480"/>
      <c r="QIZ45" s="480"/>
      <c r="QJA45" s="481"/>
      <c r="QJB45" s="480"/>
      <c r="QJC45" s="480"/>
      <c r="QJD45" s="480"/>
      <c r="QJE45" s="481"/>
      <c r="QJF45" s="481"/>
      <c r="QJG45" s="482"/>
      <c r="QJH45" s="481"/>
      <c r="QJI45" s="1053"/>
      <c r="QJJ45" s="1053"/>
      <c r="QJK45" s="1053"/>
      <c r="QJL45" s="1053"/>
      <c r="QJM45" s="1053"/>
      <c r="QJN45" s="480"/>
      <c r="QJO45" s="480"/>
      <c r="QJP45" s="481"/>
      <c r="QJQ45" s="480"/>
      <c r="QJR45" s="480"/>
      <c r="QJS45" s="480"/>
      <c r="QJT45" s="481"/>
      <c r="QJU45" s="481"/>
      <c r="QJV45" s="482"/>
      <c r="QJW45" s="481"/>
      <c r="QJX45" s="1053"/>
      <c r="QJY45" s="1053"/>
      <c r="QJZ45" s="1053"/>
      <c r="QKA45" s="1053"/>
      <c r="QKB45" s="1053"/>
      <c r="QKC45" s="480"/>
      <c r="QKD45" s="480"/>
      <c r="QKE45" s="481"/>
      <c r="QKF45" s="480"/>
      <c r="QKG45" s="480"/>
      <c r="QKH45" s="480"/>
      <c r="QKI45" s="481"/>
      <c r="QKJ45" s="481"/>
      <c r="QKK45" s="482"/>
      <c r="QKL45" s="481"/>
      <c r="QKM45" s="1053"/>
      <c r="QKN45" s="1053"/>
      <c r="QKO45" s="1053"/>
      <c r="QKP45" s="1053"/>
      <c r="QKQ45" s="1053"/>
      <c r="QKR45" s="480"/>
      <c r="QKS45" s="480"/>
      <c r="QKT45" s="481"/>
      <c r="QKU45" s="480"/>
      <c r="QKV45" s="480"/>
      <c r="QKW45" s="480"/>
      <c r="QKX45" s="481"/>
      <c r="QKY45" s="481"/>
      <c r="QKZ45" s="482"/>
      <c r="QLA45" s="481"/>
      <c r="QLB45" s="1053"/>
      <c r="QLC45" s="1053"/>
      <c r="QLD45" s="1053"/>
      <c r="QLE45" s="1053"/>
      <c r="QLF45" s="1053"/>
      <c r="QLG45" s="480"/>
      <c r="QLH45" s="480"/>
      <c r="QLI45" s="481"/>
      <c r="QLJ45" s="480"/>
      <c r="QLK45" s="480"/>
      <c r="QLL45" s="480"/>
      <c r="QLM45" s="481"/>
      <c r="QLN45" s="481"/>
      <c r="QLO45" s="482"/>
      <c r="QLP45" s="481"/>
      <c r="QLQ45" s="1053"/>
      <c r="QLR45" s="1053"/>
      <c r="QLS45" s="1053"/>
      <c r="QLT45" s="1053"/>
      <c r="QLU45" s="1053"/>
      <c r="QLV45" s="480"/>
      <c r="QLW45" s="480"/>
      <c r="QLX45" s="481"/>
      <c r="QLY45" s="480"/>
      <c r="QLZ45" s="480"/>
      <c r="QMA45" s="480"/>
      <c r="QMB45" s="481"/>
      <c r="QMC45" s="481"/>
      <c r="QMD45" s="482"/>
      <c r="QME45" s="481"/>
      <c r="QMF45" s="1053"/>
      <c r="QMG45" s="1053"/>
      <c r="QMH45" s="1053"/>
      <c r="QMI45" s="1053"/>
      <c r="QMJ45" s="1053"/>
      <c r="QMK45" s="480"/>
      <c r="QML45" s="480"/>
      <c r="QMM45" s="481"/>
      <c r="QMN45" s="480"/>
      <c r="QMO45" s="480"/>
      <c r="QMP45" s="480"/>
      <c r="QMQ45" s="481"/>
      <c r="QMR45" s="481"/>
      <c r="QMS45" s="482"/>
      <c r="QMT45" s="481"/>
      <c r="QMU45" s="1053"/>
      <c r="QMV45" s="1053"/>
      <c r="QMW45" s="1053"/>
      <c r="QMX45" s="1053"/>
      <c r="QMY45" s="1053"/>
      <c r="QMZ45" s="480"/>
      <c r="QNA45" s="480"/>
      <c r="QNB45" s="481"/>
      <c r="QNC45" s="480"/>
      <c r="QND45" s="480"/>
      <c r="QNE45" s="480"/>
      <c r="QNF45" s="481"/>
      <c r="QNG45" s="481"/>
      <c r="QNH45" s="482"/>
      <c r="QNI45" s="481"/>
      <c r="QNJ45" s="1053"/>
      <c r="QNK45" s="1053"/>
      <c r="QNL45" s="1053"/>
      <c r="QNM45" s="1053"/>
      <c r="QNN45" s="1053"/>
      <c r="QNO45" s="480"/>
      <c r="QNP45" s="480"/>
      <c r="QNQ45" s="481"/>
      <c r="QNR45" s="480"/>
      <c r="QNS45" s="480"/>
      <c r="QNT45" s="480"/>
      <c r="QNU45" s="481"/>
      <c r="QNV45" s="481"/>
      <c r="QNW45" s="482"/>
      <c r="QNX45" s="481"/>
      <c r="QNY45" s="1053"/>
      <c r="QNZ45" s="1053"/>
      <c r="QOA45" s="1053"/>
      <c r="QOB45" s="1053"/>
      <c r="QOC45" s="1053"/>
      <c r="QOD45" s="480"/>
      <c r="QOE45" s="480"/>
      <c r="QOF45" s="481"/>
      <c r="QOG45" s="480"/>
      <c r="QOH45" s="480"/>
      <c r="QOI45" s="480"/>
      <c r="QOJ45" s="481"/>
      <c r="QOK45" s="481"/>
      <c r="QOL45" s="482"/>
      <c r="QOM45" s="481"/>
      <c r="QON45" s="1053"/>
      <c r="QOO45" s="1053"/>
      <c r="QOP45" s="1053"/>
      <c r="QOQ45" s="1053"/>
      <c r="QOR45" s="1053"/>
      <c r="QOS45" s="480"/>
      <c r="QOT45" s="480"/>
      <c r="QOU45" s="481"/>
      <c r="QOV45" s="480"/>
      <c r="QOW45" s="480"/>
      <c r="QOX45" s="480"/>
      <c r="QOY45" s="481"/>
      <c r="QOZ45" s="481"/>
      <c r="QPA45" s="482"/>
      <c r="QPB45" s="481"/>
      <c r="QPC45" s="1053"/>
      <c r="QPD45" s="1053"/>
      <c r="QPE45" s="1053"/>
      <c r="QPF45" s="1053"/>
      <c r="QPG45" s="1053"/>
      <c r="QPH45" s="480"/>
      <c r="QPI45" s="480"/>
      <c r="QPJ45" s="481"/>
      <c r="QPK45" s="480"/>
      <c r="QPL45" s="480"/>
      <c r="QPM45" s="480"/>
      <c r="QPN45" s="481"/>
      <c r="QPO45" s="481"/>
      <c r="QPP45" s="482"/>
      <c r="QPQ45" s="481"/>
      <c r="QPR45" s="1053"/>
      <c r="QPS45" s="1053"/>
      <c r="QPT45" s="1053"/>
      <c r="QPU45" s="1053"/>
      <c r="QPV45" s="1053"/>
      <c r="QPW45" s="480"/>
      <c r="QPX45" s="480"/>
      <c r="QPY45" s="481"/>
      <c r="QPZ45" s="480"/>
      <c r="QQA45" s="480"/>
      <c r="QQB45" s="480"/>
      <c r="QQC45" s="481"/>
      <c r="QQD45" s="481"/>
      <c r="QQE45" s="482"/>
      <c r="QQF45" s="481"/>
      <c r="QQG45" s="1053"/>
      <c r="QQH45" s="1053"/>
      <c r="QQI45" s="1053"/>
      <c r="QQJ45" s="1053"/>
      <c r="QQK45" s="1053"/>
      <c r="QQL45" s="480"/>
      <c r="QQM45" s="480"/>
      <c r="QQN45" s="481"/>
      <c r="QQO45" s="480"/>
      <c r="QQP45" s="480"/>
      <c r="QQQ45" s="480"/>
      <c r="QQR45" s="481"/>
      <c r="QQS45" s="481"/>
      <c r="QQT45" s="482"/>
      <c r="QQU45" s="481"/>
      <c r="QQV45" s="1053"/>
      <c r="QQW45" s="1053"/>
      <c r="QQX45" s="1053"/>
      <c r="QQY45" s="1053"/>
      <c r="QQZ45" s="1053"/>
      <c r="QRA45" s="480"/>
      <c r="QRB45" s="480"/>
      <c r="QRC45" s="481"/>
      <c r="QRD45" s="480"/>
      <c r="QRE45" s="480"/>
      <c r="QRF45" s="480"/>
      <c r="QRG45" s="481"/>
      <c r="QRH45" s="481"/>
      <c r="QRI45" s="482"/>
      <c r="QRJ45" s="481"/>
      <c r="QRK45" s="1053"/>
      <c r="QRL45" s="1053"/>
      <c r="QRM45" s="1053"/>
      <c r="QRN45" s="1053"/>
      <c r="QRO45" s="1053"/>
      <c r="QRP45" s="480"/>
      <c r="QRQ45" s="480"/>
      <c r="QRR45" s="481"/>
      <c r="QRS45" s="480"/>
      <c r="QRT45" s="480"/>
      <c r="QRU45" s="480"/>
      <c r="QRV45" s="481"/>
      <c r="QRW45" s="481"/>
      <c r="QRX45" s="482"/>
      <c r="QRY45" s="481"/>
      <c r="QRZ45" s="1053"/>
      <c r="QSA45" s="1053"/>
      <c r="QSB45" s="1053"/>
      <c r="QSC45" s="1053"/>
      <c r="QSD45" s="1053"/>
      <c r="QSE45" s="480"/>
      <c r="QSF45" s="480"/>
      <c r="QSG45" s="481"/>
      <c r="QSH45" s="480"/>
      <c r="QSI45" s="480"/>
      <c r="QSJ45" s="480"/>
      <c r="QSK45" s="481"/>
      <c r="QSL45" s="481"/>
      <c r="QSM45" s="482"/>
      <c r="QSN45" s="481"/>
      <c r="QSO45" s="1053"/>
      <c r="QSP45" s="1053"/>
      <c r="QSQ45" s="1053"/>
      <c r="QSR45" s="1053"/>
      <c r="QSS45" s="1053"/>
      <c r="QST45" s="480"/>
      <c r="QSU45" s="480"/>
      <c r="QSV45" s="481"/>
      <c r="QSW45" s="480"/>
      <c r="QSX45" s="480"/>
      <c r="QSY45" s="480"/>
      <c r="QSZ45" s="481"/>
      <c r="QTA45" s="481"/>
      <c r="QTB45" s="482"/>
      <c r="QTC45" s="481"/>
      <c r="QTD45" s="1053"/>
      <c r="QTE45" s="1053"/>
      <c r="QTF45" s="1053"/>
      <c r="QTG45" s="1053"/>
      <c r="QTH45" s="1053"/>
      <c r="QTI45" s="480"/>
      <c r="QTJ45" s="480"/>
      <c r="QTK45" s="481"/>
      <c r="QTL45" s="480"/>
      <c r="QTM45" s="480"/>
      <c r="QTN45" s="480"/>
      <c r="QTO45" s="481"/>
      <c r="QTP45" s="481"/>
      <c r="QTQ45" s="482"/>
      <c r="QTR45" s="481"/>
      <c r="QTS45" s="1053"/>
      <c r="QTT45" s="1053"/>
      <c r="QTU45" s="1053"/>
      <c r="QTV45" s="1053"/>
      <c r="QTW45" s="1053"/>
      <c r="QTX45" s="480"/>
      <c r="QTY45" s="480"/>
      <c r="QTZ45" s="481"/>
      <c r="QUA45" s="480"/>
      <c r="QUB45" s="480"/>
      <c r="QUC45" s="480"/>
      <c r="QUD45" s="481"/>
      <c r="QUE45" s="481"/>
      <c r="QUF45" s="482"/>
      <c r="QUG45" s="481"/>
      <c r="QUH45" s="1053"/>
      <c r="QUI45" s="1053"/>
      <c r="QUJ45" s="1053"/>
      <c r="QUK45" s="1053"/>
      <c r="QUL45" s="1053"/>
      <c r="QUM45" s="480"/>
      <c r="QUN45" s="480"/>
      <c r="QUO45" s="481"/>
      <c r="QUP45" s="480"/>
      <c r="QUQ45" s="480"/>
      <c r="QUR45" s="480"/>
      <c r="QUS45" s="481"/>
      <c r="QUT45" s="481"/>
      <c r="QUU45" s="482"/>
      <c r="QUV45" s="481"/>
      <c r="QUW45" s="1053"/>
      <c r="QUX45" s="1053"/>
      <c r="QUY45" s="1053"/>
      <c r="QUZ45" s="1053"/>
      <c r="QVA45" s="1053"/>
      <c r="QVB45" s="480"/>
      <c r="QVC45" s="480"/>
      <c r="QVD45" s="481"/>
      <c r="QVE45" s="480"/>
      <c r="QVF45" s="480"/>
      <c r="QVG45" s="480"/>
      <c r="QVH45" s="481"/>
      <c r="QVI45" s="481"/>
      <c r="QVJ45" s="482"/>
      <c r="QVK45" s="481"/>
      <c r="QVL45" s="1053"/>
      <c r="QVM45" s="1053"/>
      <c r="QVN45" s="1053"/>
      <c r="QVO45" s="1053"/>
      <c r="QVP45" s="1053"/>
      <c r="QVQ45" s="480"/>
      <c r="QVR45" s="480"/>
      <c r="QVS45" s="481"/>
      <c r="QVT45" s="480"/>
      <c r="QVU45" s="480"/>
      <c r="QVV45" s="480"/>
      <c r="QVW45" s="481"/>
      <c r="QVX45" s="481"/>
      <c r="QVY45" s="482"/>
      <c r="QVZ45" s="481"/>
      <c r="QWA45" s="1053"/>
      <c r="QWB45" s="1053"/>
      <c r="QWC45" s="1053"/>
      <c r="QWD45" s="1053"/>
      <c r="QWE45" s="1053"/>
      <c r="QWF45" s="480"/>
      <c r="QWG45" s="480"/>
      <c r="QWH45" s="481"/>
      <c r="QWI45" s="480"/>
      <c r="QWJ45" s="480"/>
      <c r="QWK45" s="480"/>
      <c r="QWL45" s="481"/>
      <c r="QWM45" s="481"/>
      <c r="QWN45" s="482"/>
      <c r="QWO45" s="481"/>
      <c r="QWP45" s="1053"/>
      <c r="QWQ45" s="1053"/>
      <c r="QWR45" s="1053"/>
      <c r="QWS45" s="1053"/>
      <c r="QWT45" s="1053"/>
      <c r="QWU45" s="480"/>
      <c r="QWV45" s="480"/>
      <c r="QWW45" s="481"/>
      <c r="QWX45" s="480"/>
      <c r="QWY45" s="480"/>
      <c r="QWZ45" s="480"/>
      <c r="QXA45" s="481"/>
      <c r="QXB45" s="481"/>
      <c r="QXC45" s="482"/>
      <c r="QXD45" s="481"/>
      <c r="QXE45" s="1053"/>
      <c r="QXF45" s="1053"/>
      <c r="QXG45" s="1053"/>
      <c r="QXH45" s="1053"/>
      <c r="QXI45" s="1053"/>
      <c r="QXJ45" s="480"/>
      <c r="QXK45" s="480"/>
      <c r="QXL45" s="481"/>
      <c r="QXM45" s="480"/>
      <c r="QXN45" s="480"/>
      <c r="QXO45" s="480"/>
      <c r="QXP45" s="481"/>
      <c r="QXQ45" s="481"/>
      <c r="QXR45" s="482"/>
      <c r="QXS45" s="481"/>
      <c r="QXT45" s="1053"/>
      <c r="QXU45" s="1053"/>
      <c r="QXV45" s="1053"/>
      <c r="QXW45" s="1053"/>
      <c r="QXX45" s="1053"/>
      <c r="QXY45" s="480"/>
      <c r="QXZ45" s="480"/>
      <c r="QYA45" s="481"/>
      <c r="QYB45" s="480"/>
      <c r="QYC45" s="480"/>
      <c r="QYD45" s="480"/>
      <c r="QYE45" s="481"/>
      <c r="QYF45" s="481"/>
      <c r="QYG45" s="482"/>
      <c r="QYH45" s="481"/>
      <c r="QYI45" s="1053"/>
      <c r="QYJ45" s="1053"/>
      <c r="QYK45" s="1053"/>
      <c r="QYL45" s="1053"/>
      <c r="QYM45" s="1053"/>
      <c r="QYN45" s="480"/>
      <c r="QYO45" s="480"/>
      <c r="QYP45" s="481"/>
      <c r="QYQ45" s="480"/>
      <c r="QYR45" s="480"/>
      <c r="QYS45" s="480"/>
      <c r="QYT45" s="481"/>
      <c r="QYU45" s="481"/>
      <c r="QYV45" s="482"/>
      <c r="QYW45" s="481"/>
      <c r="QYX45" s="1053"/>
      <c r="QYY45" s="1053"/>
      <c r="QYZ45" s="1053"/>
      <c r="QZA45" s="1053"/>
      <c r="QZB45" s="1053"/>
      <c r="QZC45" s="480"/>
      <c r="QZD45" s="480"/>
      <c r="QZE45" s="481"/>
      <c r="QZF45" s="480"/>
      <c r="QZG45" s="480"/>
      <c r="QZH45" s="480"/>
      <c r="QZI45" s="481"/>
      <c r="QZJ45" s="481"/>
      <c r="QZK45" s="482"/>
      <c r="QZL45" s="481"/>
      <c r="QZM45" s="1053"/>
      <c r="QZN45" s="1053"/>
      <c r="QZO45" s="1053"/>
      <c r="QZP45" s="1053"/>
      <c r="QZQ45" s="1053"/>
      <c r="QZR45" s="480"/>
      <c r="QZS45" s="480"/>
      <c r="QZT45" s="481"/>
      <c r="QZU45" s="480"/>
      <c r="QZV45" s="480"/>
      <c r="QZW45" s="480"/>
      <c r="QZX45" s="481"/>
      <c r="QZY45" s="481"/>
      <c r="QZZ45" s="482"/>
      <c r="RAA45" s="481"/>
      <c r="RAB45" s="1053"/>
      <c r="RAC45" s="1053"/>
      <c r="RAD45" s="1053"/>
      <c r="RAE45" s="1053"/>
      <c r="RAF45" s="1053"/>
      <c r="RAG45" s="480"/>
      <c r="RAH45" s="480"/>
      <c r="RAI45" s="481"/>
      <c r="RAJ45" s="480"/>
      <c r="RAK45" s="480"/>
      <c r="RAL45" s="480"/>
      <c r="RAM45" s="481"/>
      <c r="RAN45" s="481"/>
      <c r="RAO45" s="482"/>
      <c r="RAP45" s="481"/>
      <c r="RAQ45" s="1053"/>
      <c r="RAR45" s="1053"/>
      <c r="RAS45" s="1053"/>
      <c r="RAT45" s="1053"/>
      <c r="RAU45" s="1053"/>
      <c r="RAV45" s="480"/>
      <c r="RAW45" s="480"/>
      <c r="RAX45" s="481"/>
      <c r="RAY45" s="480"/>
      <c r="RAZ45" s="480"/>
      <c r="RBA45" s="480"/>
      <c r="RBB45" s="481"/>
      <c r="RBC45" s="481"/>
      <c r="RBD45" s="482"/>
      <c r="RBE45" s="481"/>
      <c r="RBF45" s="1053"/>
      <c r="RBG45" s="1053"/>
      <c r="RBH45" s="1053"/>
      <c r="RBI45" s="1053"/>
      <c r="RBJ45" s="1053"/>
      <c r="RBK45" s="480"/>
      <c r="RBL45" s="480"/>
      <c r="RBM45" s="481"/>
      <c r="RBN45" s="480"/>
      <c r="RBO45" s="480"/>
      <c r="RBP45" s="480"/>
      <c r="RBQ45" s="481"/>
      <c r="RBR45" s="481"/>
      <c r="RBS45" s="482"/>
      <c r="RBT45" s="481"/>
      <c r="RBU45" s="1053"/>
      <c r="RBV45" s="1053"/>
      <c r="RBW45" s="1053"/>
      <c r="RBX45" s="1053"/>
      <c r="RBY45" s="1053"/>
      <c r="RBZ45" s="480"/>
      <c r="RCA45" s="480"/>
      <c r="RCB45" s="481"/>
      <c r="RCC45" s="480"/>
      <c r="RCD45" s="480"/>
      <c r="RCE45" s="480"/>
      <c r="RCF45" s="481"/>
      <c r="RCG45" s="481"/>
      <c r="RCH45" s="482"/>
      <c r="RCI45" s="481"/>
      <c r="RCJ45" s="1053"/>
      <c r="RCK45" s="1053"/>
      <c r="RCL45" s="1053"/>
      <c r="RCM45" s="1053"/>
      <c r="RCN45" s="1053"/>
      <c r="RCO45" s="480"/>
      <c r="RCP45" s="480"/>
      <c r="RCQ45" s="481"/>
      <c r="RCR45" s="480"/>
      <c r="RCS45" s="480"/>
      <c r="RCT45" s="480"/>
      <c r="RCU45" s="481"/>
      <c r="RCV45" s="481"/>
      <c r="RCW45" s="482"/>
      <c r="RCX45" s="481"/>
      <c r="RCY45" s="1053"/>
      <c r="RCZ45" s="1053"/>
      <c r="RDA45" s="1053"/>
      <c r="RDB45" s="1053"/>
      <c r="RDC45" s="1053"/>
      <c r="RDD45" s="480"/>
      <c r="RDE45" s="480"/>
      <c r="RDF45" s="481"/>
      <c r="RDG45" s="480"/>
      <c r="RDH45" s="480"/>
      <c r="RDI45" s="480"/>
      <c r="RDJ45" s="481"/>
      <c r="RDK45" s="481"/>
      <c r="RDL45" s="482"/>
      <c r="RDM45" s="481"/>
      <c r="RDN45" s="1053"/>
      <c r="RDO45" s="1053"/>
      <c r="RDP45" s="1053"/>
      <c r="RDQ45" s="1053"/>
      <c r="RDR45" s="1053"/>
      <c r="RDS45" s="480"/>
      <c r="RDT45" s="480"/>
      <c r="RDU45" s="481"/>
      <c r="RDV45" s="480"/>
      <c r="RDW45" s="480"/>
      <c r="RDX45" s="480"/>
      <c r="RDY45" s="481"/>
      <c r="RDZ45" s="481"/>
      <c r="REA45" s="482"/>
      <c r="REB45" s="481"/>
      <c r="REC45" s="1053"/>
      <c r="RED45" s="1053"/>
      <c r="REE45" s="1053"/>
      <c r="REF45" s="1053"/>
      <c r="REG45" s="1053"/>
      <c r="REH45" s="480"/>
      <c r="REI45" s="480"/>
      <c r="REJ45" s="481"/>
      <c r="REK45" s="480"/>
      <c r="REL45" s="480"/>
      <c r="REM45" s="480"/>
      <c r="REN45" s="481"/>
      <c r="REO45" s="481"/>
      <c r="REP45" s="482"/>
      <c r="REQ45" s="481"/>
      <c r="RER45" s="1053"/>
      <c r="RES45" s="1053"/>
      <c r="RET45" s="1053"/>
      <c r="REU45" s="1053"/>
      <c r="REV45" s="1053"/>
      <c r="REW45" s="480"/>
      <c r="REX45" s="480"/>
      <c r="REY45" s="481"/>
      <c r="REZ45" s="480"/>
      <c r="RFA45" s="480"/>
      <c r="RFB45" s="480"/>
      <c r="RFC45" s="481"/>
      <c r="RFD45" s="481"/>
      <c r="RFE45" s="482"/>
      <c r="RFF45" s="481"/>
      <c r="RFG45" s="1053"/>
      <c r="RFH45" s="1053"/>
      <c r="RFI45" s="1053"/>
      <c r="RFJ45" s="1053"/>
      <c r="RFK45" s="1053"/>
      <c r="RFL45" s="480"/>
      <c r="RFM45" s="480"/>
      <c r="RFN45" s="481"/>
      <c r="RFO45" s="480"/>
      <c r="RFP45" s="480"/>
      <c r="RFQ45" s="480"/>
      <c r="RFR45" s="481"/>
      <c r="RFS45" s="481"/>
      <c r="RFT45" s="482"/>
      <c r="RFU45" s="481"/>
      <c r="RFV45" s="1053"/>
      <c r="RFW45" s="1053"/>
      <c r="RFX45" s="1053"/>
      <c r="RFY45" s="1053"/>
      <c r="RFZ45" s="1053"/>
      <c r="RGA45" s="480"/>
      <c r="RGB45" s="480"/>
      <c r="RGC45" s="481"/>
      <c r="RGD45" s="480"/>
      <c r="RGE45" s="480"/>
      <c r="RGF45" s="480"/>
      <c r="RGG45" s="481"/>
      <c r="RGH45" s="481"/>
      <c r="RGI45" s="482"/>
      <c r="RGJ45" s="481"/>
      <c r="RGK45" s="1053"/>
      <c r="RGL45" s="1053"/>
      <c r="RGM45" s="1053"/>
      <c r="RGN45" s="1053"/>
      <c r="RGO45" s="1053"/>
      <c r="RGP45" s="480"/>
      <c r="RGQ45" s="480"/>
      <c r="RGR45" s="481"/>
      <c r="RGS45" s="480"/>
      <c r="RGT45" s="480"/>
      <c r="RGU45" s="480"/>
      <c r="RGV45" s="481"/>
      <c r="RGW45" s="481"/>
      <c r="RGX45" s="482"/>
      <c r="RGY45" s="481"/>
      <c r="RGZ45" s="1053"/>
      <c r="RHA45" s="1053"/>
      <c r="RHB45" s="1053"/>
      <c r="RHC45" s="1053"/>
      <c r="RHD45" s="1053"/>
      <c r="RHE45" s="480"/>
      <c r="RHF45" s="480"/>
      <c r="RHG45" s="481"/>
      <c r="RHH45" s="480"/>
      <c r="RHI45" s="480"/>
      <c r="RHJ45" s="480"/>
      <c r="RHK45" s="481"/>
      <c r="RHL45" s="481"/>
      <c r="RHM45" s="482"/>
      <c r="RHN45" s="481"/>
      <c r="RHO45" s="1053"/>
      <c r="RHP45" s="1053"/>
      <c r="RHQ45" s="1053"/>
      <c r="RHR45" s="1053"/>
      <c r="RHS45" s="1053"/>
      <c r="RHT45" s="480"/>
      <c r="RHU45" s="480"/>
      <c r="RHV45" s="481"/>
      <c r="RHW45" s="480"/>
      <c r="RHX45" s="480"/>
      <c r="RHY45" s="480"/>
      <c r="RHZ45" s="481"/>
      <c r="RIA45" s="481"/>
      <c r="RIB45" s="482"/>
      <c r="RIC45" s="481"/>
      <c r="RID45" s="1053"/>
      <c r="RIE45" s="1053"/>
      <c r="RIF45" s="1053"/>
      <c r="RIG45" s="1053"/>
      <c r="RIH45" s="1053"/>
      <c r="RII45" s="480"/>
      <c r="RIJ45" s="480"/>
      <c r="RIK45" s="481"/>
      <c r="RIL45" s="480"/>
      <c r="RIM45" s="480"/>
      <c r="RIN45" s="480"/>
      <c r="RIO45" s="481"/>
      <c r="RIP45" s="481"/>
      <c r="RIQ45" s="482"/>
      <c r="RIR45" s="481"/>
      <c r="RIS45" s="1053"/>
      <c r="RIT45" s="1053"/>
      <c r="RIU45" s="1053"/>
      <c r="RIV45" s="1053"/>
      <c r="RIW45" s="1053"/>
      <c r="RIX45" s="480"/>
      <c r="RIY45" s="480"/>
      <c r="RIZ45" s="481"/>
      <c r="RJA45" s="480"/>
      <c r="RJB45" s="480"/>
      <c r="RJC45" s="480"/>
      <c r="RJD45" s="481"/>
      <c r="RJE45" s="481"/>
      <c r="RJF45" s="482"/>
      <c r="RJG45" s="481"/>
      <c r="RJH45" s="1053"/>
      <c r="RJI45" s="1053"/>
      <c r="RJJ45" s="1053"/>
      <c r="RJK45" s="1053"/>
      <c r="RJL45" s="1053"/>
      <c r="RJM45" s="480"/>
      <c r="RJN45" s="480"/>
      <c r="RJO45" s="481"/>
      <c r="RJP45" s="480"/>
      <c r="RJQ45" s="480"/>
      <c r="RJR45" s="480"/>
      <c r="RJS45" s="481"/>
      <c r="RJT45" s="481"/>
      <c r="RJU45" s="482"/>
      <c r="RJV45" s="481"/>
      <c r="RJW45" s="1053"/>
      <c r="RJX45" s="1053"/>
      <c r="RJY45" s="1053"/>
      <c r="RJZ45" s="1053"/>
      <c r="RKA45" s="1053"/>
      <c r="RKB45" s="480"/>
      <c r="RKC45" s="480"/>
      <c r="RKD45" s="481"/>
      <c r="RKE45" s="480"/>
      <c r="RKF45" s="480"/>
      <c r="RKG45" s="480"/>
      <c r="RKH45" s="481"/>
      <c r="RKI45" s="481"/>
      <c r="RKJ45" s="482"/>
      <c r="RKK45" s="481"/>
      <c r="RKL45" s="1053"/>
      <c r="RKM45" s="1053"/>
      <c r="RKN45" s="1053"/>
      <c r="RKO45" s="1053"/>
      <c r="RKP45" s="1053"/>
      <c r="RKQ45" s="480"/>
      <c r="RKR45" s="480"/>
      <c r="RKS45" s="481"/>
      <c r="RKT45" s="480"/>
      <c r="RKU45" s="480"/>
      <c r="RKV45" s="480"/>
      <c r="RKW45" s="481"/>
      <c r="RKX45" s="481"/>
      <c r="RKY45" s="482"/>
      <c r="RKZ45" s="481"/>
      <c r="RLA45" s="1053"/>
      <c r="RLB45" s="1053"/>
      <c r="RLC45" s="1053"/>
      <c r="RLD45" s="1053"/>
      <c r="RLE45" s="1053"/>
      <c r="RLF45" s="480"/>
      <c r="RLG45" s="480"/>
      <c r="RLH45" s="481"/>
      <c r="RLI45" s="480"/>
      <c r="RLJ45" s="480"/>
      <c r="RLK45" s="480"/>
      <c r="RLL45" s="481"/>
      <c r="RLM45" s="481"/>
      <c r="RLN45" s="482"/>
      <c r="RLO45" s="481"/>
      <c r="RLP45" s="1053"/>
      <c r="RLQ45" s="1053"/>
      <c r="RLR45" s="1053"/>
      <c r="RLS45" s="1053"/>
      <c r="RLT45" s="1053"/>
      <c r="RLU45" s="480"/>
      <c r="RLV45" s="480"/>
      <c r="RLW45" s="481"/>
      <c r="RLX45" s="480"/>
      <c r="RLY45" s="480"/>
      <c r="RLZ45" s="480"/>
      <c r="RMA45" s="481"/>
      <c r="RMB45" s="481"/>
      <c r="RMC45" s="482"/>
      <c r="RMD45" s="481"/>
      <c r="RME45" s="1053"/>
      <c r="RMF45" s="1053"/>
      <c r="RMG45" s="1053"/>
      <c r="RMH45" s="1053"/>
      <c r="RMI45" s="1053"/>
      <c r="RMJ45" s="480"/>
      <c r="RMK45" s="480"/>
      <c r="RML45" s="481"/>
      <c r="RMM45" s="480"/>
      <c r="RMN45" s="480"/>
      <c r="RMO45" s="480"/>
      <c r="RMP45" s="481"/>
      <c r="RMQ45" s="481"/>
      <c r="RMR45" s="482"/>
      <c r="RMS45" s="481"/>
      <c r="RMT45" s="1053"/>
      <c r="RMU45" s="1053"/>
      <c r="RMV45" s="1053"/>
      <c r="RMW45" s="1053"/>
      <c r="RMX45" s="1053"/>
      <c r="RMY45" s="480"/>
      <c r="RMZ45" s="480"/>
      <c r="RNA45" s="481"/>
      <c r="RNB45" s="480"/>
      <c r="RNC45" s="480"/>
      <c r="RND45" s="480"/>
      <c r="RNE45" s="481"/>
      <c r="RNF45" s="481"/>
      <c r="RNG45" s="482"/>
      <c r="RNH45" s="481"/>
      <c r="RNI45" s="1053"/>
      <c r="RNJ45" s="1053"/>
      <c r="RNK45" s="1053"/>
      <c r="RNL45" s="1053"/>
      <c r="RNM45" s="1053"/>
      <c r="RNN45" s="480"/>
      <c r="RNO45" s="480"/>
      <c r="RNP45" s="481"/>
      <c r="RNQ45" s="480"/>
      <c r="RNR45" s="480"/>
      <c r="RNS45" s="480"/>
      <c r="RNT45" s="481"/>
      <c r="RNU45" s="481"/>
      <c r="RNV45" s="482"/>
      <c r="RNW45" s="481"/>
      <c r="RNX45" s="1053"/>
      <c r="RNY45" s="1053"/>
      <c r="RNZ45" s="1053"/>
      <c r="ROA45" s="1053"/>
      <c r="ROB45" s="1053"/>
      <c r="ROC45" s="480"/>
      <c r="ROD45" s="480"/>
      <c r="ROE45" s="481"/>
      <c r="ROF45" s="480"/>
      <c r="ROG45" s="480"/>
      <c r="ROH45" s="480"/>
      <c r="ROI45" s="481"/>
      <c r="ROJ45" s="481"/>
      <c r="ROK45" s="482"/>
      <c r="ROL45" s="481"/>
      <c r="ROM45" s="1053"/>
      <c r="RON45" s="1053"/>
      <c r="ROO45" s="1053"/>
      <c r="ROP45" s="1053"/>
      <c r="ROQ45" s="1053"/>
      <c r="ROR45" s="480"/>
      <c r="ROS45" s="480"/>
      <c r="ROT45" s="481"/>
      <c r="ROU45" s="480"/>
      <c r="ROV45" s="480"/>
      <c r="ROW45" s="480"/>
      <c r="ROX45" s="481"/>
      <c r="ROY45" s="481"/>
      <c r="ROZ45" s="482"/>
      <c r="RPA45" s="481"/>
      <c r="RPB45" s="1053"/>
      <c r="RPC45" s="1053"/>
      <c r="RPD45" s="1053"/>
      <c r="RPE45" s="1053"/>
      <c r="RPF45" s="1053"/>
      <c r="RPG45" s="480"/>
      <c r="RPH45" s="480"/>
      <c r="RPI45" s="481"/>
      <c r="RPJ45" s="480"/>
      <c r="RPK45" s="480"/>
      <c r="RPL45" s="480"/>
      <c r="RPM45" s="481"/>
      <c r="RPN45" s="481"/>
      <c r="RPO45" s="482"/>
      <c r="RPP45" s="481"/>
      <c r="RPQ45" s="1053"/>
      <c r="RPR45" s="1053"/>
      <c r="RPS45" s="1053"/>
      <c r="RPT45" s="1053"/>
      <c r="RPU45" s="1053"/>
      <c r="RPV45" s="480"/>
      <c r="RPW45" s="480"/>
      <c r="RPX45" s="481"/>
      <c r="RPY45" s="480"/>
      <c r="RPZ45" s="480"/>
      <c r="RQA45" s="480"/>
      <c r="RQB45" s="481"/>
      <c r="RQC45" s="481"/>
      <c r="RQD45" s="482"/>
      <c r="RQE45" s="481"/>
      <c r="RQF45" s="1053"/>
      <c r="RQG45" s="1053"/>
      <c r="RQH45" s="1053"/>
      <c r="RQI45" s="1053"/>
      <c r="RQJ45" s="1053"/>
      <c r="RQK45" s="480"/>
      <c r="RQL45" s="480"/>
      <c r="RQM45" s="481"/>
      <c r="RQN45" s="480"/>
      <c r="RQO45" s="480"/>
      <c r="RQP45" s="480"/>
      <c r="RQQ45" s="481"/>
      <c r="RQR45" s="481"/>
      <c r="RQS45" s="482"/>
      <c r="RQT45" s="481"/>
      <c r="RQU45" s="1053"/>
      <c r="RQV45" s="1053"/>
      <c r="RQW45" s="1053"/>
      <c r="RQX45" s="1053"/>
      <c r="RQY45" s="1053"/>
      <c r="RQZ45" s="480"/>
      <c r="RRA45" s="480"/>
      <c r="RRB45" s="481"/>
      <c r="RRC45" s="480"/>
      <c r="RRD45" s="480"/>
      <c r="RRE45" s="480"/>
      <c r="RRF45" s="481"/>
      <c r="RRG45" s="481"/>
      <c r="RRH45" s="482"/>
      <c r="RRI45" s="481"/>
      <c r="RRJ45" s="1053"/>
      <c r="RRK45" s="1053"/>
      <c r="RRL45" s="1053"/>
      <c r="RRM45" s="1053"/>
      <c r="RRN45" s="1053"/>
      <c r="RRO45" s="480"/>
      <c r="RRP45" s="480"/>
      <c r="RRQ45" s="481"/>
      <c r="RRR45" s="480"/>
      <c r="RRS45" s="480"/>
      <c r="RRT45" s="480"/>
      <c r="RRU45" s="481"/>
      <c r="RRV45" s="481"/>
      <c r="RRW45" s="482"/>
      <c r="RRX45" s="481"/>
      <c r="RRY45" s="1053"/>
      <c r="RRZ45" s="1053"/>
      <c r="RSA45" s="1053"/>
      <c r="RSB45" s="1053"/>
      <c r="RSC45" s="1053"/>
      <c r="RSD45" s="480"/>
      <c r="RSE45" s="480"/>
      <c r="RSF45" s="481"/>
      <c r="RSG45" s="480"/>
      <c r="RSH45" s="480"/>
      <c r="RSI45" s="480"/>
      <c r="RSJ45" s="481"/>
      <c r="RSK45" s="481"/>
      <c r="RSL45" s="482"/>
      <c r="RSM45" s="481"/>
      <c r="RSN45" s="1053"/>
      <c r="RSO45" s="1053"/>
      <c r="RSP45" s="1053"/>
      <c r="RSQ45" s="1053"/>
      <c r="RSR45" s="1053"/>
      <c r="RSS45" s="480"/>
      <c r="RST45" s="480"/>
      <c r="RSU45" s="481"/>
      <c r="RSV45" s="480"/>
      <c r="RSW45" s="480"/>
      <c r="RSX45" s="480"/>
      <c r="RSY45" s="481"/>
      <c r="RSZ45" s="481"/>
      <c r="RTA45" s="482"/>
      <c r="RTB45" s="481"/>
      <c r="RTC45" s="1053"/>
      <c r="RTD45" s="1053"/>
      <c r="RTE45" s="1053"/>
      <c r="RTF45" s="1053"/>
      <c r="RTG45" s="1053"/>
      <c r="RTH45" s="480"/>
      <c r="RTI45" s="480"/>
      <c r="RTJ45" s="481"/>
      <c r="RTK45" s="480"/>
      <c r="RTL45" s="480"/>
      <c r="RTM45" s="480"/>
      <c r="RTN45" s="481"/>
      <c r="RTO45" s="481"/>
      <c r="RTP45" s="482"/>
      <c r="RTQ45" s="481"/>
      <c r="RTR45" s="1053"/>
      <c r="RTS45" s="1053"/>
      <c r="RTT45" s="1053"/>
      <c r="RTU45" s="1053"/>
      <c r="RTV45" s="1053"/>
      <c r="RTW45" s="480"/>
      <c r="RTX45" s="480"/>
      <c r="RTY45" s="481"/>
      <c r="RTZ45" s="480"/>
      <c r="RUA45" s="480"/>
      <c r="RUB45" s="480"/>
      <c r="RUC45" s="481"/>
      <c r="RUD45" s="481"/>
      <c r="RUE45" s="482"/>
      <c r="RUF45" s="481"/>
      <c r="RUG45" s="1053"/>
      <c r="RUH45" s="1053"/>
      <c r="RUI45" s="1053"/>
      <c r="RUJ45" s="1053"/>
      <c r="RUK45" s="1053"/>
      <c r="RUL45" s="480"/>
      <c r="RUM45" s="480"/>
      <c r="RUN45" s="481"/>
      <c r="RUO45" s="480"/>
      <c r="RUP45" s="480"/>
      <c r="RUQ45" s="480"/>
      <c r="RUR45" s="481"/>
      <c r="RUS45" s="481"/>
      <c r="RUT45" s="482"/>
      <c r="RUU45" s="481"/>
      <c r="RUV45" s="1053"/>
      <c r="RUW45" s="1053"/>
      <c r="RUX45" s="1053"/>
      <c r="RUY45" s="1053"/>
      <c r="RUZ45" s="1053"/>
      <c r="RVA45" s="480"/>
      <c r="RVB45" s="480"/>
      <c r="RVC45" s="481"/>
      <c r="RVD45" s="480"/>
      <c r="RVE45" s="480"/>
      <c r="RVF45" s="480"/>
      <c r="RVG45" s="481"/>
      <c r="RVH45" s="481"/>
      <c r="RVI45" s="482"/>
      <c r="RVJ45" s="481"/>
      <c r="RVK45" s="1053"/>
      <c r="RVL45" s="1053"/>
      <c r="RVM45" s="1053"/>
      <c r="RVN45" s="1053"/>
      <c r="RVO45" s="1053"/>
      <c r="RVP45" s="480"/>
      <c r="RVQ45" s="480"/>
      <c r="RVR45" s="481"/>
      <c r="RVS45" s="480"/>
      <c r="RVT45" s="480"/>
      <c r="RVU45" s="480"/>
      <c r="RVV45" s="481"/>
      <c r="RVW45" s="481"/>
      <c r="RVX45" s="482"/>
      <c r="RVY45" s="481"/>
      <c r="RVZ45" s="1053"/>
      <c r="RWA45" s="1053"/>
      <c r="RWB45" s="1053"/>
      <c r="RWC45" s="1053"/>
      <c r="RWD45" s="1053"/>
      <c r="RWE45" s="480"/>
      <c r="RWF45" s="480"/>
      <c r="RWG45" s="481"/>
      <c r="RWH45" s="480"/>
      <c r="RWI45" s="480"/>
      <c r="RWJ45" s="480"/>
      <c r="RWK45" s="481"/>
      <c r="RWL45" s="481"/>
      <c r="RWM45" s="482"/>
      <c r="RWN45" s="481"/>
      <c r="RWO45" s="1053"/>
      <c r="RWP45" s="1053"/>
      <c r="RWQ45" s="1053"/>
      <c r="RWR45" s="1053"/>
      <c r="RWS45" s="1053"/>
      <c r="RWT45" s="480"/>
      <c r="RWU45" s="480"/>
      <c r="RWV45" s="481"/>
      <c r="RWW45" s="480"/>
      <c r="RWX45" s="480"/>
      <c r="RWY45" s="480"/>
      <c r="RWZ45" s="481"/>
      <c r="RXA45" s="481"/>
      <c r="RXB45" s="482"/>
      <c r="RXC45" s="481"/>
      <c r="RXD45" s="1053"/>
      <c r="RXE45" s="1053"/>
      <c r="RXF45" s="1053"/>
      <c r="RXG45" s="1053"/>
      <c r="RXH45" s="1053"/>
      <c r="RXI45" s="480"/>
      <c r="RXJ45" s="480"/>
      <c r="RXK45" s="481"/>
      <c r="RXL45" s="480"/>
      <c r="RXM45" s="480"/>
      <c r="RXN45" s="480"/>
      <c r="RXO45" s="481"/>
      <c r="RXP45" s="481"/>
      <c r="RXQ45" s="482"/>
      <c r="RXR45" s="481"/>
      <c r="RXS45" s="1053"/>
      <c r="RXT45" s="1053"/>
      <c r="RXU45" s="1053"/>
      <c r="RXV45" s="1053"/>
      <c r="RXW45" s="1053"/>
      <c r="RXX45" s="480"/>
      <c r="RXY45" s="480"/>
      <c r="RXZ45" s="481"/>
      <c r="RYA45" s="480"/>
      <c r="RYB45" s="480"/>
      <c r="RYC45" s="480"/>
      <c r="RYD45" s="481"/>
      <c r="RYE45" s="481"/>
      <c r="RYF45" s="482"/>
      <c r="RYG45" s="481"/>
      <c r="RYH45" s="1053"/>
      <c r="RYI45" s="1053"/>
      <c r="RYJ45" s="1053"/>
      <c r="RYK45" s="1053"/>
      <c r="RYL45" s="1053"/>
      <c r="RYM45" s="480"/>
      <c r="RYN45" s="480"/>
      <c r="RYO45" s="481"/>
      <c r="RYP45" s="480"/>
      <c r="RYQ45" s="480"/>
      <c r="RYR45" s="480"/>
      <c r="RYS45" s="481"/>
      <c r="RYT45" s="481"/>
      <c r="RYU45" s="482"/>
      <c r="RYV45" s="481"/>
      <c r="RYW45" s="1053"/>
      <c r="RYX45" s="1053"/>
      <c r="RYY45" s="1053"/>
      <c r="RYZ45" s="1053"/>
      <c r="RZA45" s="1053"/>
      <c r="RZB45" s="480"/>
      <c r="RZC45" s="480"/>
      <c r="RZD45" s="481"/>
      <c r="RZE45" s="480"/>
      <c r="RZF45" s="480"/>
      <c r="RZG45" s="480"/>
      <c r="RZH45" s="481"/>
      <c r="RZI45" s="481"/>
      <c r="RZJ45" s="482"/>
      <c r="RZK45" s="481"/>
      <c r="RZL45" s="1053"/>
      <c r="RZM45" s="1053"/>
      <c r="RZN45" s="1053"/>
      <c r="RZO45" s="1053"/>
      <c r="RZP45" s="1053"/>
      <c r="RZQ45" s="480"/>
      <c r="RZR45" s="480"/>
      <c r="RZS45" s="481"/>
      <c r="RZT45" s="480"/>
      <c r="RZU45" s="480"/>
      <c r="RZV45" s="480"/>
      <c r="RZW45" s="481"/>
      <c r="RZX45" s="481"/>
      <c r="RZY45" s="482"/>
      <c r="RZZ45" s="481"/>
      <c r="SAA45" s="1053"/>
      <c r="SAB45" s="1053"/>
      <c r="SAC45" s="1053"/>
      <c r="SAD45" s="1053"/>
      <c r="SAE45" s="1053"/>
      <c r="SAF45" s="480"/>
      <c r="SAG45" s="480"/>
      <c r="SAH45" s="481"/>
      <c r="SAI45" s="480"/>
      <c r="SAJ45" s="480"/>
      <c r="SAK45" s="480"/>
      <c r="SAL45" s="481"/>
      <c r="SAM45" s="481"/>
      <c r="SAN45" s="482"/>
      <c r="SAO45" s="481"/>
      <c r="SAP45" s="1053"/>
      <c r="SAQ45" s="1053"/>
      <c r="SAR45" s="1053"/>
      <c r="SAS45" s="1053"/>
      <c r="SAT45" s="1053"/>
      <c r="SAU45" s="480"/>
      <c r="SAV45" s="480"/>
      <c r="SAW45" s="481"/>
      <c r="SAX45" s="480"/>
      <c r="SAY45" s="480"/>
      <c r="SAZ45" s="480"/>
      <c r="SBA45" s="481"/>
      <c r="SBB45" s="481"/>
      <c r="SBC45" s="482"/>
      <c r="SBD45" s="481"/>
      <c r="SBE45" s="1053"/>
      <c r="SBF45" s="1053"/>
      <c r="SBG45" s="1053"/>
      <c r="SBH45" s="1053"/>
      <c r="SBI45" s="1053"/>
      <c r="SBJ45" s="480"/>
      <c r="SBK45" s="480"/>
      <c r="SBL45" s="481"/>
      <c r="SBM45" s="480"/>
      <c r="SBN45" s="480"/>
      <c r="SBO45" s="480"/>
      <c r="SBP45" s="481"/>
      <c r="SBQ45" s="481"/>
      <c r="SBR45" s="482"/>
      <c r="SBS45" s="481"/>
      <c r="SBT45" s="1053"/>
      <c r="SBU45" s="1053"/>
      <c r="SBV45" s="1053"/>
      <c r="SBW45" s="1053"/>
      <c r="SBX45" s="1053"/>
      <c r="SBY45" s="480"/>
      <c r="SBZ45" s="480"/>
      <c r="SCA45" s="481"/>
      <c r="SCB45" s="480"/>
      <c r="SCC45" s="480"/>
      <c r="SCD45" s="480"/>
      <c r="SCE45" s="481"/>
      <c r="SCF45" s="481"/>
      <c r="SCG45" s="482"/>
      <c r="SCH45" s="481"/>
      <c r="SCI45" s="1053"/>
      <c r="SCJ45" s="1053"/>
      <c r="SCK45" s="1053"/>
      <c r="SCL45" s="1053"/>
      <c r="SCM45" s="1053"/>
      <c r="SCN45" s="480"/>
      <c r="SCO45" s="480"/>
      <c r="SCP45" s="481"/>
      <c r="SCQ45" s="480"/>
      <c r="SCR45" s="480"/>
      <c r="SCS45" s="480"/>
      <c r="SCT45" s="481"/>
      <c r="SCU45" s="481"/>
      <c r="SCV45" s="482"/>
      <c r="SCW45" s="481"/>
      <c r="SCX45" s="1053"/>
      <c r="SCY45" s="1053"/>
      <c r="SCZ45" s="1053"/>
      <c r="SDA45" s="1053"/>
      <c r="SDB45" s="1053"/>
      <c r="SDC45" s="480"/>
      <c r="SDD45" s="480"/>
      <c r="SDE45" s="481"/>
      <c r="SDF45" s="480"/>
      <c r="SDG45" s="480"/>
      <c r="SDH45" s="480"/>
      <c r="SDI45" s="481"/>
      <c r="SDJ45" s="481"/>
      <c r="SDK45" s="482"/>
      <c r="SDL45" s="481"/>
      <c r="SDM45" s="1053"/>
      <c r="SDN45" s="1053"/>
      <c r="SDO45" s="1053"/>
      <c r="SDP45" s="1053"/>
      <c r="SDQ45" s="1053"/>
      <c r="SDR45" s="480"/>
      <c r="SDS45" s="480"/>
      <c r="SDT45" s="481"/>
      <c r="SDU45" s="480"/>
      <c r="SDV45" s="480"/>
      <c r="SDW45" s="480"/>
      <c r="SDX45" s="481"/>
      <c r="SDY45" s="481"/>
      <c r="SDZ45" s="482"/>
      <c r="SEA45" s="481"/>
      <c r="SEB45" s="1053"/>
      <c r="SEC45" s="1053"/>
      <c r="SED45" s="1053"/>
      <c r="SEE45" s="1053"/>
      <c r="SEF45" s="1053"/>
      <c r="SEG45" s="480"/>
      <c r="SEH45" s="480"/>
      <c r="SEI45" s="481"/>
      <c r="SEJ45" s="480"/>
      <c r="SEK45" s="480"/>
      <c r="SEL45" s="480"/>
      <c r="SEM45" s="481"/>
      <c r="SEN45" s="481"/>
      <c r="SEO45" s="482"/>
      <c r="SEP45" s="481"/>
      <c r="SEQ45" s="1053"/>
      <c r="SER45" s="1053"/>
      <c r="SES45" s="1053"/>
      <c r="SET45" s="1053"/>
      <c r="SEU45" s="1053"/>
      <c r="SEV45" s="480"/>
      <c r="SEW45" s="480"/>
      <c r="SEX45" s="481"/>
      <c r="SEY45" s="480"/>
      <c r="SEZ45" s="480"/>
      <c r="SFA45" s="480"/>
      <c r="SFB45" s="481"/>
      <c r="SFC45" s="481"/>
      <c r="SFD45" s="482"/>
      <c r="SFE45" s="481"/>
      <c r="SFF45" s="1053"/>
      <c r="SFG45" s="1053"/>
      <c r="SFH45" s="1053"/>
      <c r="SFI45" s="1053"/>
      <c r="SFJ45" s="1053"/>
      <c r="SFK45" s="480"/>
      <c r="SFL45" s="480"/>
      <c r="SFM45" s="481"/>
      <c r="SFN45" s="480"/>
      <c r="SFO45" s="480"/>
      <c r="SFP45" s="480"/>
      <c r="SFQ45" s="481"/>
      <c r="SFR45" s="481"/>
      <c r="SFS45" s="482"/>
      <c r="SFT45" s="481"/>
      <c r="SFU45" s="1053"/>
      <c r="SFV45" s="1053"/>
      <c r="SFW45" s="1053"/>
      <c r="SFX45" s="1053"/>
      <c r="SFY45" s="1053"/>
      <c r="SFZ45" s="480"/>
      <c r="SGA45" s="480"/>
      <c r="SGB45" s="481"/>
      <c r="SGC45" s="480"/>
      <c r="SGD45" s="480"/>
      <c r="SGE45" s="480"/>
      <c r="SGF45" s="481"/>
      <c r="SGG45" s="481"/>
      <c r="SGH45" s="482"/>
      <c r="SGI45" s="481"/>
      <c r="SGJ45" s="1053"/>
      <c r="SGK45" s="1053"/>
      <c r="SGL45" s="1053"/>
      <c r="SGM45" s="1053"/>
      <c r="SGN45" s="1053"/>
      <c r="SGO45" s="480"/>
      <c r="SGP45" s="480"/>
      <c r="SGQ45" s="481"/>
      <c r="SGR45" s="480"/>
      <c r="SGS45" s="480"/>
      <c r="SGT45" s="480"/>
      <c r="SGU45" s="481"/>
      <c r="SGV45" s="481"/>
      <c r="SGW45" s="482"/>
      <c r="SGX45" s="481"/>
      <c r="SGY45" s="1053"/>
      <c r="SGZ45" s="1053"/>
      <c r="SHA45" s="1053"/>
      <c r="SHB45" s="1053"/>
      <c r="SHC45" s="1053"/>
      <c r="SHD45" s="480"/>
      <c r="SHE45" s="480"/>
      <c r="SHF45" s="481"/>
      <c r="SHG45" s="480"/>
      <c r="SHH45" s="480"/>
      <c r="SHI45" s="480"/>
      <c r="SHJ45" s="481"/>
      <c r="SHK45" s="481"/>
      <c r="SHL45" s="482"/>
      <c r="SHM45" s="481"/>
      <c r="SHN45" s="1053"/>
      <c r="SHO45" s="1053"/>
      <c r="SHP45" s="1053"/>
      <c r="SHQ45" s="1053"/>
      <c r="SHR45" s="1053"/>
      <c r="SHS45" s="480"/>
      <c r="SHT45" s="480"/>
      <c r="SHU45" s="481"/>
      <c r="SHV45" s="480"/>
      <c r="SHW45" s="480"/>
      <c r="SHX45" s="480"/>
      <c r="SHY45" s="481"/>
      <c r="SHZ45" s="481"/>
      <c r="SIA45" s="482"/>
      <c r="SIB45" s="481"/>
      <c r="SIC45" s="1053"/>
      <c r="SID45" s="1053"/>
      <c r="SIE45" s="1053"/>
      <c r="SIF45" s="1053"/>
      <c r="SIG45" s="1053"/>
      <c r="SIH45" s="480"/>
      <c r="SII45" s="480"/>
      <c r="SIJ45" s="481"/>
      <c r="SIK45" s="480"/>
      <c r="SIL45" s="480"/>
      <c r="SIM45" s="480"/>
      <c r="SIN45" s="481"/>
      <c r="SIO45" s="481"/>
      <c r="SIP45" s="482"/>
      <c r="SIQ45" s="481"/>
      <c r="SIR45" s="1053"/>
      <c r="SIS45" s="1053"/>
      <c r="SIT45" s="1053"/>
      <c r="SIU45" s="1053"/>
      <c r="SIV45" s="1053"/>
      <c r="SIW45" s="480"/>
      <c r="SIX45" s="480"/>
      <c r="SIY45" s="481"/>
      <c r="SIZ45" s="480"/>
      <c r="SJA45" s="480"/>
      <c r="SJB45" s="480"/>
      <c r="SJC45" s="481"/>
      <c r="SJD45" s="481"/>
      <c r="SJE45" s="482"/>
      <c r="SJF45" s="481"/>
      <c r="SJG45" s="1053"/>
      <c r="SJH45" s="1053"/>
      <c r="SJI45" s="1053"/>
      <c r="SJJ45" s="1053"/>
      <c r="SJK45" s="1053"/>
      <c r="SJL45" s="480"/>
      <c r="SJM45" s="480"/>
      <c r="SJN45" s="481"/>
      <c r="SJO45" s="480"/>
      <c r="SJP45" s="480"/>
      <c r="SJQ45" s="480"/>
      <c r="SJR45" s="481"/>
      <c r="SJS45" s="481"/>
      <c r="SJT45" s="482"/>
      <c r="SJU45" s="481"/>
      <c r="SJV45" s="1053"/>
      <c r="SJW45" s="1053"/>
      <c r="SJX45" s="1053"/>
      <c r="SJY45" s="1053"/>
      <c r="SJZ45" s="1053"/>
      <c r="SKA45" s="480"/>
      <c r="SKB45" s="480"/>
      <c r="SKC45" s="481"/>
      <c r="SKD45" s="480"/>
      <c r="SKE45" s="480"/>
      <c r="SKF45" s="480"/>
      <c r="SKG45" s="481"/>
      <c r="SKH45" s="481"/>
      <c r="SKI45" s="482"/>
      <c r="SKJ45" s="481"/>
      <c r="SKK45" s="1053"/>
      <c r="SKL45" s="1053"/>
      <c r="SKM45" s="1053"/>
      <c r="SKN45" s="1053"/>
      <c r="SKO45" s="1053"/>
      <c r="SKP45" s="480"/>
      <c r="SKQ45" s="480"/>
      <c r="SKR45" s="481"/>
      <c r="SKS45" s="480"/>
      <c r="SKT45" s="480"/>
      <c r="SKU45" s="480"/>
      <c r="SKV45" s="481"/>
      <c r="SKW45" s="481"/>
      <c r="SKX45" s="482"/>
      <c r="SKY45" s="481"/>
      <c r="SKZ45" s="1053"/>
      <c r="SLA45" s="1053"/>
      <c r="SLB45" s="1053"/>
      <c r="SLC45" s="1053"/>
      <c r="SLD45" s="1053"/>
      <c r="SLE45" s="480"/>
      <c r="SLF45" s="480"/>
      <c r="SLG45" s="481"/>
      <c r="SLH45" s="480"/>
      <c r="SLI45" s="480"/>
      <c r="SLJ45" s="480"/>
      <c r="SLK45" s="481"/>
      <c r="SLL45" s="481"/>
      <c r="SLM45" s="482"/>
      <c r="SLN45" s="481"/>
      <c r="SLO45" s="1053"/>
      <c r="SLP45" s="1053"/>
      <c r="SLQ45" s="1053"/>
      <c r="SLR45" s="1053"/>
      <c r="SLS45" s="1053"/>
      <c r="SLT45" s="480"/>
      <c r="SLU45" s="480"/>
      <c r="SLV45" s="481"/>
      <c r="SLW45" s="480"/>
      <c r="SLX45" s="480"/>
      <c r="SLY45" s="480"/>
      <c r="SLZ45" s="481"/>
      <c r="SMA45" s="481"/>
      <c r="SMB45" s="482"/>
      <c r="SMC45" s="481"/>
      <c r="SMD45" s="1053"/>
      <c r="SME45" s="1053"/>
      <c r="SMF45" s="1053"/>
      <c r="SMG45" s="1053"/>
      <c r="SMH45" s="1053"/>
      <c r="SMI45" s="480"/>
      <c r="SMJ45" s="480"/>
      <c r="SMK45" s="481"/>
      <c r="SML45" s="480"/>
      <c r="SMM45" s="480"/>
      <c r="SMN45" s="480"/>
      <c r="SMO45" s="481"/>
      <c r="SMP45" s="481"/>
      <c r="SMQ45" s="482"/>
      <c r="SMR45" s="481"/>
      <c r="SMS45" s="1053"/>
      <c r="SMT45" s="1053"/>
      <c r="SMU45" s="1053"/>
      <c r="SMV45" s="1053"/>
      <c r="SMW45" s="1053"/>
      <c r="SMX45" s="480"/>
      <c r="SMY45" s="480"/>
      <c r="SMZ45" s="481"/>
      <c r="SNA45" s="480"/>
      <c r="SNB45" s="480"/>
      <c r="SNC45" s="480"/>
      <c r="SND45" s="481"/>
      <c r="SNE45" s="481"/>
      <c r="SNF45" s="482"/>
      <c r="SNG45" s="481"/>
      <c r="SNH45" s="1053"/>
      <c r="SNI45" s="1053"/>
      <c r="SNJ45" s="1053"/>
      <c r="SNK45" s="1053"/>
      <c r="SNL45" s="1053"/>
      <c r="SNM45" s="480"/>
      <c r="SNN45" s="480"/>
      <c r="SNO45" s="481"/>
      <c r="SNP45" s="480"/>
      <c r="SNQ45" s="480"/>
      <c r="SNR45" s="480"/>
      <c r="SNS45" s="481"/>
      <c r="SNT45" s="481"/>
      <c r="SNU45" s="482"/>
      <c r="SNV45" s="481"/>
      <c r="SNW45" s="1053"/>
      <c r="SNX45" s="1053"/>
      <c r="SNY45" s="1053"/>
      <c r="SNZ45" s="1053"/>
      <c r="SOA45" s="1053"/>
      <c r="SOB45" s="480"/>
      <c r="SOC45" s="480"/>
      <c r="SOD45" s="481"/>
      <c r="SOE45" s="480"/>
      <c r="SOF45" s="480"/>
      <c r="SOG45" s="480"/>
      <c r="SOH45" s="481"/>
      <c r="SOI45" s="481"/>
      <c r="SOJ45" s="482"/>
      <c r="SOK45" s="481"/>
      <c r="SOL45" s="1053"/>
      <c r="SOM45" s="1053"/>
      <c r="SON45" s="1053"/>
      <c r="SOO45" s="1053"/>
      <c r="SOP45" s="1053"/>
      <c r="SOQ45" s="480"/>
      <c r="SOR45" s="480"/>
      <c r="SOS45" s="481"/>
      <c r="SOT45" s="480"/>
      <c r="SOU45" s="480"/>
      <c r="SOV45" s="480"/>
      <c r="SOW45" s="481"/>
      <c r="SOX45" s="481"/>
      <c r="SOY45" s="482"/>
      <c r="SOZ45" s="481"/>
      <c r="SPA45" s="1053"/>
      <c r="SPB45" s="1053"/>
      <c r="SPC45" s="1053"/>
      <c r="SPD45" s="1053"/>
      <c r="SPE45" s="1053"/>
      <c r="SPF45" s="480"/>
      <c r="SPG45" s="480"/>
      <c r="SPH45" s="481"/>
      <c r="SPI45" s="480"/>
      <c r="SPJ45" s="480"/>
      <c r="SPK45" s="480"/>
      <c r="SPL45" s="481"/>
      <c r="SPM45" s="481"/>
      <c r="SPN45" s="482"/>
      <c r="SPO45" s="481"/>
      <c r="SPP45" s="1053"/>
      <c r="SPQ45" s="1053"/>
      <c r="SPR45" s="1053"/>
      <c r="SPS45" s="1053"/>
      <c r="SPT45" s="1053"/>
      <c r="SPU45" s="480"/>
      <c r="SPV45" s="480"/>
      <c r="SPW45" s="481"/>
      <c r="SPX45" s="480"/>
      <c r="SPY45" s="480"/>
      <c r="SPZ45" s="480"/>
      <c r="SQA45" s="481"/>
      <c r="SQB45" s="481"/>
      <c r="SQC45" s="482"/>
      <c r="SQD45" s="481"/>
      <c r="SQE45" s="1053"/>
      <c r="SQF45" s="1053"/>
      <c r="SQG45" s="1053"/>
      <c r="SQH45" s="1053"/>
      <c r="SQI45" s="1053"/>
      <c r="SQJ45" s="480"/>
      <c r="SQK45" s="480"/>
      <c r="SQL45" s="481"/>
      <c r="SQM45" s="480"/>
      <c r="SQN45" s="480"/>
      <c r="SQO45" s="480"/>
      <c r="SQP45" s="481"/>
      <c r="SQQ45" s="481"/>
      <c r="SQR45" s="482"/>
      <c r="SQS45" s="481"/>
      <c r="SQT45" s="1053"/>
      <c r="SQU45" s="1053"/>
      <c r="SQV45" s="1053"/>
      <c r="SQW45" s="1053"/>
      <c r="SQX45" s="1053"/>
      <c r="SQY45" s="480"/>
      <c r="SQZ45" s="480"/>
      <c r="SRA45" s="481"/>
      <c r="SRB45" s="480"/>
      <c r="SRC45" s="480"/>
      <c r="SRD45" s="480"/>
      <c r="SRE45" s="481"/>
      <c r="SRF45" s="481"/>
      <c r="SRG45" s="482"/>
      <c r="SRH45" s="481"/>
      <c r="SRI45" s="1053"/>
      <c r="SRJ45" s="1053"/>
      <c r="SRK45" s="1053"/>
      <c r="SRL45" s="1053"/>
      <c r="SRM45" s="1053"/>
      <c r="SRN45" s="480"/>
      <c r="SRO45" s="480"/>
      <c r="SRP45" s="481"/>
      <c r="SRQ45" s="480"/>
      <c r="SRR45" s="480"/>
      <c r="SRS45" s="480"/>
      <c r="SRT45" s="481"/>
      <c r="SRU45" s="481"/>
      <c r="SRV45" s="482"/>
      <c r="SRW45" s="481"/>
      <c r="SRX45" s="1053"/>
      <c r="SRY45" s="1053"/>
      <c r="SRZ45" s="1053"/>
      <c r="SSA45" s="1053"/>
      <c r="SSB45" s="1053"/>
      <c r="SSC45" s="480"/>
      <c r="SSD45" s="480"/>
      <c r="SSE45" s="481"/>
      <c r="SSF45" s="480"/>
      <c r="SSG45" s="480"/>
      <c r="SSH45" s="480"/>
      <c r="SSI45" s="481"/>
      <c r="SSJ45" s="481"/>
      <c r="SSK45" s="482"/>
      <c r="SSL45" s="481"/>
      <c r="SSM45" s="1053"/>
      <c r="SSN45" s="1053"/>
      <c r="SSO45" s="1053"/>
      <c r="SSP45" s="1053"/>
      <c r="SSQ45" s="1053"/>
      <c r="SSR45" s="480"/>
      <c r="SSS45" s="480"/>
      <c r="SST45" s="481"/>
      <c r="SSU45" s="480"/>
      <c r="SSV45" s="480"/>
      <c r="SSW45" s="480"/>
      <c r="SSX45" s="481"/>
      <c r="SSY45" s="481"/>
      <c r="SSZ45" s="482"/>
      <c r="STA45" s="481"/>
      <c r="STB45" s="1053"/>
      <c r="STC45" s="1053"/>
      <c r="STD45" s="1053"/>
      <c r="STE45" s="1053"/>
      <c r="STF45" s="1053"/>
      <c r="STG45" s="480"/>
      <c r="STH45" s="480"/>
      <c r="STI45" s="481"/>
      <c r="STJ45" s="480"/>
      <c r="STK45" s="480"/>
      <c r="STL45" s="480"/>
      <c r="STM45" s="481"/>
      <c r="STN45" s="481"/>
      <c r="STO45" s="482"/>
      <c r="STP45" s="481"/>
      <c r="STQ45" s="1053"/>
      <c r="STR45" s="1053"/>
      <c r="STS45" s="1053"/>
      <c r="STT45" s="1053"/>
      <c r="STU45" s="1053"/>
      <c r="STV45" s="480"/>
      <c r="STW45" s="480"/>
      <c r="STX45" s="481"/>
      <c r="STY45" s="480"/>
      <c r="STZ45" s="480"/>
      <c r="SUA45" s="480"/>
      <c r="SUB45" s="481"/>
      <c r="SUC45" s="481"/>
      <c r="SUD45" s="482"/>
      <c r="SUE45" s="481"/>
      <c r="SUF45" s="1053"/>
      <c r="SUG45" s="1053"/>
      <c r="SUH45" s="1053"/>
      <c r="SUI45" s="1053"/>
      <c r="SUJ45" s="1053"/>
      <c r="SUK45" s="480"/>
      <c r="SUL45" s="480"/>
      <c r="SUM45" s="481"/>
      <c r="SUN45" s="480"/>
      <c r="SUO45" s="480"/>
      <c r="SUP45" s="480"/>
      <c r="SUQ45" s="481"/>
      <c r="SUR45" s="481"/>
      <c r="SUS45" s="482"/>
      <c r="SUT45" s="481"/>
      <c r="SUU45" s="1053"/>
      <c r="SUV45" s="1053"/>
      <c r="SUW45" s="1053"/>
      <c r="SUX45" s="1053"/>
      <c r="SUY45" s="1053"/>
      <c r="SUZ45" s="480"/>
      <c r="SVA45" s="480"/>
      <c r="SVB45" s="481"/>
      <c r="SVC45" s="480"/>
      <c r="SVD45" s="480"/>
      <c r="SVE45" s="480"/>
      <c r="SVF45" s="481"/>
      <c r="SVG45" s="481"/>
      <c r="SVH45" s="482"/>
      <c r="SVI45" s="481"/>
      <c r="SVJ45" s="1053"/>
      <c r="SVK45" s="1053"/>
      <c r="SVL45" s="1053"/>
      <c r="SVM45" s="1053"/>
      <c r="SVN45" s="1053"/>
      <c r="SVO45" s="480"/>
      <c r="SVP45" s="480"/>
      <c r="SVQ45" s="481"/>
      <c r="SVR45" s="480"/>
      <c r="SVS45" s="480"/>
      <c r="SVT45" s="480"/>
      <c r="SVU45" s="481"/>
      <c r="SVV45" s="481"/>
      <c r="SVW45" s="482"/>
      <c r="SVX45" s="481"/>
      <c r="SVY45" s="1053"/>
      <c r="SVZ45" s="1053"/>
      <c r="SWA45" s="1053"/>
      <c r="SWB45" s="1053"/>
      <c r="SWC45" s="1053"/>
      <c r="SWD45" s="480"/>
      <c r="SWE45" s="480"/>
      <c r="SWF45" s="481"/>
      <c r="SWG45" s="480"/>
      <c r="SWH45" s="480"/>
      <c r="SWI45" s="480"/>
      <c r="SWJ45" s="481"/>
      <c r="SWK45" s="481"/>
      <c r="SWL45" s="482"/>
      <c r="SWM45" s="481"/>
      <c r="SWN45" s="1053"/>
      <c r="SWO45" s="1053"/>
      <c r="SWP45" s="1053"/>
      <c r="SWQ45" s="1053"/>
      <c r="SWR45" s="1053"/>
      <c r="SWS45" s="480"/>
      <c r="SWT45" s="480"/>
      <c r="SWU45" s="481"/>
      <c r="SWV45" s="480"/>
      <c r="SWW45" s="480"/>
      <c r="SWX45" s="480"/>
      <c r="SWY45" s="481"/>
      <c r="SWZ45" s="481"/>
      <c r="SXA45" s="482"/>
      <c r="SXB45" s="481"/>
      <c r="SXC45" s="1053"/>
      <c r="SXD45" s="1053"/>
      <c r="SXE45" s="1053"/>
      <c r="SXF45" s="1053"/>
      <c r="SXG45" s="1053"/>
      <c r="SXH45" s="480"/>
      <c r="SXI45" s="480"/>
      <c r="SXJ45" s="481"/>
      <c r="SXK45" s="480"/>
      <c r="SXL45" s="480"/>
      <c r="SXM45" s="480"/>
      <c r="SXN45" s="481"/>
      <c r="SXO45" s="481"/>
      <c r="SXP45" s="482"/>
      <c r="SXQ45" s="481"/>
      <c r="SXR45" s="1053"/>
      <c r="SXS45" s="1053"/>
      <c r="SXT45" s="1053"/>
      <c r="SXU45" s="1053"/>
      <c r="SXV45" s="1053"/>
      <c r="SXW45" s="480"/>
      <c r="SXX45" s="480"/>
      <c r="SXY45" s="481"/>
      <c r="SXZ45" s="480"/>
      <c r="SYA45" s="480"/>
      <c r="SYB45" s="480"/>
      <c r="SYC45" s="481"/>
      <c r="SYD45" s="481"/>
      <c r="SYE45" s="482"/>
      <c r="SYF45" s="481"/>
      <c r="SYG45" s="1053"/>
      <c r="SYH45" s="1053"/>
      <c r="SYI45" s="1053"/>
      <c r="SYJ45" s="1053"/>
      <c r="SYK45" s="1053"/>
      <c r="SYL45" s="480"/>
      <c r="SYM45" s="480"/>
      <c r="SYN45" s="481"/>
      <c r="SYO45" s="480"/>
      <c r="SYP45" s="480"/>
      <c r="SYQ45" s="480"/>
      <c r="SYR45" s="481"/>
      <c r="SYS45" s="481"/>
      <c r="SYT45" s="482"/>
      <c r="SYU45" s="481"/>
      <c r="SYV45" s="1053"/>
      <c r="SYW45" s="1053"/>
      <c r="SYX45" s="1053"/>
      <c r="SYY45" s="1053"/>
      <c r="SYZ45" s="1053"/>
      <c r="SZA45" s="480"/>
      <c r="SZB45" s="480"/>
      <c r="SZC45" s="481"/>
      <c r="SZD45" s="480"/>
      <c r="SZE45" s="480"/>
      <c r="SZF45" s="480"/>
      <c r="SZG45" s="481"/>
      <c r="SZH45" s="481"/>
      <c r="SZI45" s="482"/>
      <c r="SZJ45" s="481"/>
      <c r="SZK45" s="1053"/>
      <c r="SZL45" s="1053"/>
      <c r="SZM45" s="1053"/>
      <c r="SZN45" s="1053"/>
      <c r="SZO45" s="1053"/>
      <c r="SZP45" s="480"/>
      <c r="SZQ45" s="480"/>
      <c r="SZR45" s="481"/>
      <c r="SZS45" s="480"/>
      <c r="SZT45" s="480"/>
      <c r="SZU45" s="480"/>
      <c r="SZV45" s="481"/>
      <c r="SZW45" s="481"/>
      <c r="SZX45" s="482"/>
      <c r="SZY45" s="481"/>
      <c r="SZZ45" s="1053"/>
      <c r="TAA45" s="1053"/>
      <c r="TAB45" s="1053"/>
      <c r="TAC45" s="1053"/>
      <c r="TAD45" s="1053"/>
      <c r="TAE45" s="480"/>
      <c r="TAF45" s="480"/>
      <c r="TAG45" s="481"/>
      <c r="TAH45" s="480"/>
      <c r="TAI45" s="480"/>
      <c r="TAJ45" s="480"/>
      <c r="TAK45" s="481"/>
      <c r="TAL45" s="481"/>
      <c r="TAM45" s="482"/>
      <c r="TAN45" s="481"/>
      <c r="TAO45" s="1053"/>
      <c r="TAP45" s="1053"/>
      <c r="TAQ45" s="1053"/>
      <c r="TAR45" s="1053"/>
      <c r="TAS45" s="1053"/>
      <c r="TAT45" s="480"/>
      <c r="TAU45" s="480"/>
      <c r="TAV45" s="481"/>
      <c r="TAW45" s="480"/>
      <c r="TAX45" s="480"/>
      <c r="TAY45" s="480"/>
      <c r="TAZ45" s="481"/>
      <c r="TBA45" s="481"/>
      <c r="TBB45" s="482"/>
      <c r="TBC45" s="481"/>
      <c r="TBD45" s="1053"/>
      <c r="TBE45" s="1053"/>
      <c r="TBF45" s="1053"/>
      <c r="TBG45" s="1053"/>
      <c r="TBH45" s="1053"/>
      <c r="TBI45" s="480"/>
      <c r="TBJ45" s="480"/>
      <c r="TBK45" s="481"/>
      <c r="TBL45" s="480"/>
      <c r="TBM45" s="480"/>
      <c r="TBN45" s="480"/>
      <c r="TBO45" s="481"/>
      <c r="TBP45" s="481"/>
      <c r="TBQ45" s="482"/>
      <c r="TBR45" s="481"/>
      <c r="TBS45" s="1053"/>
      <c r="TBT45" s="1053"/>
      <c r="TBU45" s="1053"/>
      <c r="TBV45" s="1053"/>
      <c r="TBW45" s="1053"/>
      <c r="TBX45" s="480"/>
      <c r="TBY45" s="480"/>
      <c r="TBZ45" s="481"/>
      <c r="TCA45" s="480"/>
      <c r="TCB45" s="480"/>
      <c r="TCC45" s="480"/>
      <c r="TCD45" s="481"/>
      <c r="TCE45" s="481"/>
      <c r="TCF45" s="482"/>
      <c r="TCG45" s="481"/>
      <c r="TCH45" s="1053"/>
      <c r="TCI45" s="1053"/>
      <c r="TCJ45" s="1053"/>
      <c r="TCK45" s="1053"/>
      <c r="TCL45" s="1053"/>
      <c r="TCM45" s="480"/>
      <c r="TCN45" s="480"/>
      <c r="TCO45" s="481"/>
      <c r="TCP45" s="480"/>
      <c r="TCQ45" s="480"/>
      <c r="TCR45" s="480"/>
      <c r="TCS45" s="481"/>
      <c r="TCT45" s="481"/>
      <c r="TCU45" s="482"/>
      <c r="TCV45" s="481"/>
      <c r="TCW45" s="1053"/>
      <c r="TCX45" s="1053"/>
      <c r="TCY45" s="1053"/>
      <c r="TCZ45" s="1053"/>
      <c r="TDA45" s="1053"/>
      <c r="TDB45" s="480"/>
      <c r="TDC45" s="480"/>
      <c r="TDD45" s="481"/>
      <c r="TDE45" s="480"/>
      <c r="TDF45" s="480"/>
      <c r="TDG45" s="480"/>
      <c r="TDH45" s="481"/>
      <c r="TDI45" s="481"/>
      <c r="TDJ45" s="482"/>
      <c r="TDK45" s="481"/>
      <c r="TDL45" s="1053"/>
      <c r="TDM45" s="1053"/>
      <c r="TDN45" s="1053"/>
      <c r="TDO45" s="1053"/>
      <c r="TDP45" s="1053"/>
      <c r="TDQ45" s="480"/>
      <c r="TDR45" s="480"/>
      <c r="TDS45" s="481"/>
      <c r="TDT45" s="480"/>
      <c r="TDU45" s="480"/>
      <c r="TDV45" s="480"/>
      <c r="TDW45" s="481"/>
      <c r="TDX45" s="481"/>
      <c r="TDY45" s="482"/>
      <c r="TDZ45" s="481"/>
      <c r="TEA45" s="1053"/>
      <c r="TEB45" s="1053"/>
      <c r="TEC45" s="1053"/>
      <c r="TED45" s="1053"/>
      <c r="TEE45" s="1053"/>
      <c r="TEF45" s="480"/>
      <c r="TEG45" s="480"/>
      <c r="TEH45" s="481"/>
      <c r="TEI45" s="480"/>
      <c r="TEJ45" s="480"/>
      <c r="TEK45" s="480"/>
      <c r="TEL45" s="481"/>
      <c r="TEM45" s="481"/>
      <c r="TEN45" s="482"/>
      <c r="TEO45" s="481"/>
      <c r="TEP45" s="1053"/>
      <c r="TEQ45" s="1053"/>
      <c r="TER45" s="1053"/>
      <c r="TES45" s="1053"/>
      <c r="TET45" s="1053"/>
      <c r="TEU45" s="480"/>
      <c r="TEV45" s="480"/>
      <c r="TEW45" s="481"/>
      <c r="TEX45" s="480"/>
      <c r="TEY45" s="480"/>
      <c r="TEZ45" s="480"/>
      <c r="TFA45" s="481"/>
      <c r="TFB45" s="481"/>
      <c r="TFC45" s="482"/>
      <c r="TFD45" s="481"/>
      <c r="TFE45" s="1053"/>
      <c r="TFF45" s="1053"/>
      <c r="TFG45" s="1053"/>
      <c r="TFH45" s="1053"/>
      <c r="TFI45" s="1053"/>
      <c r="TFJ45" s="480"/>
      <c r="TFK45" s="480"/>
      <c r="TFL45" s="481"/>
      <c r="TFM45" s="480"/>
      <c r="TFN45" s="480"/>
      <c r="TFO45" s="480"/>
      <c r="TFP45" s="481"/>
      <c r="TFQ45" s="481"/>
      <c r="TFR45" s="482"/>
      <c r="TFS45" s="481"/>
      <c r="TFT45" s="1053"/>
      <c r="TFU45" s="1053"/>
      <c r="TFV45" s="1053"/>
      <c r="TFW45" s="1053"/>
      <c r="TFX45" s="1053"/>
      <c r="TFY45" s="480"/>
      <c r="TFZ45" s="480"/>
      <c r="TGA45" s="481"/>
      <c r="TGB45" s="480"/>
      <c r="TGC45" s="480"/>
      <c r="TGD45" s="480"/>
      <c r="TGE45" s="481"/>
      <c r="TGF45" s="481"/>
      <c r="TGG45" s="482"/>
      <c r="TGH45" s="481"/>
      <c r="TGI45" s="1053"/>
      <c r="TGJ45" s="1053"/>
      <c r="TGK45" s="1053"/>
      <c r="TGL45" s="1053"/>
      <c r="TGM45" s="1053"/>
      <c r="TGN45" s="480"/>
      <c r="TGO45" s="480"/>
      <c r="TGP45" s="481"/>
      <c r="TGQ45" s="480"/>
      <c r="TGR45" s="480"/>
      <c r="TGS45" s="480"/>
      <c r="TGT45" s="481"/>
      <c r="TGU45" s="481"/>
      <c r="TGV45" s="482"/>
      <c r="TGW45" s="481"/>
      <c r="TGX45" s="1053"/>
      <c r="TGY45" s="1053"/>
      <c r="TGZ45" s="1053"/>
      <c r="THA45" s="1053"/>
      <c r="THB45" s="1053"/>
      <c r="THC45" s="480"/>
      <c r="THD45" s="480"/>
      <c r="THE45" s="481"/>
      <c r="THF45" s="480"/>
      <c r="THG45" s="480"/>
      <c r="THH45" s="480"/>
      <c r="THI45" s="481"/>
      <c r="THJ45" s="481"/>
      <c r="THK45" s="482"/>
      <c r="THL45" s="481"/>
      <c r="THM45" s="1053"/>
      <c r="THN45" s="1053"/>
      <c r="THO45" s="1053"/>
      <c r="THP45" s="1053"/>
      <c r="THQ45" s="1053"/>
      <c r="THR45" s="480"/>
      <c r="THS45" s="480"/>
      <c r="THT45" s="481"/>
      <c r="THU45" s="480"/>
      <c r="THV45" s="480"/>
      <c r="THW45" s="480"/>
      <c r="THX45" s="481"/>
      <c r="THY45" s="481"/>
      <c r="THZ45" s="482"/>
      <c r="TIA45" s="481"/>
      <c r="TIB45" s="1053"/>
      <c r="TIC45" s="1053"/>
      <c r="TID45" s="1053"/>
      <c r="TIE45" s="1053"/>
      <c r="TIF45" s="1053"/>
      <c r="TIG45" s="480"/>
      <c r="TIH45" s="480"/>
      <c r="TII45" s="481"/>
      <c r="TIJ45" s="480"/>
      <c r="TIK45" s="480"/>
      <c r="TIL45" s="480"/>
      <c r="TIM45" s="481"/>
      <c r="TIN45" s="481"/>
      <c r="TIO45" s="482"/>
      <c r="TIP45" s="481"/>
      <c r="TIQ45" s="1053"/>
      <c r="TIR45" s="1053"/>
      <c r="TIS45" s="1053"/>
      <c r="TIT45" s="1053"/>
      <c r="TIU45" s="1053"/>
      <c r="TIV45" s="480"/>
      <c r="TIW45" s="480"/>
      <c r="TIX45" s="481"/>
      <c r="TIY45" s="480"/>
      <c r="TIZ45" s="480"/>
      <c r="TJA45" s="480"/>
      <c r="TJB45" s="481"/>
      <c r="TJC45" s="481"/>
      <c r="TJD45" s="482"/>
      <c r="TJE45" s="481"/>
      <c r="TJF45" s="1053"/>
      <c r="TJG45" s="1053"/>
      <c r="TJH45" s="1053"/>
      <c r="TJI45" s="1053"/>
      <c r="TJJ45" s="1053"/>
      <c r="TJK45" s="480"/>
      <c r="TJL45" s="480"/>
      <c r="TJM45" s="481"/>
      <c r="TJN45" s="480"/>
      <c r="TJO45" s="480"/>
      <c r="TJP45" s="480"/>
      <c r="TJQ45" s="481"/>
      <c r="TJR45" s="481"/>
      <c r="TJS45" s="482"/>
      <c r="TJT45" s="481"/>
      <c r="TJU45" s="1053"/>
      <c r="TJV45" s="1053"/>
      <c r="TJW45" s="1053"/>
      <c r="TJX45" s="1053"/>
      <c r="TJY45" s="1053"/>
      <c r="TJZ45" s="480"/>
      <c r="TKA45" s="480"/>
      <c r="TKB45" s="481"/>
      <c r="TKC45" s="480"/>
      <c r="TKD45" s="480"/>
      <c r="TKE45" s="480"/>
      <c r="TKF45" s="481"/>
      <c r="TKG45" s="481"/>
      <c r="TKH45" s="482"/>
      <c r="TKI45" s="481"/>
      <c r="TKJ45" s="1053"/>
      <c r="TKK45" s="1053"/>
      <c r="TKL45" s="1053"/>
      <c r="TKM45" s="1053"/>
      <c r="TKN45" s="1053"/>
      <c r="TKO45" s="480"/>
      <c r="TKP45" s="480"/>
      <c r="TKQ45" s="481"/>
      <c r="TKR45" s="480"/>
      <c r="TKS45" s="480"/>
      <c r="TKT45" s="480"/>
      <c r="TKU45" s="481"/>
      <c r="TKV45" s="481"/>
      <c r="TKW45" s="482"/>
      <c r="TKX45" s="481"/>
      <c r="TKY45" s="1053"/>
      <c r="TKZ45" s="1053"/>
      <c r="TLA45" s="1053"/>
      <c r="TLB45" s="1053"/>
      <c r="TLC45" s="1053"/>
      <c r="TLD45" s="480"/>
      <c r="TLE45" s="480"/>
      <c r="TLF45" s="481"/>
      <c r="TLG45" s="480"/>
      <c r="TLH45" s="480"/>
      <c r="TLI45" s="480"/>
      <c r="TLJ45" s="481"/>
      <c r="TLK45" s="481"/>
      <c r="TLL45" s="482"/>
      <c r="TLM45" s="481"/>
      <c r="TLN45" s="1053"/>
      <c r="TLO45" s="1053"/>
      <c r="TLP45" s="1053"/>
      <c r="TLQ45" s="1053"/>
      <c r="TLR45" s="1053"/>
      <c r="TLS45" s="480"/>
      <c r="TLT45" s="480"/>
      <c r="TLU45" s="481"/>
      <c r="TLV45" s="480"/>
      <c r="TLW45" s="480"/>
      <c r="TLX45" s="480"/>
      <c r="TLY45" s="481"/>
      <c r="TLZ45" s="481"/>
      <c r="TMA45" s="482"/>
      <c r="TMB45" s="481"/>
      <c r="TMC45" s="1053"/>
      <c r="TMD45" s="1053"/>
      <c r="TME45" s="1053"/>
      <c r="TMF45" s="1053"/>
      <c r="TMG45" s="1053"/>
      <c r="TMH45" s="480"/>
      <c r="TMI45" s="480"/>
      <c r="TMJ45" s="481"/>
      <c r="TMK45" s="480"/>
      <c r="TML45" s="480"/>
      <c r="TMM45" s="480"/>
      <c r="TMN45" s="481"/>
      <c r="TMO45" s="481"/>
      <c r="TMP45" s="482"/>
      <c r="TMQ45" s="481"/>
      <c r="TMR45" s="1053"/>
      <c r="TMS45" s="1053"/>
      <c r="TMT45" s="1053"/>
      <c r="TMU45" s="1053"/>
      <c r="TMV45" s="1053"/>
      <c r="TMW45" s="480"/>
      <c r="TMX45" s="480"/>
      <c r="TMY45" s="481"/>
      <c r="TMZ45" s="480"/>
      <c r="TNA45" s="480"/>
      <c r="TNB45" s="480"/>
      <c r="TNC45" s="481"/>
      <c r="TND45" s="481"/>
      <c r="TNE45" s="482"/>
      <c r="TNF45" s="481"/>
      <c r="TNG45" s="1053"/>
      <c r="TNH45" s="1053"/>
      <c r="TNI45" s="1053"/>
      <c r="TNJ45" s="1053"/>
      <c r="TNK45" s="1053"/>
      <c r="TNL45" s="480"/>
      <c r="TNM45" s="480"/>
      <c r="TNN45" s="481"/>
      <c r="TNO45" s="480"/>
      <c r="TNP45" s="480"/>
      <c r="TNQ45" s="480"/>
      <c r="TNR45" s="481"/>
      <c r="TNS45" s="481"/>
      <c r="TNT45" s="482"/>
      <c r="TNU45" s="481"/>
      <c r="TNV45" s="1053"/>
      <c r="TNW45" s="1053"/>
      <c r="TNX45" s="1053"/>
      <c r="TNY45" s="1053"/>
      <c r="TNZ45" s="1053"/>
      <c r="TOA45" s="480"/>
      <c r="TOB45" s="480"/>
      <c r="TOC45" s="481"/>
      <c r="TOD45" s="480"/>
      <c r="TOE45" s="480"/>
      <c r="TOF45" s="480"/>
      <c r="TOG45" s="481"/>
      <c r="TOH45" s="481"/>
      <c r="TOI45" s="482"/>
      <c r="TOJ45" s="481"/>
      <c r="TOK45" s="1053"/>
      <c r="TOL45" s="1053"/>
      <c r="TOM45" s="1053"/>
      <c r="TON45" s="1053"/>
      <c r="TOO45" s="1053"/>
      <c r="TOP45" s="480"/>
      <c r="TOQ45" s="480"/>
      <c r="TOR45" s="481"/>
      <c r="TOS45" s="480"/>
      <c r="TOT45" s="480"/>
      <c r="TOU45" s="480"/>
      <c r="TOV45" s="481"/>
      <c r="TOW45" s="481"/>
      <c r="TOX45" s="482"/>
      <c r="TOY45" s="481"/>
      <c r="TOZ45" s="1053"/>
      <c r="TPA45" s="1053"/>
      <c r="TPB45" s="1053"/>
      <c r="TPC45" s="1053"/>
      <c r="TPD45" s="1053"/>
      <c r="TPE45" s="480"/>
      <c r="TPF45" s="480"/>
      <c r="TPG45" s="481"/>
      <c r="TPH45" s="480"/>
      <c r="TPI45" s="480"/>
      <c r="TPJ45" s="480"/>
      <c r="TPK45" s="481"/>
      <c r="TPL45" s="481"/>
      <c r="TPM45" s="482"/>
      <c r="TPN45" s="481"/>
      <c r="TPO45" s="1053"/>
      <c r="TPP45" s="1053"/>
      <c r="TPQ45" s="1053"/>
      <c r="TPR45" s="1053"/>
      <c r="TPS45" s="1053"/>
      <c r="TPT45" s="480"/>
      <c r="TPU45" s="480"/>
      <c r="TPV45" s="481"/>
      <c r="TPW45" s="480"/>
      <c r="TPX45" s="480"/>
      <c r="TPY45" s="480"/>
      <c r="TPZ45" s="481"/>
      <c r="TQA45" s="481"/>
      <c r="TQB45" s="482"/>
      <c r="TQC45" s="481"/>
      <c r="TQD45" s="1053"/>
      <c r="TQE45" s="1053"/>
      <c r="TQF45" s="1053"/>
      <c r="TQG45" s="1053"/>
      <c r="TQH45" s="1053"/>
      <c r="TQI45" s="480"/>
      <c r="TQJ45" s="480"/>
      <c r="TQK45" s="481"/>
      <c r="TQL45" s="480"/>
      <c r="TQM45" s="480"/>
      <c r="TQN45" s="480"/>
      <c r="TQO45" s="481"/>
      <c r="TQP45" s="481"/>
      <c r="TQQ45" s="482"/>
      <c r="TQR45" s="481"/>
      <c r="TQS45" s="1053"/>
      <c r="TQT45" s="1053"/>
      <c r="TQU45" s="1053"/>
      <c r="TQV45" s="1053"/>
      <c r="TQW45" s="1053"/>
      <c r="TQX45" s="480"/>
      <c r="TQY45" s="480"/>
      <c r="TQZ45" s="481"/>
      <c r="TRA45" s="480"/>
      <c r="TRB45" s="480"/>
      <c r="TRC45" s="480"/>
      <c r="TRD45" s="481"/>
      <c r="TRE45" s="481"/>
      <c r="TRF45" s="482"/>
      <c r="TRG45" s="481"/>
      <c r="TRH45" s="1053"/>
      <c r="TRI45" s="1053"/>
      <c r="TRJ45" s="1053"/>
      <c r="TRK45" s="1053"/>
      <c r="TRL45" s="1053"/>
      <c r="TRM45" s="480"/>
      <c r="TRN45" s="480"/>
      <c r="TRO45" s="481"/>
      <c r="TRP45" s="480"/>
      <c r="TRQ45" s="480"/>
      <c r="TRR45" s="480"/>
      <c r="TRS45" s="481"/>
      <c r="TRT45" s="481"/>
      <c r="TRU45" s="482"/>
      <c r="TRV45" s="481"/>
      <c r="TRW45" s="1053"/>
      <c r="TRX45" s="1053"/>
      <c r="TRY45" s="1053"/>
      <c r="TRZ45" s="1053"/>
      <c r="TSA45" s="1053"/>
      <c r="TSB45" s="480"/>
      <c r="TSC45" s="480"/>
      <c r="TSD45" s="481"/>
      <c r="TSE45" s="480"/>
      <c r="TSF45" s="480"/>
      <c r="TSG45" s="480"/>
      <c r="TSH45" s="481"/>
      <c r="TSI45" s="481"/>
      <c r="TSJ45" s="482"/>
      <c r="TSK45" s="481"/>
      <c r="TSL45" s="1053"/>
      <c r="TSM45" s="1053"/>
      <c r="TSN45" s="1053"/>
      <c r="TSO45" s="1053"/>
      <c r="TSP45" s="1053"/>
      <c r="TSQ45" s="480"/>
      <c r="TSR45" s="480"/>
      <c r="TSS45" s="481"/>
      <c r="TST45" s="480"/>
      <c r="TSU45" s="480"/>
      <c r="TSV45" s="480"/>
      <c r="TSW45" s="481"/>
      <c r="TSX45" s="481"/>
      <c r="TSY45" s="482"/>
      <c r="TSZ45" s="481"/>
      <c r="TTA45" s="1053"/>
      <c r="TTB45" s="1053"/>
      <c r="TTC45" s="1053"/>
      <c r="TTD45" s="1053"/>
      <c r="TTE45" s="1053"/>
      <c r="TTF45" s="480"/>
      <c r="TTG45" s="480"/>
      <c r="TTH45" s="481"/>
      <c r="TTI45" s="480"/>
      <c r="TTJ45" s="480"/>
      <c r="TTK45" s="480"/>
      <c r="TTL45" s="481"/>
      <c r="TTM45" s="481"/>
      <c r="TTN45" s="482"/>
      <c r="TTO45" s="481"/>
      <c r="TTP45" s="1053"/>
      <c r="TTQ45" s="1053"/>
      <c r="TTR45" s="1053"/>
      <c r="TTS45" s="1053"/>
      <c r="TTT45" s="1053"/>
      <c r="TTU45" s="480"/>
      <c r="TTV45" s="480"/>
      <c r="TTW45" s="481"/>
      <c r="TTX45" s="480"/>
      <c r="TTY45" s="480"/>
      <c r="TTZ45" s="480"/>
      <c r="TUA45" s="481"/>
      <c r="TUB45" s="481"/>
      <c r="TUC45" s="482"/>
      <c r="TUD45" s="481"/>
      <c r="TUE45" s="1053"/>
      <c r="TUF45" s="1053"/>
      <c r="TUG45" s="1053"/>
      <c r="TUH45" s="1053"/>
      <c r="TUI45" s="1053"/>
      <c r="TUJ45" s="480"/>
      <c r="TUK45" s="480"/>
      <c r="TUL45" s="481"/>
      <c r="TUM45" s="480"/>
      <c r="TUN45" s="480"/>
      <c r="TUO45" s="480"/>
      <c r="TUP45" s="481"/>
      <c r="TUQ45" s="481"/>
      <c r="TUR45" s="482"/>
      <c r="TUS45" s="481"/>
      <c r="TUT45" s="1053"/>
      <c r="TUU45" s="1053"/>
      <c r="TUV45" s="1053"/>
      <c r="TUW45" s="1053"/>
      <c r="TUX45" s="1053"/>
      <c r="TUY45" s="480"/>
      <c r="TUZ45" s="480"/>
      <c r="TVA45" s="481"/>
      <c r="TVB45" s="480"/>
      <c r="TVC45" s="480"/>
      <c r="TVD45" s="480"/>
      <c r="TVE45" s="481"/>
      <c r="TVF45" s="481"/>
      <c r="TVG45" s="482"/>
      <c r="TVH45" s="481"/>
      <c r="TVI45" s="1053"/>
      <c r="TVJ45" s="1053"/>
      <c r="TVK45" s="1053"/>
      <c r="TVL45" s="1053"/>
      <c r="TVM45" s="1053"/>
      <c r="TVN45" s="480"/>
      <c r="TVO45" s="480"/>
      <c r="TVP45" s="481"/>
      <c r="TVQ45" s="480"/>
      <c r="TVR45" s="480"/>
      <c r="TVS45" s="480"/>
      <c r="TVT45" s="481"/>
      <c r="TVU45" s="481"/>
      <c r="TVV45" s="482"/>
      <c r="TVW45" s="481"/>
      <c r="TVX45" s="1053"/>
      <c r="TVY45" s="1053"/>
      <c r="TVZ45" s="1053"/>
      <c r="TWA45" s="1053"/>
      <c r="TWB45" s="1053"/>
      <c r="TWC45" s="480"/>
      <c r="TWD45" s="480"/>
      <c r="TWE45" s="481"/>
      <c r="TWF45" s="480"/>
      <c r="TWG45" s="480"/>
      <c r="TWH45" s="480"/>
      <c r="TWI45" s="481"/>
      <c r="TWJ45" s="481"/>
      <c r="TWK45" s="482"/>
      <c r="TWL45" s="481"/>
      <c r="TWM45" s="1053"/>
      <c r="TWN45" s="1053"/>
      <c r="TWO45" s="1053"/>
      <c r="TWP45" s="1053"/>
      <c r="TWQ45" s="1053"/>
      <c r="TWR45" s="480"/>
      <c r="TWS45" s="480"/>
      <c r="TWT45" s="481"/>
      <c r="TWU45" s="480"/>
      <c r="TWV45" s="480"/>
      <c r="TWW45" s="480"/>
      <c r="TWX45" s="481"/>
      <c r="TWY45" s="481"/>
      <c r="TWZ45" s="482"/>
      <c r="TXA45" s="481"/>
      <c r="TXB45" s="1053"/>
      <c r="TXC45" s="1053"/>
      <c r="TXD45" s="1053"/>
      <c r="TXE45" s="1053"/>
      <c r="TXF45" s="1053"/>
      <c r="TXG45" s="480"/>
      <c r="TXH45" s="480"/>
      <c r="TXI45" s="481"/>
      <c r="TXJ45" s="480"/>
      <c r="TXK45" s="480"/>
      <c r="TXL45" s="480"/>
      <c r="TXM45" s="481"/>
      <c r="TXN45" s="481"/>
      <c r="TXO45" s="482"/>
      <c r="TXP45" s="481"/>
      <c r="TXQ45" s="1053"/>
      <c r="TXR45" s="1053"/>
      <c r="TXS45" s="1053"/>
      <c r="TXT45" s="1053"/>
      <c r="TXU45" s="1053"/>
      <c r="TXV45" s="480"/>
      <c r="TXW45" s="480"/>
      <c r="TXX45" s="481"/>
      <c r="TXY45" s="480"/>
      <c r="TXZ45" s="480"/>
      <c r="TYA45" s="480"/>
      <c r="TYB45" s="481"/>
      <c r="TYC45" s="481"/>
      <c r="TYD45" s="482"/>
      <c r="TYE45" s="481"/>
      <c r="TYF45" s="1053"/>
      <c r="TYG45" s="1053"/>
      <c r="TYH45" s="1053"/>
      <c r="TYI45" s="1053"/>
      <c r="TYJ45" s="1053"/>
      <c r="TYK45" s="480"/>
      <c r="TYL45" s="480"/>
      <c r="TYM45" s="481"/>
      <c r="TYN45" s="480"/>
      <c r="TYO45" s="480"/>
      <c r="TYP45" s="480"/>
      <c r="TYQ45" s="481"/>
      <c r="TYR45" s="481"/>
      <c r="TYS45" s="482"/>
      <c r="TYT45" s="481"/>
      <c r="TYU45" s="1053"/>
      <c r="TYV45" s="1053"/>
      <c r="TYW45" s="1053"/>
      <c r="TYX45" s="1053"/>
      <c r="TYY45" s="1053"/>
      <c r="TYZ45" s="480"/>
      <c r="TZA45" s="480"/>
      <c r="TZB45" s="481"/>
      <c r="TZC45" s="480"/>
      <c r="TZD45" s="480"/>
      <c r="TZE45" s="480"/>
      <c r="TZF45" s="481"/>
      <c r="TZG45" s="481"/>
      <c r="TZH45" s="482"/>
      <c r="TZI45" s="481"/>
      <c r="TZJ45" s="1053"/>
      <c r="TZK45" s="1053"/>
      <c r="TZL45" s="1053"/>
      <c r="TZM45" s="1053"/>
      <c r="TZN45" s="1053"/>
      <c r="TZO45" s="480"/>
      <c r="TZP45" s="480"/>
      <c r="TZQ45" s="481"/>
      <c r="TZR45" s="480"/>
      <c r="TZS45" s="480"/>
      <c r="TZT45" s="480"/>
      <c r="TZU45" s="481"/>
      <c r="TZV45" s="481"/>
      <c r="TZW45" s="482"/>
      <c r="TZX45" s="481"/>
      <c r="TZY45" s="1053"/>
      <c r="TZZ45" s="1053"/>
      <c r="UAA45" s="1053"/>
      <c r="UAB45" s="1053"/>
      <c r="UAC45" s="1053"/>
      <c r="UAD45" s="480"/>
      <c r="UAE45" s="480"/>
      <c r="UAF45" s="481"/>
      <c r="UAG45" s="480"/>
      <c r="UAH45" s="480"/>
      <c r="UAI45" s="480"/>
      <c r="UAJ45" s="481"/>
      <c r="UAK45" s="481"/>
      <c r="UAL45" s="482"/>
      <c r="UAM45" s="481"/>
      <c r="UAN45" s="1053"/>
      <c r="UAO45" s="1053"/>
      <c r="UAP45" s="1053"/>
      <c r="UAQ45" s="1053"/>
      <c r="UAR45" s="1053"/>
      <c r="UAS45" s="480"/>
      <c r="UAT45" s="480"/>
      <c r="UAU45" s="481"/>
      <c r="UAV45" s="480"/>
      <c r="UAW45" s="480"/>
      <c r="UAX45" s="480"/>
      <c r="UAY45" s="481"/>
      <c r="UAZ45" s="481"/>
      <c r="UBA45" s="482"/>
      <c r="UBB45" s="481"/>
      <c r="UBC45" s="1053"/>
      <c r="UBD45" s="1053"/>
      <c r="UBE45" s="1053"/>
      <c r="UBF45" s="1053"/>
      <c r="UBG45" s="1053"/>
      <c r="UBH45" s="480"/>
      <c r="UBI45" s="480"/>
      <c r="UBJ45" s="481"/>
      <c r="UBK45" s="480"/>
      <c r="UBL45" s="480"/>
      <c r="UBM45" s="480"/>
      <c r="UBN45" s="481"/>
      <c r="UBO45" s="481"/>
      <c r="UBP45" s="482"/>
      <c r="UBQ45" s="481"/>
      <c r="UBR45" s="1053"/>
      <c r="UBS45" s="1053"/>
      <c r="UBT45" s="1053"/>
      <c r="UBU45" s="1053"/>
      <c r="UBV45" s="1053"/>
      <c r="UBW45" s="480"/>
      <c r="UBX45" s="480"/>
      <c r="UBY45" s="481"/>
      <c r="UBZ45" s="480"/>
      <c r="UCA45" s="480"/>
      <c r="UCB45" s="480"/>
      <c r="UCC45" s="481"/>
      <c r="UCD45" s="481"/>
      <c r="UCE45" s="482"/>
      <c r="UCF45" s="481"/>
      <c r="UCG45" s="1053"/>
      <c r="UCH45" s="1053"/>
      <c r="UCI45" s="1053"/>
      <c r="UCJ45" s="1053"/>
      <c r="UCK45" s="1053"/>
      <c r="UCL45" s="480"/>
      <c r="UCM45" s="480"/>
      <c r="UCN45" s="481"/>
      <c r="UCO45" s="480"/>
      <c r="UCP45" s="480"/>
      <c r="UCQ45" s="480"/>
      <c r="UCR45" s="481"/>
      <c r="UCS45" s="481"/>
      <c r="UCT45" s="482"/>
      <c r="UCU45" s="481"/>
      <c r="UCV45" s="1053"/>
      <c r="UCW45" s="1053"/>
      <c r="UCX45" s="1053"/>
      <c r="UCY45" s="1053"/>
      <c r="UCZ45" s="1053"/>
      <c r="UDA45" s="480"/>
      <c r="UDB45" s="480"/>
      <c r="UDC45" s="481"/>
      <c r="UDD45" s="480"/>
      <c r="UDE45" s="480"/>
      <c r="UDF45" s="480"/>
      <c r="UDG45" s="481"/>
      <c r="UDH45" s="481"/>
      <c r="UDI45" s="482"/>
      <c r="UDJ45" s="481"/>
      <c r="UDK45" s="1053"/>
      <c r="UDL45" s="1053"/>
      <c r="UDM45" s="1053"/>
      <c r="UDN45" s="1053"/>
      <c r="UDO45" s="1053"/>
      <c r="UDP45" s="480"/>
      <c r="UDQ45" s="480"/>
      <c r="UDR45" s="481"/>
      <c r="UDS45" s="480"/>
      <c r="UDT45" s="480"/>
      <c r="UDU45" s="480"/>
      <c r="UDV45" s="481"/>
      <c r="UDW45" s="481"/>
      <c r="UDX45" s="482"/>
      <c r="UDY45" s="481"/>
      <c r="UDZ45" s="1053"/>
      <c r="UEA45" s="1053"/>
      <c r="UEB45" s="1053"/>
      <c r="UEC45" s="1053"/>
      <c r="UED45" s="1053"/>
      <c r="UEE45" s="480"/>
      <c r="UEF45" s="480"/>
      <c r="UEG45" s="481"/>
      <c r="UEH45" s="480"/>
      <c r="UEI45" s="480"/>
      <c r="UEJ45" s="480"/>
      <c r="UEK45" s="481"/>
      <c r="UEL45" s="481"/>
      <c r="UEM45" s="482"/>
      <c r="UEN45" s="481"/>
      <c r="UEO45" s="1053"/>
      <c r="UEP45" s="1053"/>
      <c r="UEQ45" s="1053"/>
      <c r="UER45" s="1053"/>
      <c r="UES45" s="1053"/>
      <c r="UET45" s="480"/>
      <c r="UEU45" s="480"/>
      <c r="UEV45" s="481"/>
      <c r="UEW45" s="480"/>
      <c r="UEX45" s="480"/>
      <c r="UEY45" s="480"/>
      <c r="UEZ45" s="481"/>
      <c r="UFA45" s="481"/>
      <c r="UFB45" s="482"/>
      <c r="UFC45" s="481"/>
      <c r="UFD45" s="1053"/>
      <c r="UFE45" s="1053"/>
      <c r="UFF45" s="1053"/>
      <c r="UFG45" s="1053"/>
      <c r="UFH45" s="1053"/>
      <c r="UFI45" s="480"/>
      <c r="UFJ45" s="480"/>
      <c r="UFK45" s="481"/>
      <c r="UFL45" s="480"/>
      <c r="UFM45" s="480"/>
      <c r="UFN45" s="480"/>
      <c r="UFO45" s="481"/>
      <c r="UFP45" s="481"/>
      <c r="UFQ45" s="482"/>
      <c r="UFR45" s="481"/>
      <c r="UFS45" s="1053"/>
      <c r="UFT45" s="1053"/>
      <c r="UFU45" s="1053"/>
      <c r="UFV45" s="1053"/>
      <c r="UFW45" s="1053"/>
      <c r="UFX45" s="480"/>
      <c r="UFY45" s="480"/>
      <c r="UFZ45" s="481"/>
      <c r="UGA45" s="480"/>
      <c r="UGB45" s="480"/>
      <c r="UGC45" s="480"/>
      <c r="UGD45" s="481"/>
      <c r="UGE45" s="481"/>
      <c r="UGF45" s="482"/>
      <c r="UGG45" s="481"/>
      <c r="UGH45" s="1053"/>
      <c r="UGI45" s="1053"/>
      <c r="UGJ45" s="1053"/>
      <c r="UGK45" s="1053"/>
      <c r="UGL45" s="1053"/>
      <c r="UGM45" s="480"/>
      <c r="UGN45" s="480"/>
      <c r="UGO45" s="481"/>
      <c r="UGP45" s="480"/>
      <c r="UGQ45" s="480"/>
      <c r="UGR45" s="480"/>
      <c r="UGS45" s="481"/>
      <c r="UGT45" s="481"/>
      <c r="UGU45" s="482"/>
      <c r="UGV45" s="481"/>
      <c r="UGW45" s="1053"/>
      <c r="UGX45" s="1053"/>
      <c r="UGY45" s="1053"/>
      <c r="UGZ45" s="1053"/>
      <c r="UHA45" s="1053"/>
      <c r="UHB45" s="480"/>
      <c r="UHC45" s="480"/>
      <c r="UHD45" s="481"/>
      <c r="UHE45" s="480"/>
      <c r="UHF45" s="480"/>
      <c r="UHG45" s="480"/>
      <c r="UHH45" s="481"/>
      <c r="UHI45" s="481"/>
      <c r="UHJ45" s="482"/>
      <c r="UHK45" s="481"/>
      <c r="UHL45" s="1053"/>
      <c r="UHM45" s="1053"/>
      <c r="UHN45" s="1053"/>
      <c r="UHO45" s="1053"/>
      <c r="UHP45" s="1053"/>
      <c r="UHQ45" s="480"/>
      <c r="UHR45" s="480"/>
      <c r="UHS45" s="481"/>
      <c r="UHT45" s="480"/>
      <c r="UHU45" s="480"/>
      <c r="UHV45" s="480"/>
      <c r="UHW45" s="481"/>
      <c r="UHX45" s="481"/>
      <c r="UHY45" s="482"/>
      <c r="UHZ45" s="481"/>
      <c r="UIA45" s="1053"/>
      <c r="UIB45" s="1053"/>
      <c r="UIC45" s="1053"/>
      <c r="UID45" s="1053"/>
      <c r="UIE45" s="1053"/>
      <c r="UIF45" s="480"/>
      <c r="UIG45" s="480"/>
      <c r="UIH45" s="481"/>
      <c r="UII45" s="480"/>
      <c r="UIJ45" s="480"/>
      <c r="UIK45" s="480"/>
      <c r="UIL45" s="481"/>
      <c r="UIM45" s="481"/>
      <c r="UIN45" s="482"/>
      <c r="UIO45" s="481"/>
      <c r="UIP45" s="1053"/>
      <c r="UIQ45" s="1053"/>
      <c r="UIR45" s="1053"/>
      <c r="UIS45" s="1053"/>
      <c r="UIT45" s="1053"/>
      <c r="UIU45" s="480"/>
      <c r="UIV45" s="480"/>
      <c r="UIW45" s="481"/>
      <c r="UIX45" s="480"/>
      <c r="UIY45" s="480"/>
      <c r="UIZ45" s="480"/>
      <c r="UJA45" s="481"/>
      <c r="UJB45" s="481"/>
      <c r="UJC45" s="482"/>
      <c r="UJD45" s="481"/>
      <c r="UJE45" s="1053"/>
      <c r="UJF45" s="1053"/>
      <c r="UJG45" s="1053"/>
      <c r="UJH45" s="1053"/>
      <c r="UJI45" s="1053"/>
      <c r="UJJ45" s="480"/>
      <c r="UJK45" s="480"/>
      <c r="UJL45" s="481"/>
      <c r="UJM45" s="480"/>
      <c r="UJN45" s="480"/>
      <c r="UJO45" s="480"/>
      <c r="UJP45" s="481"/>
      <c r="UJQ45" s="481"/>
      <c r="UJR45" s="482"/>
      <c r="UJS45" s="481"/>
      <c r="UJT45" s="1053"/>
      <c r="UJU45" s="1053"/>
      <c r="UJV45" s="1053"/>
      <c r="UJW45" s="1053"/>
      <c r="UJX45" s="1053"/>
      <c r="UJY45" s="480"/>
      <c r="UJZ45" s="480"/>
      <c r="UKA45" s="481"/>
      <c r="UKB45" s="480"/>
      <c r="UKC45" s="480"/>
      <c r="UKD45" s="480"/>
      <c r="UKE45" s="481"/>
      <c r="UKF45" s="481"/>
      <c r="UKG45" s="482"/>
      <c r="UKH45" s="481"/>
      <c r="UKI45" s="1053"/>
      <c r="UKJ45" s="1053"/>
      <c r="UKK45" s="1053"/>
      <c r="UKL45" s="1053"/>
      <c r="UKM45" s="1053"/>
      <c r="UKN45" s="480"/>
      <c r="UKO45" s="480"/>
      <c r="UKP45" s="481"/>
      <c r="UKQ45" s="480"/>
      <c r="UKR45" s="480"/>
      <c r="UKS45" s="480"/>
      <c r="UKT45" s="481"/>
      <c r="UKU45" s="481"/>
      <c r="UKV45" s="482"/>
      <c r="UKW45" s="481"/>
      <c r="UKX45" s="1053"/>
      <c r="UKY45" s="1053"/>
      <c r="UKZ45" s="1053"/>
      <c r="ULA45" s="1053"/>
      <c r="ULB45" s="1053"/>
      <c r="ULC45" s="480"/>
      <c r="ULD45" s="480"/>
      <c r="ULE45" s="481"/>
      <c r="ULF45" s="480"/>
      <c r="ULG45" s="480"/>
      <c r="ULH45" s="480"/>
      <c r="ULI45" s="481"/>
      <c r="ULJ45" s="481"/>
      <c r="ULK45" s="482"/>
      <c r="ULL45" s="481"/>
      <c r="ULM45" s="1053"/>
      <c r="ULN45" s="1053"/>
      <c r="ULO45" s="1053"/>
      <c r="ULP45" s="1053"/>
      <c r="ULQ45" s="1053"/>
      <c r="ULR45" s="480"/>
      <c r="ULS45" s="480"/>
      <c r="ULT45" s="481"/>
      <c r="ULU45" s="480"/>
      <c r="ULV45" s="480"/>
      <c r="ULW45" s="480"/>
      <c r="ULX45" s="481"/>
      <c r="ULY45" s="481"/>
      <c r="ULZ45" s="482"/>
      <c r="UMA45" s="481"/>
      <c r="UMB45" s="1053"/>
      <c r="UMC45" s="1053"/>
      <c r="UMD45" s="1053"/>
      <c r="UME45" s="1053"/>
      <c r="UMF45" s="1053"/>
      <c r="UMG45" s="480"/>
      <c r="UMH45" s="480"/>
      <c r="UMI45" s="481"/>
      <c r="UMJ45" s="480"/>
      <c r="UMK45" s="480"/>
      <c r="UML45" s="480"/>
      <c r="UMM45" s="481"/>
      <c r="UMN45" s="481"/>
      <c r="UMO45" s="482"/>
      <c r="UMP45" s="481"/>
      <c r="UMQ45" s="1053"/>
      <c r="UMR45" s="1053"/>
      <c r="UMS45" s="1053"/>
      <c r="UMT45" s="1053"/>
      <c r="UMU45" s="1053"/>
      <c r="UMV45" s="480"/>
      <c r="UMW45" s="480"/>
      <c r="UMX45" s="481"/>
      <c r="UMY45" s="480"/>
      <c r="UMZ45" s="480"/>
      <c r="UNA45" s="480"/>
      <c r="UNB45" s="481"/>
      <c r="UNC45" s="481"/>
      <c r="UND45" s="482"/>
      <c r="UNE45" s="481"/>
      <c r="UNF45" s="1053"/>
      <c r="UNG45" s="1053"/>
      <c r="UNH45" s="1053"/>
      <c r="UNI45" s="1053"/>
      <c r="UNJ45" s="1053"/>
      <c r="UNK45" s="480"/>
      <c r="UNL45" s="480"/>
      <c r="UNM45" s="481"/>
      <c r="UNN45" s="480"/>
      <c r="UNO45" s="480"/>
      <c r="UNP45" s="480"/>
      <c r="UNQ45" s="481"/>
      <c r="UNR45" s="481"/>
      <c r="UNS45" s="482"/>
      <c r="UNT45" s="481"/>
      <c r="UNU45" s="1053"/>
      <c r="UNV45" s="1053"/>
      <c r="UNW45" s="1053"/>
      <c r="UNX45" s="1053"/>
      <c r="UNY45" s="1053"/>
      <c r="UNZ45" s="480"/>
      <c r="UOA45" s="480"/>
      <c r="UOB45" s="481"/>
      <c r="UOC45" s="480"/>
      <c r="UOD45" s="480"/>
      <c r="UOE45" s="480"/>
      <c r="UOF45" s="481"/>
      <c r="UOG45" s="481"/>
      <c r="UOH45" s="482"/>
      <c r="UOI45" s="481"/>
      <c r="UOJ45" s="1053"/>
      <c r="UOK45" s="1053"/>
      <c r="UOL45" s="1053"/>
      <c r="UOM45" s="1053"/>
      <c r="UON45" s="1053"/>
      <c r="UOO45" s="480"/>
      <c r="UOP45" s="480"/>
      <c r="UOQ45" s="481"/>
      <c r="UOR45" s="480"/>
      <c r="UOS45" s="480"/>
      <c r="UOT45" s="480"/>
      <c r="UOU45" s="481"/>
      <c r="UOV45" s="481"/>
      <c r="UOW45" s="482"/>
      <c r="UOX45" s="481"/>
      <c r="UOY45" s="1053"/>
      <c r="UOZ45" s="1053"/>
      <c r="UPA45" s="1053"/>
      <c r="UPB45" s="1053"/>
      <c r="UPC45" s="1053"/>
      <c r="UPD45" s="480"/>
      <c r="UPE45" s="480"/>
      <c r="UPF45" s="481"/>
      <c r="UPG45" s="480"/>
      <c r="UPH45" s="480"/>
      <c r="UPI45" s="480"/>
      <c r="UPJ45" s="481"/>
      <c r="UPK45" s="481"/>
      <c r="UPL45" s="482"/>
      <c r="UPM45" s="481"/>
      <c r="UPN45" s="1053"/>
      <c r="UPO45" s="1053"/>
      <c r="UPP45" s="1053"/>
      <c r="UPQ45" s="1053"/>
      <c r="UPR45" s="1053"/>
      <c r="UPS45" s="480"/>
      <c r="UPT45" s="480"/>
      <c r="UPU45" s="481"/>
      <c r="UPV45" s="480"/>
      <c r="UPW45" s="480"/>
      <c r="UPX45" s="480"/>
      <c r="UPY45" s="481"/>
      <c r="UPZ45" s="481"/>
      <c r="UQA45" s="482"/>
      <c r="UQB45" s="481"/>
      <c r="UQC45" s="1053"/>
      <c r="UQD45" s="1053"/>
      <c r="UQE45" s="1053"/>
      <c r="UQF45" s="1053"/>
      <c r="UQG45" s="1053"/>
      <c r="UQH45" s="480"/>
      <c r="UQI45" s="480"/>
      <c r="UQJ45" s="481"/>
      <c r="UQK45" s="480"/>
      <c r="UQL45" s="480"/>
      <c r="UQM45" s="480"/>
      <c r="UQN45" s="481"/>
      <c r="UQO45" s="481"/>
      <c r="UQP45" s="482"/>
      <c r="UQQ45" s="481"/>
      <c r="UQR45" s="1053"/>
      <c r="UQS45" s="1053"/>
      <c r="UQT45" s="1053"/>
      <c r="UQU45" s="1053"/>
      <c r="UQV45" s="1053"/>
      <c r="UQW45" s="480"/>
      <c r="UQX45" s="480"/>
      <c r="UQY45" s="481"/>
      <c r="UQZ45" s="480"/>
      <c r="URA45" s="480"/>
      <c r="URB45" s="480"/>
      <c r="URC45" s="481"/>
      <c r="URD45" s="481"/>
      <c r="URE45" s="482"/>
      <c r="URF45" s="481"/>
      <c r="URG45" s="1053"/>
      <c r="URH45" s="1053"/>
      <c r="URI45" s="1053"/>
      <c r="URJ45" s="1053"/>
      <c r="URK45" s="1053"/>
      <c r="URL45" s="480"/>
      <c r="URM45" s="480"/>
      <c r="URN45" s="481"/>
      <c r="URO45" s="480"/>
      <c r="URP45" s="480"/>
      <c r="URQ45" s="480"/>
      <c r="URR45" s="481"/>
      <c r="URS45" s="481"/>
      <c r="URT45" s="482"/>
      <c r="URU45" s="481"/>
      <c r="URV45" s="1053"/>
      <c r="URW45" s="1053"/>
      <c r="URX45" s="1053"/>
      <c r="URY45" s="1053"/>
      <c r="URZ45" s="1053"/>
      <c r="USA45" s="480"/>
      <c r="USB45" s="480"/>
      <c r="USC45" s="481"/>
      <c r="USD45" s="480"/>
      <c r="USE45" s="480"/>
      <c r="USF45" s="480"/>
      <c r="USG45" s="481"/>
      <c r="USH45" s="481"/>
      <c r="USI45" s="482"/>
      <c r="USJ45" s="481"/>
      <c r="USK45" s="1053"/>
      <c r="USL45" s="1053"/>
      <c r="USM45" s="1053"/>
      <c r="USN45" s="1053"/>
      <c r="USO45" s="1053"/>
      <c r="USP45" s="480"/>
      <c r="USQ45" s="480"/>
      <c r="USR45" s="481"/>
      <c r="USS45" s="480"/>
      <c r="UST45" s="480"/>
      <c r="USU45" s="480"/>
      <c r="USV45" s="481"/>
      <c r="USW45" s="481"/>
      <c r="USX45" s="482"/>
      <c r="USY45" s="481"/>
      <c r="USZ45" s="1053"/>
      <c r="UTA45" s="1053"/>
      <c r="UTB45" s="1053"/>
      <c r="UTC45" s="1053"/>
      <c r="UTD45" s="1053"/>
      <c r="UTE45" s="480"/>
      <c r="UTF45" s="480"/>
      <c r="UTG45" s="481"/>
      <c r="UTH45" s="480"/>
      <c r="UTI45" s="480"/>
      <c r="UTJ45" s="480"/>
      <c r="UTK45" s="481"/>
      <c r="UTL45" s="481"/>
      <c r="UTM45" s="482"/>
      <c r="UTN45" s="481"/>
      <c r="UTO45" s="1053"/>
      <c r="UTP45" s="1053"/>
      <c r="UTQ45" s="1053"/>
      <c r="UTR45" s="1053"/>
      <c r="UTS45" s="1053"/>
      <c r="UTT45" s="480"/>
      <c r="UTU45" s="480"/>
      <c r="UTV45" s="481"/>
      <c r="UTW45" s="480"/>
      <c r="UTX45" s="480"/>
      <c r="UTY45" s="480"/>
      <c r="UTZ45" s="481"/>
      <c r="UUA45" s="481"/>
      <c r="UUB45" s="482"/>
      <c r="UUC45" s="481"/>
      <c r="UUD45" s="1053"/>
      <c r="UUE45" s="1053"/>
      <c r="UUF45" s="1053"/>
      <c r="UUG45" s="1053"/>
      <c r="UUH45" s="1053"/>
      <c r="UUI45" s="480"/>
      <c r="UUJ45" s="480"/>
      <c r="UUK45" s="481"/>
      <c r="UUL45" s="480"/>
      <c r="UUM45" s="480"/>
      <c r="UUN45" s="480"/>
      <c r="UUO45" s="481"/>
      <c r="UUP45" s="481"/>
      <c r="UUQ45" s="482"/>
      <c r="UUR45" s="481"/>
      <c r="UUS45" s="1053"/>
      <c r="UUT45" s="1053"/>
      <c r="UUU45" s="1053"/>
      <c r="UUV45" s="1053"/>
      <c r="UUW45" s="1053"/>
      <c r="UUX45" s="480"/>
      <c r="UUY45" s="480"/>
      <c r="UUZ45" s="481"/>
      <c r="UVA45" s="480"/>
      <c r="UVB45" s="480"/>
      <c r="UVC45" s="480"/>
      <c r="UVD45" s="481"/>
      <c r="UVE45" s="481"/>
      <c r="UVF45" s="482"/>
      <c r="UVG45" s="481"/>
      <c r="UVH45" s="1053"/>
      <c r="UVI45" s="1053"/>
      <c r="UVJ45" s="1053"/>
      <c r="UVK45" s="1053"/>
      <c r="UVL45" s="1053"/>
      <c r="UVM45" s="480"/>
      <c r="UVN45" s="480"/>
      <c r="UVO45" s="481"/>
      <c r="UVP45" s="480"/>
      <c r="UVQ45" s="480"/>
      <c r="UVR45" s="480"/>
      <c r="UVS45" s="481"/>
      <c r="UVT45" s="481"/>
      <c r="UVU45" s="482"/>
      <c r="UVV45" s="481"/>
      <c r="UVW45" s="1053"/>
      <c r="UVX45" s="1053"/>
      <c r="UVY45" s="1053"/>
      <c r="UVZ45" s="1053"/>
      <c r="UWA45" s="1053"/>
      <c r="UWB45" s="480"/>
      <c r="UWC45" s="480"/>
      <c r="UWD45" s="481"/>
      <c r="UWE45" s="480"/>
      <c r="UWF45" s="480"/>
      <c r="UWG45" s="480"/>
      <c r="UWH45" s="481"/>
      <c r="UWI45" s="481"/>
      <c r="UWJ45" s="482"/>
      <c r="UWK45" s="481"/>
      <c r="UWL45" s="1053"/>
      <c r="UWM45" s="1053"/>
      <c r="UWN45" s="1053"/>
      <c r="UWO45" s="1053"/>
      <c r="UWP45" s="1053"/>
      <c r="UWQ45" s="480"/>
      <c r="UWR45" s="480"/>
      <c r="UWS45" s="481"/>
      <c r="UWT45" s="480"/>
      <c r="UWU45" s="480"/>
      <c r="UWV45" s="480"/>
      <c r="UWW45" s="481"/>
      <c r="UWX45" s="481"/>
      <c r="UWY45" s="482"/>
      <c r="UWZ45" s="481"/>
      <c r="UXA45" s="1053"/>
      <c r="UXB45" s="1053"/>
      <c r="UXC45" s="1053"/>
      <c r="UXD45" s="1053"/>
      <c r="UXE45" s="1053"/>
      <c r="UXF45" s="480"/>
      <c r="UXG45" s="480"/>
      <c r="UXH45" s="481"/>
      <c r="UXI45" s="480"/>
      <c r="UXJ45" s="480"/>
      <c r="UXK45" s="480"/>
      <c r="UXL45" s="481"/>
      <c r="UXM45" s="481"/>
      <c r="UXN45" s="482"/>
      <c r="UXO45" s="481"/>
      <c r="UXP45" s="1053"/>
      <c r="UXQ45" s="1053"/>
      <c r="UXR45" s="1053"/>
      <c r="UXS45" s="1053"/>
      <c r="UXT45" s="1053"/>
      <c r="UXU45" s="480"/>
      <c r="UXV45" s="480"/>
      <c r="UXW45" s="481"/>
      <c r="UXX45" s="480"/>
      <c r="UXY45" s="480"/>
      <c r="UXZ45" s="480"/>
      <c r="UYA45" s="481"/>
      <c r="UYB45" s="481"/>
      <c r="UYC45" s="482"/>
      <c r="UYD45" s="481"/>
      <c r="UYE45" s="1053"/>
      <c r="UYF45" s="1053"/>
      <c r="UYG45" s="1053"/>
      <c r="UYH45" s="1053"/>
      <c r="UYI45" s="1053"/>
      <c r="UYJ45" s="480"/>
      <c r="UYK45" s="480"/>
      <c r="UYL45" s="481"/>
      <c r="UYM45" s="480"/>
      <c r="UYN45" s="480"/>
      <c r="UYO45" s="480"/>
      <c r="UYP45" s="481"/>
      <c r="UYQ45" s="481"/>
      <c r="UYR45" s="482"/>
      <c r="UYS45" s="481"/>
      <c r="UYT45" s="1053"/>
      <c r="UYU45" s="1053"/>
      <c r="UYV45" s="1053"/>
      <c r="UYW45" s="1053"/>
      <c r="UYX45" s="1053"/>
      <c r="UYY45" s="480"/>
      <c r="UYZ45" s="480"/>
      <c r="UZA45" s="481"/>
      <c r="UZB45" s="480"/>
      <c r="UZC45" s="480"/>
      <c r="UZD45" s="480"/>
      <c r="UZE45" s="481"/>
      <c r="UZF45" s="481"/>
      <c r="UZG45" s="482"/>
      <c r="UZH45" s="481"/>
      <c r="UZI45" s="1053"/>
      <c r="UZJ45" s="1053"/>
      <c r="UZK45" s="1053"/>
      <c r="UZL45" s="1053"/>
      <c r="UZM45" s="1053"/>
      <c r="UZN45" s="480"/>
      <c r="UZO45" s="480"/>
      <c r="UZP45" s="481"/>
      <c r="UZQ45" s="480"/>
      <c r="UZR45" s="480"/>
      <c r="UZS45" s="480"/>
      <c r="UZT45" s="481"/>
      <c r="UZU45" s="481"/>
      <c r="UZV45" s="482"/>
      <c r="UZW45" s="481"/>
      <c r="UZX45" s="1053"/>
      <c r="UZY45" s="1053"/>
      <c r="UZZ45" s="1053"/>
      <c r="VAA45" s="1053"/>
      <c r="VAB45" s="1053"/>
      <c r="VAC45" s="480"/>
      <c r="VAD45" s="480"/>
      <c r="VAE45" s="481"/>
      <c r="VAF45" s="480"/>
      <c r="VAG45" s="480"/>
      <c r="VAH45" s="480"/>
      <c r="VAI45" s="481"/>
      <c r="VAJ45" s="481"/>
      <c r="VAK45" s="482"/>
      <c r="VAL45" s="481"/>
      <c r="VAM45" s="1053"/>
      <c r="VAN45" s="1053"/>
      <c r="VAO45" s="1053"/>
      <c r="VAP45" s="1053"/>
      <c r="VAQ45" s="1053"/>
      <c r="VAR45" s="480"/>
      <c r="VAS45" s="480"/>
      <c r="VAT45" s="481"/>
      <c r="VAU45" s="480"/>
      <c r="VAV45" s="480"/>
      <c r="VAW45" s="480"/>
      <c r="VAX45" s="481"/>
      <c r="VAY45" s="481"/>
      <c r="VAZ45" s="482"/>
      <c r="VBA45" s="481"/>
      <c r="VBB45" s="1053"/>
      <c r="VBC45" s="1053"/>
      <c r="VBD45" s="1053"/>
      <c r="VBE45" s="1053"/>
      <c r="VBF45" s="1053"/>
      <c r="VBG45" s="480"/>
      <c r="VBH45" s="480"/>
      <c r="VBI45" s="481"/>
      <c r="VBJ45" s="480"/>
      <c r="VBK45" s="480"/>
      <c r="VBL45" s="480"/>
      <c r="VBM45" s="481"/>
      <c r="VBN45" s="481"/>
      <c r="VBO45" s="482"/>
      <c r="VBP45" s="481"/>
      <c r="VBQ45" s="1053"/>
      <c r="VBR45" s="1053"/>
      <c r="VBS45" s="1053"/>
      <c r="VBT45" s="1053"/>
      <c r="VBU45" s="1053"/>
      <c r="VBV45" s="480"/>
      <c r="VBW45" s="480"/>
      <c r="VBX45" s="481"/>
      <c r="VBY45" s="480"/>
      <c r="VBZ45" s="480"/>
      <c r="VCA45" s="480"/>
      <c r="VCB45" s="481"/>
      <c r="VCC45" s="481"/>
      <c r="VCD45" s="482"/>
      <c r="VCE45" s="481"/>
      <c r="VCF45" s="1053"/>
      <c r="VCG45" s="1053"/>
      <c r="VCH45" s="1053"/>
      <c r="VCI45" s="1053"/>
      <c r="VCJ45" s="1053"/>
      <c r="VCK45" s="480"/>
      <c r="VCL45" s="480"/>
      <c r="VCM45" s="481"/>
      <c r="VCN45" s="480"/>
      <c r="VCO45" s="480"/>
      <c r="VCP45" s="480"/>
      <c r="VCQ45" s="481"/>
      <c r="VCR45" s="481"/>
      <c r="VCS45" s="482"/>
      <c r="VCT45" s="481"/>
      <c r="VCU45" s="1053"/>
      <c r="VCV45" s="1053"/>
      <c r="VCW45" s="1053"/>
      <c r="VCX45" s="1053"/>
      <c r="VCY45" s="1053"/>
      <c r="VCZ45" s="480"/>
      <c r="VDA45" s="480"/>
      <c r="VDB45" s="481"/>
      <c r="VDC45" s="480"/>
      <c r="VDD45" s="480"/>
      <c r="VDE45" s="480"/>
      <c r="VDF45" s="481"/>
      <c r="VDG45" s="481"/>
      <c r="VDH45" s="482"/>
      <c r="VDI45" s="481"/>
      <c r="VDJ45" s="1053"/>
      <c r="VDK45" s="1053"/>
      <c r="VDL45" s="1053"/>
      <c r="VDM45" s="1053"/>
      <c r="VDN45" s="1053"/>
      <c r="VDO45" s="480"/>
      <c r="VDP45" s="480"/>
      <c r="VDQ45" s="481"/>
      <c r="VDR45" s="480"/>
      <c r="VDS45" s="480"/>
      <c r="VDT45" s="480"/>
      <c r="VDU45" s="481"/>
      <c r="VDV45" s="481"/>
      <c r="VDW45" s="482"/>
      <c r="VDX45" s="481"/>
      <c r="VDY45" s="1053"/>
      <c r="VDZ45" s="1053"/>
      <c r="VEA45" s="1053"/>
      <c r="VEB45" s="1053"/>
      <c r="VEC45" s="1053"/>
      <c r="VED45" s="480"/>
      <c r="VEE45" s="480"/>
      <c r="VEF45" s="481"/>
      <c r="VEG45" s="480"/>
      <c r="VEH45" s="480"/>
      <c r="VEI45" s="480"/>
      <c r="VEJ45" s="481"/>
      <c r="VEK45" s="481"/>
      <c r="VEL45" s="482"/>
      <c r="VEM45" s="481"/>
      <c r="VEN45" s="1053"/>
      <c r="VEO45" s="1053"/>
      <c r="VEP45" s="1053"/>
      <c r="VEQ45" s="1053"/>
      <c r="VER45" s="1053"/>
      <c r="VES45" s="480"/>
      <c r="VET45" s="480"/>
      <c r="VEU45" s="481"/>
      <c r="VEV45" s="480"/>
      <c r="VEW45" s="480"/>
      <c r="VEX45" s="480"/>
      <c r="VEY45" s="481"/>
      <c r="VEZ45" s="481"/>
      <c r="VFA45" s="482"/>
      <c r="VFB45" s="481"/>
      <c r="VFC45" s="1053"/>
      <c r="VFD45" s="1053"/>
      <c r="VFE45" s="1053"/>
      <c r="VFF45" s="1053"/>
      <c r="VFG45" s="1053"/>
      <c r="VFH45" s="480"/>
      <c r="VFI45" s="480"/>
      <c r="VFJ45" s="481"/>
      <c r="VFK45" s="480"/>
      <c r="VFL45" s="480"/>
      <c r="VFM45" s="480"/>
      <c r="VFN45" s="481"/>
      <c r="VFO45" s="481"/>
      <c r="VFP45" s="482"/>
      <c r="VFQ45" s="481"/>
      <c r="VFR45" s="1053"/>
      <c r="VFS45" s="1053"/>
      <c r="VFT45" s="1053"/>
      <c r="VFU45" s="1053"/>
      <c r="VFV45" s="1053"/>
      <c r="VFW45" s="480"/>
      <c r="VFX45" s="480"/>
      <c r="VFY45" s="481"/>
      <c r="VFZ45" s="480"/>
      <c r="VGA45" s="480"/>
      <c r="VGB45" s="480"/>
      <c r="VGC45" s="481"/>
      <c r="VGD45" s="481"/>
      <c r="VGE45" s="482"/>
      <c r="VGF45" s="481"/>
      <c r="VGG45" s="1053"/>
      <c r="VGH45" s="1053"/>
      <c r="VGI45" s="1053"/>
      <c r="VGJ45" s="1053"/>
      <c r="VGK45" s="1053"/>
      <c r="VGL45" s="480"/>
      <c r="VGM45" s="480"/>
      <c r="VGN45" s="481"/>
      <c r="VGO45" s="480"/>
      <c r="VGP45" s="480"/>
      <c r="VGQ45" s="480"/>
      <c r="VGR45" s="481"/>
      <c r="VGS45" s="481"/>
      <c r="VGT45" s="482"/>
      <c r="VGU45" s="481"/>
      <c r="VGV45" s="1053"/>
      <c r="VGW45" s="1053"/>
      <c r="VGX45" s="1053"/>
      <c r="VGY45" s="1053"/>
      <c r="VGZ45" s="1053"/>
      <c r="VHA45" s="480"/>
      <c r="VHB45" s="480"/>
      <c r="VHC45" s="481"/>
      <c r="VHD45" s="480"/>
      <c r="VHE45" s="480"/>
      <c r="VHF45" s="480"/>
      <c r="VHG45" s="481"/>
      <c r="VHH45" s="481"/>
      <c r="VHI45" s="482"/>
      <c r="VHJ45" s="481"/>
      <c r="VHK45" s="1053"/>
      <c r="VHL45" s="1053"/>
      <c r="VHM45" s="1053"/>
      <c r="VHN45" s="1053"/>
      <c r="VHO45" s="1053"/>
      <c r="VHP45" s="480"/>
      <c r="VHQ45" s="480"/>
      <c r="VHR45" s="481"/>
      <c r="VHS45" s="480"/>
      <c r="VHT45" s="480"/>
      <c r="VHU45" s="480"/>
      <c r="VHV45" s="481"/>
      <c r="VHW45" s="481"/>
      <c r="VHX45" s="482"/>
      <c r="VHY45" s="481"/>
      <c r="VHZ45" s="1053"/>
      <c r="VIA45" s="1053"/>
      <c r="VIB45" s="1053"/>
      <c r="VIC45" s="1053"/>
      <c r="VID45" s="1053"/>
      <c r="VIE45" s="480"/>
      <c r="VIF45" s="480"/>
      <c r="VIG45" s="481"/>
      <c r="VIH45" s="480"/>
      <c r="VII45" s="480"/>
      <c r="VIJ45" s="480"/>
      <c r="VIK45" s="481"/>
      <c r="VIL45" s="481"/>
      <c r="VIM45" s="482"/>
      <c r="VIN45" s="481"/>
      <c r="VIO45" s="1053"/>
      <c r="VIP45" s="1053"/>
      <c r="VIQ45" s="1053"/>
      <c r="VIR45" s="1053"/>
      <c r="VIS45" s="1053"/>
      <c r="VIT45" s="480"/>
      <c r="VIU45" s="480"/>
      <c r="VIV45" s="481"/>
      <c r="VIW45" s="480"/>
      <c r="VIX45" s="480"/>
      <c r="VIY45" s="480"/>
      <c r="VIZ45" s="481"/>
      <c r="VJA45" s="481"/>
      <c r="VJB45" s="482"/>
      <c r="VJC45" s="481"/>
      <c r="VJD45" s="1053"/>
      <c r="VJE45" s="1053"/>
      <c r="VJF45" s="1053"/>
      <c r="VJG45" s="1053"/>
      <c r="VJH45" s="1053"/>
      <c r="VJI45" s="480"/>
      <c r="VJJ45" s="480"/>
      <c r="VJK45" s="481"/>
      <c r="VJL45" s="480"/>
      <c r="VJM45" s="480"/>
      <c r="VJN45" s="480"/>
      <c r="VJO45" s="481"/>
      <c r="VJP45" s="481"/>
      <c r="VJQ45" s="482"/>
      <c r="VJR45" s="481"/>
      <c r="VJS45" s="1053"/>
      <c r="VJT45" s="1053"/>
      <c r="VJU45" s="1053"/>
      <c r="VJV45" s="1053"/>
      <c r="VJW45" s="1053"/>
      <c r="VJX45" s="480"/>
      <c r="VJY45" s="480"/>
      <c r="VJZ45" s="481"/>
      <c r="VKA45" s="480"/>
      <c r="VKB45" s="480"/>
      <c r="VKC45" s="480"/>
      <c r="VKD45" s="481"/>
      <c r="VKE45" s="481"/>
      <c r="VKF45" s="482"/>
      <c r="VKG45" s="481"/>
      <c r="VKH45" s="1053"/>
      <c r="VKI45" s="1053"/>
      <c r="VKJ45" s="1053"/>
      <c r="VKK45" s="1053"/>
      <c r="VKL45" s="1053"/>
      <c r="VKM45" s="480"/>
      <c r="VKN45" s="480"/>
      <c r="VKO45" s="481"/>
      <c r="VKP45" s="480"/>
      <c r="VKQ45" s="480"/>
      <c r="VKR45" s="480"/>
      <c r="VKS45" s="481"/>
      <c r="VKT45" s="481"/>
      <c r="VKU45" s="482"/>
      <c r="VKV45" s="481"/>
      <c r="VKW45" s="1053"/>
      <c r="VKX45" s="1053"/>
      <c r="VKY45" s="1053"/>
      <c r="VKZ45" s="1053"/>
      <c r="VLA45" s="1053"/>
      <c r="VLB45" s="480"/>
      <c r="VLC45" s="480"/>
      <c r="VLD45" s="481"/>
      <c r="VLE45" s="480"/>
      <c r="VLF45" s="480"/>
      <c r="VLG45" s="480"/>
      <c r="VLH45" s="481"/>
      <c r="VLI45" s="481"/>
      <c r="VLJ45" s="482"/>
      <c r="VLK45" s="481"/>
      <c r="VLL45" s="1053"/>
      <c r="VLM45" s="1053"/>
      <c r="VLN45" s="1053"/>
      <c r="VLO45" s="1053"/>
      <c r="VLP45" s="1053"/>
      <c r="VLQ45" s="480"/>
      <c r="VLR45" s="480"/>
      <c r="VLS45" s="481"/>
      <c r="VLT45" s="480"/>
      <c r="VLU45" s="480"/>
      <c r="VLV45" s="480"/>
      <c r="VLW45" s="481"/>
      <c r="VLX45" s="481"/>
      <c r="VLY45" s="482"/>
      <c r="VLZ45" s="481"/>
      <c r="VMA45" s="1053"/>
      <c r="VMB45" s="1053"/>
      <c r="VMC45" s="1053"/>
      <c r="VMD45" s="1053"/>
      <c r="VME45" s="1053"/>
      <c r="VMF45" s="480"/>
      <c r="VMG45" s="480"/>
      <c r="VMH45" s="481"/>
      <c r="VMI45" s="480"/>
      <c r="VMJ45" s="480"/>
      <c r="VMK45" s="480"/>
      <c r="VML45" s="481"/>
      <c r="VMM45" s="481"/>
      <c r="VMN45" s="482"/>
      <c r="VMO45" s="481"/>
      <c r="VMP45" s="1053"/>
      <c r="VMQ45" s="1053"/>
      <c r="VMR45" s="1053"/>
      <c r="VMS45" s="1053"/>
      <c r="VMT45" s="1053"/>
      <c r="VMU45" s="480"/>
      <c r="VMV45" s="480"/>
      <c r="VMW45" s="481"/>
      <c r="VMX45" s="480"/>
      <c r="VMY45" s="480"/>
      <c r="VMZ45" s="480"/>
      <c r="VNA45" s="481"/>
      <c r="VNB45" s="481"/>
      <c r="VNC45" s="482"/>
      <c r="VND45" s="481"/>
      <c r="VNE45" s="1053"/>
      <c r="VNF45" s="1053"/>
      <c r="VNG45" s="1053"/>
      <c r="VNH45" s="1053"/>
      <c r="VNI45" s="1053"/>
      <c r="VNJ45" s="480"/>
      <c r="VNK45" s="480"/>
      <c r="VNL45" s="481"/>
      <c r="VNM45" s="480"/>
      <c r="VNN45" s="480"/>
      <c r="VNO45" s="480"/>
      <c r="VNP45" s="481"/>
      <c r="VNQ45" s="481"/>
      <c r="VNR45" s="482"/>
      <c r="VNS45" s="481"/>
      <c r="VNT45" s="1053"/>
      <c r="VNU45" s="1053"/>
      <c r="VNV45" s="1053"/>
      <c r="VNW45" s="1053"/>
      <c r="VNX45" s="1053"/>
      <c r="VNY45" s="480"/>
      <c r="VNZ45" s="480"/>
      <c r="VOA45" s="481"/>
      <c r="VOB45" s="480"/>
      <c r="VOC45" s="480"/>
      <c r="VOD45" s="480"/>
      <c r="VOE45" s="481"/>
      <c r="VOF45" s="481"/>
      <c r="VOG45" s="482"/>
      <c r="VOH45" s="481"/>
      <c r="VOI45" s="1053"/>
      <c r="VOJ45" s="1053"/>
      <c r="VOK45" s="1053"/>
      <c r="VOL45" s="1053"/>
      <c r="VOM45" s="1053"/>
      <c r="VON45" s="480"/>
      <c r="VOO45" s="480"/>
      <c r="VOP45" s="481"/>
      <c r="VOQ45" s="480"/>
      <c r="VOR45" s="480"/>
      <c r="VOS45" s="480"/>
      <c r="VOT45" s="481"/>
      <c r="VOU45" s="481"/>
      <c r="VOV45" s="482"/>
      <c r="VOW45" s="481"/>
      <c r="VOX45" s="1053"/>
      <c r="VOY45" s="1053"/>
      <c r="VOZ45" s="1053"/>
      <c r="VPA45" s="1053"/>
      <c r="VPB45" s="1053"/>
      <c r="VPC45" s="480"/>
      <c r="VPD45" s="480"/>
      <c r="VPE45" s="481"/>
      <c r="VPF45" s="480"/>
      <c r="VPG45" s="480"/>
      <c r="VPH45" s="480"/>
      <c r="VPI45" s="481"/>
      <c r="VPJ45" s="481"/>
      <c r="VPK45" s="482"/>
      <c r="VPL45" s="481"/>
      <c r="VPM45" s="1053"/>
      <c r="VPN45" s="1053"/>
      <c r="VPO45" s="1053"/>
      <c r="VPP45" s="1053"/>
      <c r="VPQ45" s="1053"/>
      <c r="VPR45" s="480"/>
      <c r="VPS45" s="480"/>
      <c r="VPT45" s="481"/>
      <c r="VPU45" s="480"/>
      <c r="VPV45" s="480"/>
      <c r="VPW45" s="480"/>
      <c r="VPX45" s="481"/>
      <c r="VPY45" s="481"/>
      <c r="VPZ45" s="482"/>
      <c r="VQA45" s="481"/>
      <c r="VQB45" s="1053"/>
      <c r="VQC45" s="1053"/>
      <c r="VQD45" s="1053"/>
      <c r="VQE45" s="1053"/>
      <c r="VQF45" s="1053"/>
      <c r="VQG45" s="480"/>
      <c r="VQH45" s="480"/>
      <c r="VQI45" s="481"/>
      <c r="VQJ45" s="480"/>
      <c r="VQK45" s="480"/>
      <c r="VQL45" s="480"/>
      <c r="VQM45" s="481"/>
      <c r="VQN45" s="481"/>
      <c r="VQO45" s="482"/>
      <c r="VQP45" s="481"/>
      <c r="VQQ45" s="1053"/>
      <c r="VQR45" s="1053"/>
      <c r="VQS45" s="1053"/>
      <c r="VQT45" s="1053"/>
      <c r="VQU45" s="1053"/>
      <c r="VQV45" s="480"/>
      <c r="VQW45" s="480"/>
      <c r="VQX45" s="481"/>
      <c r="VQY45" s="480"/>
      <c r="VQZ45" s="480"/>
      <c r="VRA45" s="480"/>
      <c r="VRB45" s="481"/>
      <c r="VRC45" s="481"/>
      <c r="VRD45" s="482"/>
      <c r="VRE45" s="481"/>
      <c r="VRF45" s="1053"/>
      <c r="VRG45" s="1053"/>
      <c r="VRH45" s="1053"/>
      <c r="VRI45" s="1053"/>
      <c r="VRJ45" s="1053"/>
      <c r="VRK45" s="480"/>
      <c r="VRL45" s="480"/>
      <c r="VRM45" s="481"/>
      <c r="VRN45" s="480"/>
      <c r="VRO45" s="480"/>
      <c r="VRP45" s="480"/>
      <c r="VRQ45" s="481"/>
      <c r="VRR45" s="481"/>
      <c r="VRS45" s="482"/>
      <c r="VRT45" s="481"/>
      <c r="VRU45" s="1053"/>
      <c r="VRV45" s="1053"/>
      <c r="VRW45" s="1053"/>
      <c r="VRX45" s="1053"/>
      <c r="VRY45" s="1053"/>
      <c r="VRZ45" s="480"/>
      <c r="VSA45" s="480"/>
      <c r="VSB45" s="481"/>
      <c r="VSC45" s="480"/>
      <c r="VSD45" s="480"/>
      <c r="VSE45" s="480"/>
      <c r="VSF45" s="481"/>
      <c r="VSG45" s="481"/>
      <c r="VSH45" s="482"/>
      <c r="VSI45" s="481"/>
      <c r="VSJ45" s="1053"/>
      <c r="VSK45" s="1053"/>
      <c r="VSL45" s="1053"/>
      <c r="VSM45" s="1053"/>
      <c r="VSN45" s="1053"/>
      <c r="VSO45" s="480"/>
      <c r="VSP45" s="480"/>
      <c r="VSQ45" s="481"/>
      <c r="VSR45" s="480"/>
      <c r="VSS45" s="480"/>
      <c r="VST45" s="480"/>
      <c r="VSU45" s="481"/>
      <c r="VSV45" s="481"/>
      <c r="VSW45" s="482"/>
      <c r="VSX45" s="481"/>
      <c r="VSY45" s="1053"/>
      <c r="VSZ45" s="1053"/>
      <c r="VTA45" s="1053"/>
      <c r="VTB45" s="1053"/>
      <c r="VTC45" s="1053"/>
      <c r="VTD45" s="480"/>
      <c r="VTE45" s="480"/>
      <c r="VTF45" s="481"/>
      <c r="VTG45" s="480"/>
      <c r="VTH45" s="480"/>
      <c r="VTI45" s="480"/>
      <c r="VTJ45" s="481"/>
      <c r="VTK45" s="481"/>
      <c r="VTL45" s="482"/>
      <c r="VTM45" s="481"/>
      <c r="VTN45" s="1053"/>
      <c r="VTO45" s="1053"/>
      <c r="VTP45" s="1053"/>
      <c r="VTQ45" s="1053"/>
      <c r="VTR45" s="1053"/>
      <c r="VTS45" s="480"/>
      <c r="VTT45" s="480"/>
      <c r="VTU45" s="481"/>
      <c r="VTV45" s="480"/>
      <c r="VTW45" s="480"/>
      <c r="VTX45" s="480"/>
      <c r="VTY45" s="481"/>
      <c r="VTZ45" s="481"/>
      <c r="VUA45" s="482"/>
      <c r="VUB45" s="481"/>
      <c r="VUC45" s="1053"/>
      <c r="VUD45" s="1053"/>
      <c r="VUE45" s="1053"/>
      <c r="VUF45" s="1053"/>
      <c r="VUG45" s="1053"/>
      <c r="VUH45" s="480"/>
      <c r="VUI45" s="480"/>
      <c r="VUJ45" s="481"/>
      <c r="VUK45" s="480"/>
      <c r="VUL45" s="480"/>
      <c r="VUM45" s="480"/>
      <c r="VUN45" s="481"/>
      <c r="VUO45" s="481"/>
      <c r="VUP45" s="482"/>
      <c r="VUQ45" s="481"/>
      <c r="VUR45" s="1053"/>
      <c r="VUS45" s="1053"/>
      <c r="VUT45" s="1053"/>
      <c r="VUU45" s="1053"/>
      <c r="VUV45" s="1053"/>
      <c r="VUW45" s="480"/>
      <c r="VUX45" s="480"/>
      <c r="VUY45" s="481"/>
      <c r="VUZ45" s="480"/>
      <c r="VVA45" s="480"/>
      <c r="VVB45" s="480"/>
      <c r="VVC45" s="481"/>
      <c r="VVD45" s="481"/>
      <c r="VVE45" s="482"/>
      <c r="VVF45" s="481"/>
      <c r="VVG45" s="1053"/>
      <c r="VVH45" s="1053"/>
      <c r="VVI45" s="1053"/>
      <c r="VVJ45" s="1053"/>
      <c r="VVK45" s="1053"/>
      <c r="VVL45" s="480"/>
      <c r="VVM45" s="480"/>
      <c r="VVN45" s="481"/>
      <c r="VVO45" s="480"/>
      <c r="VVP45" s="480"/>
      <c r="VVQ45" s="480"/>
      <c r="VVR45" s="481"/>
      <c r="VVS45" s="481"/>
      <c r="VVT45" s="482"/>
      <c r="VVU45" s="481"/>
      <c r="VVV45" s="1053"/>
      <c r="VVW45" s="1053"/>
      <c r="VVX45" s="1053"/>
      <c r="VVY45" s="1053"/>
      <c r="VVZ45" s="1053"/>
      <c r="VWA45" s="480"/>
      <c r="VWB45" s="480"/>
      <c r="VWC45" s="481"/>
      <c r="VWD45" s="480"/>
      <c r="VWE45" s="480"/>
      <c r="VWF45" s="480"/>
      <c r="VWG45" s="481"/>
      <c r="VWH45" s="481"/>
      <c r="VWI45" s="482"/>
      <c r="VWJ45" s="481"/>
      <c r="VWK45" s="1053"/>
      <c r="VWL45" s="1053"/>
      <c r="VWM45" s="1053"/>
      <c r="VWN45" s="1053"/>
      <c r="VWO45" s="1053"/>
      <c r="VWP45" s="480"/>
      <c r="VWQ45" s="480"/>
      <c r="VWR45" s="481"/>
      <c r="VWS45" s="480"/>
      <c r="VWT45" s="480"/>
      <c r="VWU45" s="480"/>
      <c r="VWV45" s="481"/>
      <c r="VWW45" s="481"/>
      <c r="VWX45" s="482"/>
      <c r="VWY45" s="481"/>
      <c r="VWZ45" s="1053"/>
      <c r="VXA45" s="1053"/>
      <c r="VXB45" s="1053"/>
      <c r="VXC45" s="1053"/>
      <c r="VXD45" s="1053"/>
      <c r="VXE45" s="480"/>
      <c r="VXF45" s="480"/>
      <c r="VXG45" s="481"/>
      <c r="VXH45" s="480"/>
      <c r="VXI45" s="480"/>
      <c r="VXJ45" s="480"/>
      <c r="VXK45" s="481"/>
      <c r="VXL45" s="481"/>
      <c r="VXM45" s="482"/>
      <c r="VXN45" s="481"/>
      <c r="VXO45" s="1053"/>
      <c r="VXP45" s="1053"/>
      <c r="VXQ45" s="1053"/>
      <c r="VXR45" s="1053"/>
      <c r="VXS45" s="1053"/>
      <c r="VXT45" s="480"/>
      <c r="VXU45" s="480"/>
      <c r="VXV45" s="481"/>
      <c r="VXW45" s="480"/>
      <c r="VXX45" s="480"/>
      <c r="VXY45" s="480"/>
      <c r="VXZ45" s="481"/>
      <c r="VYA45" s="481"/>
      <c r="VYB45" s="482"/>
      <c r="VYC45" s="481"/>
      <c r="VYD45" s="1053"/>
      <c r="VYE45" s="1053"/>
      <c r="VYF45" s="1053"/>
      <c r="VYG45" s="1053"/>
      <c r="VYH45" s="1053"/>
      <c r="VYI45" s="480"/>
      <c r="VYJ45" s="480"/>
      <c r="VYK45" s="481"/>
      <c r="VYL45" s="480"/>
      <c r="VYM45" s="480"/>
      <c r="VYN45" s="480"/>
      <c r="VYO45" s="481"/>
      <c r="VYP45" s="481"/>
      <c r="VYQ45" s="482"/>
      <c r="VYR45" s="481"/>
      <c r="VYS45" s="1053"/>
      <c r="VYT45" s="1053"/>
      <c r="VYU45" s="1053"/>
      <c r="VYV45" s="1053"/>
      <c r="VYW45" s="1053"/>
      <c r="VYX45" s="480"/>
      <c r="VYY45" s="480"/>
      <c r="VYZ45" s="481"/>
      <c r="VZA45" s="480"/>
      <c r="VZB45" s="480"/>
      <c r="VZC45" s="480"/>
      <c r="VZD45" s="481"/>
      <c r="VZE45" s="481"/>
      <c r="VZF45" s="482"/>
      <c r="VZG45" s="481"/>
      <c r="VZH45" s="1053"/>
      <c r="VZI45" s="1053"/>
      <c r="VZJ45" s="1053"/>
      <c r="VZK45" s="1053"/>
      <c r="VZL45" s="1053"/>
      <c r="VZM45" s="480"/>
      <c r="VZN45" s="480"/>
      <c r="VZO45" s="481"/>
      <c r="VZP45" s="480"/>
      <c r="VZQ45" s="480"/>
      <c r="VZR45" s="480"/>
      <c r="VZS45" s="481"/>
      <c r="VZT45" s="481"/>
      <c r="VZU45" s="482"/>
      <c r="VZV45" s="481"/>
      <c r="VZW45" s="1053"/>
      <c r="VZX45" s="1053"/>
      <c r="VZY45" s="1053"/>
      <c r="VZZ45" s="1053"/>
      <c r="WAA45" s="1053"/>
      <c r="WAB45" s="480"/>
      <c r="WAC45" s="480"/>
      <c r="WAD45" s="481"/>
      <c r="WAE45" s="480"/>
      <c r="WAF45" s="480"/>
      <c r="WAG45" s="480"/>
      <c r="WAH45" s="481"/>
      <c r="WAI45" s="481"/>
      <c r="WAJ45" s="482"/>
      <c r="WAK45" s="481"/>
      <c r="WAL45" s="1053"/>
      <c r="WAM45" s="1053"/>
      <c r="WAN45" s="1053"/>
      <c r="WAO45" s="1053"/>
      <c r="WAP45" s="1053"/>
      <c r="WAQ45" s="480"/>
      <c r="WAR45" s="480"/>
      <c r="WAS45" s="481"/>
      <c r="WAT45" s="480"/>
      <c r="WAU45" s="480"/>
      <c r="WAV45" s="480"/>
      <c r="WAW45" s="481"/>
      <c r="WAX45" s="481"/>
      <c r="WAY45" s="482"/>
      <c r="WAZ45" s="481"/>
      <c r="WBA45" s="1053"/>
      <c r="WBB45" s="1053"/>
      <c r="WBC45" s="1053"/>
      <c r="WBD45" s="1053"/>
      <c r="WBE45" s="1053"/>
      <c r="WBF45" s="480"/>
      <c r="WBG45" s="480"/>
      <c r="WBH45" s="481"/>
      <c r="WBI45" s="480"/>
      <c r="WBJ45" s="480"/>
      <c r="WBK45" s="480"/>
      <c r="WBL45" s="481"/>
      <c r="WBM45" s="481"/>
      <c r="WBN45" s="482"/>
      <c r="WBO45" s="481"/>
      <c r="WBP45" s="1053"/>
      <c r="WBQ45" s="1053"/>
      <c r="WBR45" s="1053"/>
      <c r="WBS45" s="1053"/>
      <c r="WBT45" s="1053"/>
      <c r="WBU45" s="480"/>
      <c r="WBV45" s="480"/>
      <c r="WBW45" s="481"/>
      <c r="WBX45" s="480"/>
      <c r="WBY45" s="480"/>
      <c r="WBZ45" s="480"/>
      <c r="WCA45" s="481"/>
      <c r="WCB45" s="481"/>
      <c r="WCC45" s="482"/>
      <c r="WCD45" s="481"/>
      <c r="WCE45" s="1053"/>
      <c r="WCF45" s="1053"/>
      <c r="WCG45" s="1053"/>
      <c r="WCH45" s="1053"/>
      <c r="WCI45" s="1053"/>
      <c r="WCJ45" s="480"/>
      <c r="WCK45" s="480"/>
      <c r="WCL45" s="481"/>
      <c r="WCM45" s="480"/>
      <c r="WCN45" s="480"/>
      <c r="WCO45" s="480"/>
      <c r="WCP45" s="481"/>
      <c r="WCQ45" s="481"/>
      <c r="WCR45" s="482"/>
      <c r="WCS45" s="481"/>
      <c r="WCT45" s="1053"/>
      <c r="WCU45" s="1053"/>
      <c r="WCV45" s="1053"/>
      <c r="WCW45" s="1053"/>
      <c r="WCX45" s="1053"/>
      <c r="WCY45" s="480"/>
      <c r="WCZ45" s="480"/>
      <c r="WDA45" s="481"/>
      <c r="WDB45" s="480"/>
      <c r="WDC45" s="480"/>
      <c r="WDD45" s="480"/>
      <c r="WDE45" s="481"/>
      <c r="WDF45" s="481"/>
      <c r="WDG45" s="482"/>
      <c r="WDH45" s="481"/>
      <c r="WDI45" s="1053"/>
      <c r="WDJ45" s="1053"/>
      <c r="WDK45" s="1053"/>
      <c r="WDL45" s="1053"/>
      <c r="WDM45" s="1053"/>
      <c r="WDN45" s="480"/>
      <c r="WDO45" s="480"/>
      <c r="WDP45" s="481"/>
      <c r="WDQ45" s="480"/>
      <c r="WDR45" s="480"/>
      <c r="WDS45" s="480"/>
      <c r="WDT45" s="481"/>
      <c r="WDU45" s="481"/>
      <c r="WDV45" s="482"/>
      <c r="WDW45" s="481"/>
      <c r="WDX45" s="1053"/>
      <c r="WDY45" s="1053"/>
      <c r="WDZ45" s="1053"/>
      <c r="WEA45" s="1053"/>
      <c r="WEB45" s="1053"/>
      <c r="WEC45" s="480"/>
      <c r="WED45" s="480"/>
      <c r="WEE45" s="481"/>
      <c r="WEF45" s="480"/>
      <c r="WEG45" s="480"/>
      <c r="WEH45" s="480"/>
      <c r="WEI45" s="481"/>
      <c r="WEJ45" s="481"/>
      <c r="WEK45" s="482"/>
      <c r="WEL45" s="481"/>
      <c r="WEM45" s="1053"/>
      <c r="WEN45" s="1053"/>
      <c r="WEO45" s="1053"/>
      <c r="WEP45" s="1053"/>
      <c r="WEQ45" s="1053"/>
      <c r="WER45" s="480"/>
      <c r="WES45" s="480"/>
      <c r="WET45" s="481"/>
      <c r="WEU45" s="480"/>
      <c r="WEV45" s="480"/>
      <c r="WEW45" s="480"/>
      <c r="WEX45" s="481"/>
      <c r="WEY45" s="481"/>
      <c r="WEZ45" s="482"/>
      <c r="WFA45" s="481"/>
      <c r="WFB45" s="1053"/>
      <c r="WFC45" s="1053"/>
      <c r="WFD45" s="1053"/>
      <c r="WFE45" s="1053"/>
      <c r="WFF45" s="1053"/>
      <c r="WFG45" s="480"/>
      <c r="WFH45" s="480"/>
      <c r="WFI45" s="481"/>
      <c r="WFJ45" s="480"/>
      <c r="WFK45" s="480"/>
      <c r="WFL45" s="480"/>
      <c r="WFM45" s="481"/>
      <c r="WFN45" s="481"/>
      <c r="WFO45" s="482"/>
      <c r="WFP45" s="481"/>
      <c r="WFQ45" s="1053"/>
      <c r="WFR45" s="1053"/>
      <c r="WFS45" s="1053"/>
      <c r="WFT45" s="1053"/>
      <c r="WFU45" s="1053"/>
      <c r="WFV45" s="480"/>
      <c r="WFW45" s="480"/>
      <c r="WFX45" s="481"/>
      <c r="WFY45" s="480"/>
      <c r="WFZ45" s="480"/>
      <c r="WGA45" s="480"/>
      <c r="WGB45" s="481"/>
      <c r="WGC45" s="481"/>
      <c r="WGD45" s="482"/>
      <c r="WGE45" s="481"/>
      <c r="WGF45" s="1053"/>
      <c r="WGG45" s="1053"/>
      <c r="WGH45" s="1053"/>
      <c r="WGI45" s="1053"/>
      <c r="WGJ45" s="1053"/>
      <c r="WGK45" s="480"/>
      <c r="WGL45" s="480"/>
      <c r="WGM45" s="481"/>
      <c r="WGN45" s="480"/>
      <c r="WGO45" s="480"/>
      <c r="WGP45" s="480"/>
      <c r="WGQ45" s="481"/>
      <c r="WGR45" s="481"/>
      <c r="WGS45" s="482"/>
      <c r="WGT45" s="481"/>
      <c r="WGU45" s="1053"/>
      <c r="WGV45" s="1053"/>
      <c r="WGW45" s="1053"/>
      <c r="WGX45" s="1053"/>
      <c r="WGY45" s="1053"/>
      <c r="WGZ45" s="480"/>
      <c r="WHA45" s="480"/>
      <c r="WHB45" s="481"/>
      <c r="WHC45" s="480"/>
      <c r="WHD45" s="480"/>
      <c r="WHE45" s="480"/>
      <c r="WHF45" s="481"/>
      <c r="WHG45" s="481"/>
      <c r="WHH45" s="482"/>
      <c r="WHI45" s="481"/>
      <c r="WHJ45" s="1053"/>
      <c r="WHK45" s="1053"/>
      <c r="WHL45" s="1053"/>
      <c r="WHM45" s="1053"/>
      <c r="WHN45" s="1053"/>
      <c r="WHO45" s="480"/>
      <c r="WHP45" s="480"/>
      <c r="WHQ45" s="481"/>
      <c r="WHR45" s="480"/>
      <c r="WHS45" s="480"/>
      <c r="WHT45" s="480"/>
      <c r="WHU45" s="481"/>
      <c r="WHV45" s="481"/>
      <c r="WHW45" s="482"/>
      <c r="WHX45" s="481"/>
      <c r="WHY45" s="1053"/>
      <c r="WHZ45" s="1053"/>
      <c r="WIA45" s="1053"/>
      <c r="WIB45" s="1053"/>
      <c r="WIC45" s="1053"/>
      <c r="WID45" s="480"/>
      <c r="WIE45" s="480"/>
      <c r="WIF45" s="481"/>
      <c r="WIG45" s="480"/>
      <c r="WIH45" s="480"/>
      <c r="WII45" s="480"/>
      <c r="WIJ45" s="481"/>
      <c r="WIK45" s="481"/>
      <c r="WIL45" s="482"/>
      <c r="WIM45" s="481"/>
      <c r="WIN45" s="1053"/>
      <c r="WIO45" s="1053"/>
      <c r="WIP45" s="1053"/>
      <c r="WIQ45" s="1053"/>
      <c r="WIR45" s="1053"/>
      <c r="WIS45" s="480"/>
      <c r="WIT45" s="480"/>
      <c r="WIU45" s="481"/>
      <c r="WIV45" s="480"/>
      <c r="WIW45" s="480"/>
      <c r="WIX45" s="480"/>
      <c r="WIY45" s="481"/>
      <c r="WIZ45" s="481"/>
      <c r="WJA45" s="482"/>
      <c r="WJB45" s="481"/>
      <c r="WJC45" s="1053"/>
      <c r="WJD45" s="1053"/>
      <c r="WJE45" s="1053"/>
      <c r="WJF45" s="1053"/>
      <c r="WJG45" s="1053"/>
      <c r="WJH45" s="480"/>
      <c r="WJI45" s="480"/>
      <c r="WJJ45" s="481"/>
      <c r="WJK45" s="480"/>
      <c r="WJL45" s="480"/>
      <c r="WJM45" s="480"/>
      <c r="WJN45" s="481"/>
      <c r="WJO45" s="481"/>
      <c r="WJP45" s="482"/>
      <c r="WJQ45" s="481"/>
      <c r="WJR45" s="1053"/>
      <c r="WJS45" s="1053"/>
      <c r="WJT45" s="1053"/>
      <c r="WJU45" s="1053"/>
      <c r="WJV45" s="1053"/>
      <c r="WJW45" s="480"/>
      <c r="WJX45" s="480"/>
      <c r="WJY45" s="481"/>
      <c r="WJZ45" s="480"/>
      <c r="WKA45" s="480"/>
      <c r="WKB45" s="480"/>
      <c r="WKC45" s="481"/>
      <c r="WKD45" s="481"/>
      <c r="WKE45" s="482"/>
      <c r="WKF45" s="481"/>
      <c r="WKG45" s="1053"/>
      <c r="WKH45" s="1053"/>
      <c r="WKI45" s="1053"/>
      <c r="WKJ45" s="1053"/>
      <c r="WKK45" s="1053"/>
      <c r="WKL45" s="480"/>
      <c r="WKM45" s="480"/>
      <c r="WKN45" s="481"/>
      <c r="WKO45" s="480"/>
      <c r="WKP45" s="480"/>
      <c r="WKQ45" s="480"/>
      <c r="WKR45" s="481"/>
      <c r="WKS45" s="481"/>
      <c r="WKT45" s="482"/>
      <c r="WKU45" s="481"/>
      <c r="WKV45" s="1053"/>
      <c r="WKW45" s="1053"/>
      <c r="WKX45" s="1053"/>
      <c r="WKY45" s="1053"/>
      <c r="WKZ45" s="1053"/>
      <c r="WLA45" s="480"/>
      <c r="WLB45" s="480"/>
      <c r="WLC45" s="481"/>
      <c r="WLD45" s="480"/>
      <c r="WLE45" s="480"/>
      <c r="WLF45" s="480"/>
      <c r="WLG45" s="481"/>
      <c r="WLH45" s="481"/>
      <c r="WLI45" s="482"/>
      <c r="WLJ45" s="481"/>
      <c r="WLK45" s="1053"/>
      <c r="WLL45" s="1053"/>
      <c r="WLM45" s="1053"/>
      <c r="WLN45" s="1053"/>
      <c r="WLO45" s="1053"/>
      <c r="WLP45" s="480"/>
      <c r="WLQ45" s="480"/>
      <c r="WLR45" s="481"/>
      <c r="WLS45" s="480"/>
      <c r="WLT45" s="480"/>
      <c r="WLU45" s="480"/>
      <c r="WLV45" s="481"/>
      <c r="WLW45" s="481"/>
      <c r="WLX45" s="482"/>
      <c r="WLY45" s="481"/>
      <c r="WLZ45" s="1053"/>
      <c r="WMA45" s="1053"/>
      <c r="WMB45" s="1053"/>
      <c r="WMC45" s="1053"/>
      <c r="WMD45" s="1053"/>
      <c r="WME45" s="480"/>
      <c r="WMF45" s="480"/>
      <c r="WMG45" s="481"/>
      <c r="WMH45" s="480"/>
      <c r="WMI45" s="480"/>
      <c r="WMJ45" s="480"/>
      <c r="WMK45" s="481"/>
      <c r="WML45" s="481"/>
      <c r="WMM45" s="482"/>
      <c r="WMN45" s="481"/>
      <c r="WMO45" s="1053"/>
      <c r="WMP45" s="1053"/>
      <c r="WMQ45" s="1053"/>
      <c r="WMR45" s="1053"/>
      <c r="WMS45" s="1053"/>
      <c r="WMT45" s="480"/>
      <c r="WMU45" s="480"/>
      <c r="WMV45" s="481"/>
      <c r="WMW45" s="480"/>
      <c r="WMX45" s="480"/>
      <c r="WMY45" s="480"/>
      <c r="WMZ45" s="481"/>
      <c r="WNA45" s="481"/>
      <c r="WNB45" s="482"/>
      <c r="WNC45" s="481"/>
      <c r="WND45" s="1053"/>
      <c r="WNE45" s="1053"/>
      <c r="WNF45" s="1053"/>
      <c r="WNG45" s="1053"/>
      <c r="WNH45" s="1053"/>
      <c r="WNI45" s="480"/>
      <c r="WNJ45" s="480"/>
      <c r="WNK45" s="481"/>
      <c r="WNL45" s="480"/>
      <c r="WNM45" s="480"/>
      <c r="WNN45" s="480"/>
      <c r="WNO45" s="481"/>
      <c r="WNP45" s="481"/>
      <c r="WNQ45" s="482"/>
      <c r="WNR45" s="481"/>
      <c r="WNS45" s="1053"/>
      <c r="WNT45" s="1053"/>
      <c r="WNU45" s="1053"/>
      <c r="WNV45" s="1053"/>
      <c r="WNW45" s="1053"/>
      <c r="WNX45" s="480"/>
      <c r="WNY45" s="480"/>
      <c r="WNZ45" s="481"/>
      <c r="WOA45" s="480"/>
      <c r="WOB45" s="480"/>
      <c r="WOC45" s="480"/>
      <c r="WOD45" s="481"/>
      <c r="WOE45" s="481"/>
      <c r="WOF45" s="482"/>
      <c r="WOG45" s="481"/>
      <c r="WOH45" s="1053"/>
      <c r="WOI45" s="1053"/>
      <c r="WOJ45" s="1053"/>
      <c r="WOK45" s="1053"/>
      <c r="WOL45" s="1053"/>
      <c r="WOM45" s="480"/>
      <c r="WON45" s="480"/>
      <c r="WOO45" s="481"/>
      <c r="WOP45" s="480"/>
      <c r="WOQ45" s="480"/>
      <c r="WOR45" s="480"/>
      <c r="WOS45" s="481"/>
      <c r="WOT45" s="481"/>
      <c r="WOU45" s="482"/>
      <c r="WOV45" s="481"/>
      <c r="WOW45" s="1053"/>
      <c r="WOX45" s="1053"/>
      <c r="WOY45" s="1053"/>
      <c r="WOZ45" s="1053"/>
      <c r="WPA45" s="1053"/>
      <c r="WPB45" s="480"/>
      <c r="WPC45" s="480"/>
      <c r="WPD45" s="481"/>
      <c r="WPE45" s="480"/>
      <c r="WPF45" s="480"/>
      <c r="WPG45" s="480"/>
      <c r="WPH45" s="481"/>
      <c r="WPI45" s="481"/>
      <c r="WPJ45" s="482"/>
      <c r="WPK45" s="481"/>
      <c r="WPL45" s="1053"/>
      <c r="WPM45" s="1053"/>
      <c r="WPN45" s="1053"/>
      <c r="WPO45" s="1053"/>
      <c r="WPP45" s="1053"/>
      <c r="WPQ45" s="480"/>
      <c r="WPR45" s="480"/>
      <c r="WPS45" s="481"/>
      <c r="WPT45" s="480"/>
      <c r="WPU45" s="480"/>
      <c r="WPV45" s="480"/>
      <c r="WPW45" s="481"/>
      <c r="WPX45" s="481"/>
      <c r="WPY45" s="482"/>
      <c r="WPZ45" s="481"/>
      <c r="WQA45" s="1053"/>
      <c r="WQB45" s="1053"/>
      <c r="WQC45" s="1053"/>
      <c r="WQD45" s="1053"/>
      <c r="WQE45" s="1053"/>
      <c r="WQF45" s="480"/>
      <c r="WQG45" s="480"/>
      <c r="WQH45" s="481"/>
      <c r="WQI45" s="480"/>
      <c r="WQJ45" s="480"/>
      <c r="WQK45" s="480"/>
      <c r="WQL45" s="481"/>
      <c r="WQM45" s="481"/>
      <c r="WQN45" s="482"/>
      <c r="WQO45" s="481"/>
      <c r="WQP45" s="1053"/>
      <c r="WQQ45" s="1053"/>
      <c r="WQR45" s="1053"/>
      <c r="WQS45" s="1053"/>
      <c r="WQT45" s="1053"/>
      <c r="WQU45" s="480"/>
      <c r="WQV45" s="480"/>
      <c r="WQW45" s="481"/>
      <c r="WQX45" s="480"/>
      <c r="WQY45" s="480"/>
      <c r="WQZ45" s="480"/>
      <c r="WRA45" s="481"/>
      <c r="WRB45" s="481"/>
      <c r="WRC45" s="482"/>
      <c r="WRD45" s="481"/>
      <c r="WRE45" s="1053"/>
      <c r="WRF45" s="1053"/>
      <c r="WRG45" s="1053"/>
      <c r="WRH45" s="1053"/>
      <c r="WRI45" s="1053"/>
      <c r="WRJ45" s="480"/>
      <c r="WRK45" s="480"/>
      <c r="WRL45" s="481"/>
      <c r="WRM45" s="480"/>
      <c r="WRN45" s="480"/>
      <c r="WRO45" s="480"/>
      <c r="WRP45" s="481"/>
      <c r="WRQ45" s="481"/>
      <c r="WRR45" s="482"/>
      <c r="WRS45" s="481"/>
      <c r="WRT45" s="1053"/>
      <c r="WRU45" s="1053"/>
      <c r="WRV45" s="1053"/>
      <c r="WRW45" s="1053"/>
      <c r="WRX45" s="1053"/>
      <c r="WRY45" s="480"/>
      <c r="WRZ45" s="480"/>
      <c r="WSA45" s="481"/>
      <c r="WSB45" s="480"/>
      <c r="WSC45" s="480"/>
      <c r="WSD45" s="480"/>
      <c r="WSE45" s="481"/>
      <c r="WSF45" s="481"/>
      <c r="WSG45" s="482"/>
      <c r="WSH45" s="481"/>
      <c r="WSI45" s="1053"/>
      <c r="WSJ45" s="1053"/>
      <c r="WSK45" s="1053"/>
      <c r="WSL45" s="1053"/>
      <c r="WSM45" s="1053"/>
      <c r="WSN45" s="480"/>
      <c r="WSO45" s="480"/>
      <c r="WSP45" s="481"/>
      <c r="WSQ45" s="480"/>
      <c r="WSR45" s="480"/>
      <c r="WSS45" s="480"/>
      <c r="WST45" s="481"/>
      <c r="WSU45" s="481"/>
      <c r="WSV45" s="482"/>
      <c r="WSW45" s="481"/>
      <c r="WSX45" s="1053"/>
      <c r="WSY45" s="1053"/>
      <c r="WSZ45" s="1053"/>
      <c r="WTA45" s="1053"/>
      <c r="WTB45" s="1053"/>
      <c r="WTC45" s="480"/>
      <c r="WTD45" s="480"/>
      <c r="WTE45" s="481"/>
      <c r="WTF45" s="480"/>
      <c r="WTG45" s="480"/>
      <c r="WTH45" s="480"/>
      <c r="WTI45" s="481"/>
      <c r="WTJ45" s="481"/>
      <c r="WTK45" s="482"/>
      <c r="WTL45" s="481"/>
      <c r="WTM45" s="1053"/>
      <c r="WTN45" s="1053"/>
      <c r="WTO45" s="1053"/>
      <c r="WTP45" s="1053"/>
      <c r="WTQ45" s="1053"/>
      <c r="WTR45" s="480"/>
      <c r="WTS45" s="480"/>
      <c r="WTT45" s="481"/>
      <c r="WTU45" s="480"/>
      <c r="WTV45" s="480"/>
      <c r="WTW45" s="480"/>
      <c r="WTX45" s="481"/>
      <c r="WTY45" s="481"/>
      <c r="WTZ45" s="482"/>
      <c r="WUA45" s="481"/>
      <c r="WUB45" s="1053"/>
      <c r="WUC45" s="1053"/>
      <c r="WUD45" s="1053"/>
      <c r="WUE45" s="1053"/>
      <c r="WUF45" s="1053"/>
      <c r="WUG45" s="480"/>
      <c r="WUH45" s="480"/>
      <c r="WUI45" s="481"/>
      <c r="WUJ45" s="480"/>
      <c r="WUK45" s="480"/>
      <c r="WUL45" s="480"/>
      <c r="WUM45" s="481"/>
      <c r="WUN45" s="481"/>
      <c r="WUO45" s="482"/>
      <c r="WUP45" s="481"/>
      <c r="WUQ45" s="1053"/>
      <c r="WUR45" s="1053"/>
      <c r="WUS45" s="1053"/>
      <c r="WUT45" s="1053"/>
      <c r="WUU45" s="1053"/>
      <c r="WUV45" s="480"/>
      <c r="WUW45" s="480"/>
      <c r="WUX45" s="481"/>
      <c r="WUY45" s="480"/>
      <c r="WUZ45" s="480"/>
      <c r="WVA45" s="480"/>
      <c r="WVB45" s="481"/>
      <c r="WVC45" s="481"/>
      <c r="WVD45" s="482"/>
      <c r="WVE45" s="481"/>
      <c r="WVF45" s="1053"/>
      <c r="WVG45" s="1053"/>
      <c r="WVH45" s="1053"/>
      <c r="WVI45" s="1053"/>
      <c r="WVJ45" s="1053"/>
      <c r="WVK45" s="480"/>
      <c r="WVL45" s="480"/>
      <c r="WVM45" s="481"/>
      <c r="WVN45" s="480"/>
      <c r="WVO45" s="480"/>
      <c r="WVP45" s="480"/>
      <c r="WVQ45" s="481"/>
      <c r="WVR45" s="481"/>
      <c r="WVS45" s="482"/>
      <c r="WVT45" s="481"/>
      <c r="WVU45" s="1053"/>
      <c r="WVV45" s="1053"/>
      <c r="WVW45" s="1053"/>
      <c r="WVX45" s="1053"/>
      <c r="WVY45" s="1053"/>
      <c r="WVZ45" s="480"/>
      <c r="WWA45" s="480"/>
      <c r="WWB45" s="481"/>
      <c r="WWC45" s="480"/>
      <c r="WWD45" s="480"/>
      <c r="WWE45" s="480"/>
      <c r="WWF45" s="481"/>
      <c r="WWG45" s="481"/>
      <c r="WWH45" s="482"/>
      <c r="WWI45" s="481"/>
      <c r="WWJ45" s="1053"/>
      <c r="WWK45" s="1053"/>
      <c r="WWL45" s="1053"/>
      <c r="WWM45" s="1053"/>
      <c r="WWN45" s="1053"/>
      <c r="WWO45" s="480"/>
      <c r="WWP45" s="480"/>
      <c r="WWQ45" s="481"/>
      <c r="WWR45" s="480"/>
      <c r="WWS45" s="480"/>
      <c r="WWT45" s="480"/>
      <c r="WWU45" s="481"/>
      <c r="WWV45" s="481"/>
      <c r="WWW45" s="482"/>
      <c r="WWX45" s="481"/>
      <c r="WWY45" s="1053"/>
      <c r="WWZ45" s="1053"/>
      <c r="WXA45" s="1053"/>
      <c r="WXB45" s="1053"/>
      <c r="WXC45" s="1053"/>
      <c r="WXD45" s="480"/>
      <c r="WXE45" s="480"/>
      <c r="WXF45" s="481"/>
      <c r="WXG45" s="480"/>
      <c r="WXH45" s="480"/>
      <c r="WXI45" s="480"/>
      <c r="WXJ45" s="481"/>
      <c r="WXK45" s="481"/>
      <c r="WXL45" s="482"/>
      <c r="WXM45" s="481"/>
      <c r="WXN45" s="1053"/>
      <c r="WXO45" s="1053"/>
      <c r="WXP45" s="1053"/>
      <c r="WXQ45" s="1053"/>
      <c r="WXR45" s="1053"/>
      <c r="WXS45" s="480"/>
      <c r="WXT45" s="480"/>
      <c r="WXU45" s="481"/>
      <c r="WXV45" s="480"/>
      <c r="WXW45" s="480"/>
      <c r="WXX45" s="480"/>
      <c r="WXY45" s="481"/>
      <c r="WXZ45" s="481"/>
      <c r="WYA45" s="482"/>
      <c r="WYB45" s="481"/>
      <c r="WYC45" s="1053"/>
      <c r="WYD45" s="1053"/>
      <c r="WYE45" s="1053"/>
      <c r="WYF45" s="1053"/>
      <c r="WYG45" s="1053"/>
      <c r="WYH45" s="480"/>
      <c r="WYI45" s="480"/>
      <c r="WYJ45" s="481"/>
      <c r="WYK45" s="480"/>
      <c r="WYL45" s="480"/>
      <c r="WYM45" s="480"/>
      <c r="WYN45" s="481"/>
      <c r="WYO45" s="481"/>
      <c r="WYP45" s="482"/>
      <c r="WYQ45" s="481"/>
      <c r="WYR45" s="1053"/>
      <c r="WYS45" s="1053"/>
      <c r="WYT45" s="1053"/>
      <c r="WYU45" s="1053"/>
      <c r="WYV45" s="1053"/>
      <c r="WYW45" s="480"/>
      <c r="WYX45" s="480"/>
      <c r="WYY45" s="481"/>
      <c r="WYZ45" s="480"/>
      <c r="WZA45" s="480"/>
      <c r="WZB45" s="480"/>
      <c r="WZC45" s="481"/>
      <c r="WZD45" s="481"/>
      <c r="WZE45" s="482"/>
      <c r="WZF45" s="481"/>
      <c r="WZG45" s="1053"/>
      <c r="WZH45" s="1053"/>
      <c r="WZI45" s="1053"/>
      <c r="WZJ45" s="1053"/>
      <c r="WZK45" s="1053"/>
      <c r="WZL45" s="480"/>
      <c r="WZM45" s="480"/>
      <c r="WZN45" s="481"/>
      <c r="WZO45" s="480"/>
      <c r="WZP45" s="480"/>
      <c r="WZQ45" s="480"/>
      <c r="WZR45" s="481"/>
      <c r="WZS45" s="481"/>
      <c r="WZT45" s="482"/>
      <c r="WZU45" s="481"/>
      <c r="WZV45" s="1053"/>
      <c r="WZW45" s="1053"/>
      <c r="WZX45" s="1053"/>
      <c r="WZY45" s="1053"/>
      <c r="WZZ45" s="1053"/>
      <c r="XAA45" s="480"/>
      <c r="XAB45" s="480"/>
      <c r="XAC45" s="481"/>
      <c r="XAD45" s="480"/>
      <c r="XAE45" s="480"/>
      <c r="XAF45" s="480"/>
      <c r="XAG45" s="481"/>
      <c r="XAH45" s="481"/>
      <c r="XAI45" s="482"/>
      <c r="XAJ45" s="481"/>
      <c r="XAK45" s="1053"/>
      <c r="XAL45" s="1053"/>
      <c r="XAM45" s="1053"/>
      <c r="XAN45" s="1053"/>
      <c r="XAO45" s="1053"/>
      <c r="XAP45" s="480"/>
      <c r="XAQ45" s="480"/>
      <c r="XAR45" s="481"/>
      <c r="XAS45" s="480"/>
      <c r="XAT45" s="480"/>
      <c r="XAU45" s="480"/>
      <c r="XAV45" s="481"/>
      <c r="XAW45" s="481"/>
      <c r="XAX45" s="482"/>
      <c r="XAY45" s="481"/>
      <c r="XAZ45" s="1053"/>
      <c r="XBA45" s="1053"/>
      <c r="XBB45" s="1053"/>
      <c r="XBC45" s="1053"/>
      <c r="XBD45" s="1053"/>
      <c r="XBE45" s="480"/>
      <c r="XBF45" s="480"/>
      <c r="XBG45" s="481"/>
      <c r="XBH45" s="480"/>
      <c r="XBI45" s="480"/>
      <c r="XBJ45" s="480"/>
      <c r="XBK45" s="481"/>
      <c r="XBL45" s="481"/>
      <c r="XBM45" s="482"/>
      <c r="XBN45" s="481"/>
      <c r="XBO45" s="1053"/>
      <c r="XBP45" s="1053"/>
      <c r="XBQ45" s="1053"/>
      <c r="XBR45" s="1053"/>
      <c r="XBS45" s="1053"/>
      <c r="XBT45" s="480"/>
      <c r="XBU45" s="480"/>
      <c r="XBV45" s="481"/>
      <c r="XBW45" s="480"/>
      <c r="XBX45" s="480"/>
      <c r="XBY45" s="480"/>
      <c r="XBZ45" s="481"/>
      <c r="XCA45" s="481"/>
      <c r="XCB45" s="482"/>
      <c r="XCC45" s="481"/>
      <c r="XCD45" s="1053"/>
      <c r="XCE45" s="1053"/>
      <c r="XCF45" s="1053"/>
      <c r="XCG45" s="1053"/>
      <c r="XCH45" s="1053"/>
      <c r="XCI45" s="480"/>
      <c r="XCJ45" s="480"/>
      <c r="XCK45" s="481"/>
      <c r="XCL45" s="480"/>
      <c r="XCM45" s="480"/>
      <c r="XCN45" s="480"/>
      <c r="XCO45" s="481"/>
      <c r="XCP45" s="481"/>
      <c r="XCQ45" s="482"/>
      <c r="XCR45" s="481"/>
      <c r="XCS45" s="1053"/>
      <c r="XCT45" s="1053"/>
      <c r="XCU45" s="1053"/>
      <c r="XCV45" s="1053"/>
      <c r="XCW45" s="1053"/>
      <c r="XCX45" s="480"/>
      <c r="XCY45" s="480"/>
      <c r="XCZ45" s="481"/>
      <c r="XDA45" s="480"/>
      <c r="XDB45" s="480"/>
      <c r="XDC45" s="480"/>
      <c r="XDD45" s="481"/>
      <c r="XDE45" s="481"/>
      <c r="XDF45" s="482"/>
      <c r="XDG45" s="481"/>
      <c r="XDH45" s="1053"/>
      <c r="XDI45" s="1053"/>
      <c r="XDJ45" s="1053"/>
      <c r="XDK45" s="1053"/>
      <c r="XDL45" s="1053"/>
      <c r="XDM45" s="480"/>
      <c r="XDN45" s="480"/>
      <c r="XDO45" s="481"/>
      <c r="XDP45" s="480"/>
      <c r="XDQ45" s="480"/>
      <c r="XDR45" s="480"/>
      <c r="XDS45" s="481"/>
      <c r="XDT45" s="481"/>
      <c r="XDU45" s="482"/>
      <c r="XDV45" s="481"/>
      <c r="XDW45" s="1053"/>
      <c r="XDX45" s="1053"/>
      <c r="XDY45" s="1053"/>
      <c r="XDZ45" s="1053"/>
      <c r="XEA45" s="1053"/>
      <c r="XEB45" s="480"/>
      <c r="XEC45" s="480"/>
      <c r="XED45" s="481"/>
      <c r="XEE45" s="480"/>
      <c r="XEF45" s="480"/>
      <c r="XEG45" s="480"/>
      <c r="XEH45" s="481"/>
      <c r="XEI45" s="481"/>
      <c r="XEJ45" s="482"/>
      <c r="XEK45" s="481"/>
      <c r="XEL45" s="1053"/>
      <c r="XEM45" s="1053"/>
      <c r="XEN45" s="1053"/>
      <c r="XEO45" s="1053"/>
      <c r="XEP45" s="1053"/>
      <c r="XEQ45" s="480"/>
      <c r="XER45" s="480"/>
      <c r="XES45" s="481"/>
      <c r="XET45" s="480"/>
      <c r="XEU45" s="480"/>
      <c r="XEV45" s="480"/>
      <c r="XEW45" s="481"/>
      <c r="XEX45" s="481"/>
      <c r="XEY45" s="482"/>
      <c r="XEZ45" s="481"/>
      <c r="XFA45" s="1053"/>
      <c r="XFB45" s="1053"/>
      <c r="XFC45" s="1053"/>
      <c r="XFD45" s="1053"/>
    </row>
    <row r="46" spans="1:16384" s="51" customFormat="1" ht="39" customHeight="1">
      <c r="A46" s="225" t="s">
        <v>248</v>
      </c>
      <c r="B46" s="226" t="s">
        <v>249</v>
      </c>
      <c r="C46" s="226" t="s">
        <v>250</v>
      </c>
      <c r="D46" s="227" t="s">
        <v>41</v>
      </c>
      <c r="E46" s="228" t="s">
        <v>2</v>
      </c>
      <c r="F46" s="229" t="s">
        <v>3</v>
      </c>
      <c r="G46" s="229" t="s">
        <v>155</v>
      </c>
      <c r="H46" s="229" t="s">
        <v>251</v>
      </c>
      <c r="I46" s="456" t="s">
        <v>252</v>
      </c>
      <c r="J46" s="456" t="s">
        <v>253</v>
      </c>
      <c r="K46" s="231" t="s">
        <v>254</v>
      </c>
      <c r="L46" s="1057" t="s">
        <v>256</v>
      </c>
      <c r="M46" s="1057"/>
      <c r="N46" s="232" t="s">
        <v>255</v>
      </c>
      <c r="O46" s="233" t="s">
        <v>258</v>
      </c>
    </row>
    <row r="47" spans="1:16384" s="51" customFormat="1" ht="37.5" customHeight="1">
      <c r="A47" s="1058" t="str">
        <f>'Financial Plan 1397'!A54:B54</f>
        <v>ه: بخش منابع بشری</v>
      </c>
      <c r="B47" s="1058"/>
      <c r="C47" s="1058"/>
      <c r="D47" s="1058"/>
      <c r="E47" s="242"/>
      <c r="F47" s="243"/>
      <c r="G47" s="243"/>
      <c r="H47" s="243"/>
      <c r="I47" s="244"/>
      <c r="J47" s="244"/>
      <c r="K47" s="244"/>
      <c r="L47" s="243" t="s">
        <v>209</v>
      </c>
      <c r="M47" s="235" t="s">
        <v>257</v>
      </c>
      <c r="N47" s="236"/>
      <c r="O47" s="235"/>
    </row>
    <row r="48" spans="1:16384" s="56" customFormat="1" ht="24.75" customHeight="1">
      <c r="A48" s="1072" t="s">
        <v>264</v>
      </c>
      <c r="B48" s="1072" t="s">
        <v>261</v>
      </c>
      <c r="C48" s="1071" t="s">
        <v>267</v>
      </c>
      <c r="D48" s="475" t="str">
        <f>'Financial Plan 1397'!B56</f>
        <v>هماهنگ کننده پروزه</v>
      </c>
      <c r="E48" s="475" t="str">
        <f>'Financial Plan 1397'!C56</f>
        <v>ماه</v>
      </c>
      <c r="F48" s="475">
        <f>'Financial Plan 1397'!D56</f>
        <v>12</v>
      </c>
      <c r="G48" s="246">
        <f>'Financial Plan 1397'!F56</f>
        <v>128000</v>
      </c>
      <c r="H48" s="247">
        <f>'Financial Plan 1397'!H56</f>
        <v>1536000</v>
      </c>
      <c r="I48" s="248">
        <v>43831</v>
      </c>
      <c r="J48" s="248">
        <v>44196</v>
      </c>
      <c r="K48" s="249" t="s">
        <v>276</v>
      </c>
      <c r="L48" s="250">
        <v>12</v>
      </c>
      <c r="M48" s="251">
        <f>'Financial Plan 1397'!G56</f>
        <v>312</v>
      </c>
      <c r="N48" s="252">
        <f>M48*7</f>
        <v>2184</v>
      </c>
      <c r="O48" s="253"/>
    </row>
    <row r="49" spans="1:16384" s="56" customFormat="1" ht="24.75" customHeight="1">
      <c r="A49" s="1072"/>
      <c r="B49" s="1072"/>
      <c r="C49" s="1071"/>
      <c r="D49" s="475" t="str">
        <f>'Financial Plan 1397'!B57</f>
        <v>آمر نظارت و ارزیابی</v>
      </c>
      <c r="E49" s="475" t="str">
        <f>'Financial Plan 1397'!C57</f>
        <v>ماه</v>
      </c>
      <c r="F49" s="475">
        <f>'Financial Plan 1397'!D57</f>
        <v>12</v>
      </c>
      <c r="G49" s="246">
        <f>'Financial Plan 1397'!F57</f>
        <v>49333</v>
      </c>
      <c r="H49" s="247">
        <f>'Financial Plan 1397'!H57</f>
        <v>591996</v>
      </c>
      <c r="I49" s="248">
        <v>43831</v>
      </c>
      <c r="J49" s="248">
        <v>44196</v>
      </c>
      <c r="K49" s="249" t="s">
        <v>276</v>
      </c>
      <c r="L49" s="250">
        <v>12</v>
      </c>
      <c r="M49" s="251">
        <f>'Financial Plan 1397'!G57</f>
        <v>312</v>
      </c>
      <c r="N49" s="252">
        <f t="shared" ref="N49:N63" si="5">M49*7</f>
        <v>2184</v>
      </c>
      <c r="O49" s="253"/>
    </row>
    <row r="50" spans="1:16384" s="56" customFormat="1" ht="24.75" customHeight="1">
      <c r="A50" s="1072"/>
      <c r="B50" s="1072"/>
      <c r="C50" s="1071"/>
      <c r="D50" s="475" t="str">
        <f>'Financial Plan 1397'!B58</f>
        <v>متخصص دیزاین پروگرام تنظیم منابع طبیعی</v>
      </c>
      <c r="E50" s="475" t="str">
        <f>'Financial Plan 1397'!C58</f>
        <v>ماه</v>
      </c>
      <c r="F50" s="475">
        <f>'Financial Plan 1397'!D58</f>
        <v>12</v>
      </c>
      <c r="G50" s="246">
        <f>'Financial Plan 1397'!F58</f>
        <v>97333</v>
      </c>
      <c r="H50" s="247">
        <f>'Financial Plan 1397'!H58</f>
        <v>1167996</v>
      </c>
      <c r="I50" s="248">
        <v>43831</v>
      </c>
      <c r="J50" s="248">
        <v>44196</v>
      </c>
      <c r="K50" s="249" t="s">
        <v>276</v>
      </c>
      <c r="L50" s="250">
        <v>12</v>
      </c>
      <c r="M50" s="251">
        <f>'Financial Plan 1397'!G58</f>
        <v>312</v>
      </c>
      <c r="N50" s="252">
        <f t="shared" si="5"/>
        <v>2184</v>
      </c>
      <c r="O50" s="253"/>
    </row>
    <row r="51" spans="1:16384" s="56" customFormat="1" ht="24.75" customHeight="1">
      <c r="A51" s="1072"/>
      <c r="B51" s="1072"/>
      <c r="C51" s="1071"/>
      <c r="D51" s="475" t="str">
        <f>'Financial Plan 1397'!B59</f>
        <v>مسئول مالی و اداری</v>
      </c>
      <c r="E51" s="475" t="str">
        <f>'Financial Plan 1397'!C59</f>
        <v>ماه</v>
      </c>
      <c r="F51" s="475">
        <f>'Financial Plan 1397'!D59</f>
        <v>12</v>
      </c>
      <c r="G51" s="246">
        <f>'Financial Plan 1397'!F59</f>
        <v>28000</v>
      </c>
      <c r="H51" s="247">
        <f>'Financial Plan 1397'!H59</f>
        <v>336000</v>
      </c>
      <c r="I51" s="248">
        <v>43831</v>
      </c>
      <c r="J51" s="248">
        <v>44196</v>
      </c>
      <c r="K51" s="249" t="s">
        <v>276</v>
      </c>
      <c r="L51" s="250">
        <v>12</v>
      </c>
      <c r="M51" s="251">
        <f>'Financial Plan 1397'!G59</f>
        <v>312</v>
      </c>
      <c r="N51" s="252">
        <f t="shared" si="5"/>
        <v>2184</v>
      </c>
      <c r="O51" s="253"/>
    </row>
    <row r="52" spans="1:16384" s="56" customFormat="1" ht="24.75" customHeight="1">
      <c r="A52" s="1072"/>
      <c r="B52" s="1072"/>
      <c r="C52" s="1071"/>
      <c r="D52" s="475" t="str">
        <f>'Financial Plan 1397'!B60</f>
        <v>آمر جی آی اس</v>
      </c>
      <c r="E52" s="475" t="str">
        <f>'Financial Plan 1397'!C60</f>
        <v>ماه</v>
      </c>
      <c r="F52" s="475">
        <f>'Financial Plan 1397'!D60</f>
        <v>12</v>
      </c>
      <c r="G52" s="246">
        <f>'Financial Plan 1397'!F60</f>
        <v>55000</v>
      </c>
      <c r="H52" s="247">
        <f>'Financial Plan 1397'!H60</f>
        <v>660000</v>
      </c>
      <c r="I52" s="248">
        <v>43831</v>
      </c>
      <c r="J52" s="248">
        <v>44196</v>
      </c>
      <c r="K52" s="249" t="s">
        <v>276</v>
      </c>
      <c r="L52" s="250">
        <v>12</v>
      </c>
      <c r="M52" s="251">
        <f>'Financial Plan 1397'!G60</f>
        <v>312</v>
      </c>
      <c r="N52" s="252">
        <f t="shared" si="5"/>
        <v>2184</v>
      </c>
      <c r="O52" s="253"/>
    </row>
    <row r="53" spans="1:16384" s="56" customFormat="1" ht="24.75" customHeight="1">
      <c r="A53" s="1072"/>
      <c r="B53" s="1072"/>
      <c r="C53" s="1071"/>
      <c r="D53" s="475" t="str">
        <f>'Financial Plan 1397'!B61</f>
        <v xml:space="preserve">آمر ارتباطات و آگاهی عامه </v>
      </c>
      <c r="E53" s="475" t="str">
        <f>'Financial Plan 1397'!C61</f>
        <v>ماه</v>
      </c>
      <c r="F53" s="475">
        <f>'Financial Plan 1397'!D61</f>
        <v>12</v>
      </c>
      <c r="G53" s="246">
        <f>'Financial Plan 1397'!F61</f>
        <v>49333</v>
      </c>
      <c r="H53" s="247">
        <f>'Financial Plan 1397'!H61</f>
        <v>591996</v>
      </c>
      <c r="I53" s="248">
        <v>43831</v>
      </c>
      <c r="J53" s="248">
        <v>44196</v>
      </c>
      <c r="K53" s="249" t="s">
        <v>276</v>
      </c>
      <c r="L53" s="250">
        <v>12</v>
      </c>
      <c r="M53" s="251">
        <f>'Financial Plan 1397'!G61</f>
        <v>312</v>
      </c>
      <c r="N53" s="252">
        <f t="shared" si="5"/>
        <v>2184</v>
      </c>
      <c r="O53" s="253"/>
    </row>
    <row r="54" spans="1:16384" s="56" customFormat="1" ht="24.75" customHeight="1">
      <c r="A54" s="1072"/>
      <c r="B54" s="1072"/>
      <c r="C54" s="1071"/>
      <c r="D54" s="475" t="str">
        <f>'Financial Plan 1397'!B62</f>
        <v>متخصص انکشاف جنگلات و سرسبزی شهری</v>
      </c>
      <c r="E54" s="475" t="str">
        <f>'Financial Plan 1397'!C62</f>
        <v>ماه</v>
      </c>
      <c r="F54" s="475">
        <f>'Financial Plan 1397'!D62</f>
        <v>12</v>
      </c>
      <c r="G54" s="246">
        <f>'Financial Plan 1397'!F62</f>
        <v>97333</v>
      </c>
      <c r="H54" s="247">
        <f>'Financial Plan 1397'!H62</f>
        <v>1167996</v>
      </c>
      <c r="I54" s="248">
        <v>43831</v>
      </c>
      <c r="J54" s="248">
        <v>44196</v>
      </c>
      <c r="K54" s="249" t="s">
        <v>276</v>
      </c>
      <c r="L54" s="250">
        <v>12</v>
      </c>
      <c r="M54" s="251">
        <f>'Financial Plan 1397'!G62</f>
        <v>312</v>
      </c>
      <c r="N54" s="252">
        <f t="shared" si="5"/>
        <v>2184</v>
      </c>
      <c r="O54" s="253"/>
    </row>
    <row r="55" spans="1:16384" s="56" customFormat="1" ht="24.75" customHeight="1">
      <c r="A55" s="1072"/>
      <c r="B55" s="1072"/>
      <c r="C55" s="1071"/>
      <c r="D55" s="475" t="str">
        <f>'Financial Plan 1397'!B63</f>
        <v>آمر ساحوی انکشاف جنگلات و سرسبزی شهری</v>
      </c>
      <c r="E55" s="475" t="str">
        <f>'Financial Plan 1397'!C63</f>
        <v>ماه</v>
      </c>
      <c r="F55" s="475">
        <f>'Financial Plan 1397'!D63</f>
        <v>12</v>
      </c>
      <c r="G55" s="246">
        <f>'Financial Plan 1397'!F63</f>
        <v>60667</v>
      </c>
      <c r="H55" s="247">
        <f>'Financial Plan 1397'!H63</f>
        <v>2912016</v>
      </c>
      <c r="I55" s="248">
        <v>43831</v>
      </c>
      <c r="J55" s="248">
        <v>44196</v>
      </c>
      <c r="K55" s="249" t="s">
        <v>276</v>
      </c>
      <c r="L55" s="250">
        <v>12</v>
      </c>
      <c r="M55" s="251">
        <f>'Financial Plan 1397'!G63</f>
        <v>1248</v>
      </c>
      <c r="N55" s="252">
        <f t="shared" si="5"/>
        <v>8736</v>
      </c>
      <c r="O55" s="253"/>
    </row>
    <row r="56" spans="1:16384" s="56" customFormat="1" ht="24.75" customHeight="1">
      <c r="A56" s="1072"/>
      <c r="B56" s="1072"/>
      <c r="C56" s="1071"/>
      <c r="D56" s="475" t="str">
        <f>'Financial Plan 1397'!B64</f>
        <v>مسئول پرداخت معاشات قرار دادی وزارت</v>
      </c>
      <c r="E56" s="475" t="str">
        <f>'Financial Plan 1397'!C64</f>
        <v>ماه</v>
      </c>
      <c r="F56" s="475">
        <f>'Financial Plan 1397'!D64</f>
        <v>12</v>
      </c>
      <c r="G56" s="246">
        <f>'Financial Plan 1397'!F64</f>
        <v>55000</v>
      </c>
      <c r="H56" s="247">
        <f>'Financial Plan 1397'!H64</f>
        <v>660000</v>
      </c>
      <c r="I56" s="248">
        <v>43831</v>
      </c>
      <c r="J56" s="248">
        <v>44196</v>
      </c>
      <c r="K56" s="249" t="s">
        <v>276</v>
      </c>
      <c r="L56" s="250">
        <v>12</v>
      </c>
      <c r="M56" s="251">
        <f>'Financial Plan 1397'!G64</f>
        <v>312</v>
      </c>
      <c r="N56" s="252">
        <f t="shared" si="5"/>
        <v>2184</v>
      </c>
      <c r="O56" s="253"/>
    </row>
    <row r="57" spans="1:16384" s="56" customFormat="1" ht="24.75" customHeight="1">
      <c r="A57" s="1072"/>
      <c r="B57" s="1072"/>
      <c r="C57" s="1071"/>
      <c r="D57" s="475" t="str">
        <f>'Financial Plan 1397'!B65</f>
        <v>تکنیشن ساحوی</v>
      </c>
      <c r="E57" s="475" t="str">
        <f>'Financial Plan 1397'!C65</f>
        <v>ماه</v>
      </c>
      <c r="F57" s="475">
        <f>'Financial Plan 1397'!D65</f>
        <v>12</v>
      </c>
      <c r="G57" s="246">
        <f>'Financial Plan 1397'!F65</f>
        <v>12444</v>
      </c>
      <c r="H57" s="247">
        <f>'Financial Plan 1397'!H65</f>
        <v>2538576</v>
      </c>
      <c r="I57" s="248">
        <v>43831</v>
      </c>
      <c r="J57" s="248">
        <v>44196</v>
      </c>
      <c r="K57" s="249" t="s">
        <v>276</v>
      </c>
      <c r="L57" s="250">
        <v>12</v>
      </c>
      <c r="M57" s="251">
        <f>'Financial Plan 1397'!G65</f>
        <v>5304</v>
      </c>
      <c r="N57" s="252">
        <f t="shared" si="5"/>
        <v>37128</v>
      </c>
      <c r="O57" s="253"/>
    </row>
    <row r="58" spans="1:16384" s="56" customFormat="1" ht="24.75" customHeight="1">
      <c r="A58" s="1072"/>
      <c r="B58" s="1072"/>
      <c r="C58" s="1071"/>
      <c r="D58" s="475" t="str">
        <f>'Financial Plan 1397'!B66</f>
        <v>انجینیر دیزاین</v>
      </c>
      <c r="E58" s="475" t="str">
        <f>'Financial Plan 1397'!C66</f>
        <v>ماه</v>
      </c>
      <c r="F58" s="475">
        <f>'Financial Plan 1397'!D66</f>
        <v>12</v>
      </c>
      <c r="G58" s="246">
        <f>'Financial Plan 1397'!F66</f>
        <v>111556</v>
      </c>
      <c r="H58" s="247">
        <f>'Financial Plan 1397'!H66</f>
        <v>1338672</v>
      </c>
      <c r="I58" s="248">
        <v>43831</v>
      </c>
      <c r="J58" s="248">
        <v>44196</v>
      </c>
      <c r="K58" s="249" t="s">
        <v>276</v>
      </c>
      <c r="L58" s="250">
        <v>12</v>
      </c>
      <c r="M58" s="251">
        <f>'Financial Plan 1397'!G66</f>
        <v>312</v>
      </c>
      <c r="N58" s="252">
        <f t="shared" si="5"/>
        <v>2184</v>
      </c>
      <c r="O58" s="253"/>
    </row>
    <row r="59" spans="1:16384" s="56" customFormat="1" ht="24.75" customHeight="1">
      <c r="A59" s="1072"/>
      <c r="B59" s="1072"/>
      <c r="C59" s="1071"/>
      <c r="D59" s="475" t="str">
        <f>'Financial Plan 1397'!B67</f>
        <v>انجینیر دیزاین</v>
      </c>
      <c r="E59" s="475" t="str">
        <f>'Financial Plan 1397'!C67</f>
        <v>ماه</v>
      </c>
      <c r="F59" s="475">
        <f>'Financial Plan 1397'!D67</f>
        <v>12</v>
      </c>
      <c r="G59" s="246">
        <f>'Financial Plan 1397'!F67</f>
        <v>90222</v>
      </c>
      <c r="H59" s="247">
        <f>'Financial Plan 1397'!H67</f>
        <v>1082664</v>
      </c>
      <c r="I59" s="248">
        <v>43831</v>
      </c>
      <c r="J59" s="248">
        <v>44196</v>
      </c>
      <c r="K59" s="249" t="s">
        <v>276</v>
      </c>
      <c r="L59" s="250">
        <v>12</v>
      </c>
      <c r="M59" s="251">
        <f>'Financial Plan 1397'!G67</f>
        <v>312</v>
      </c>
      <c r="N59" s="252">
        <f t="shared" si="5"/>
        <v>2184</v>
      </c>
      <c r="O59" s="253"/>
    </row>
    <row r="60" spans="1:16384" s="56" customFormat="1" ht="24.75" customHeight="1">
      <c r="A60" s="1072"/>
      <c r="B60" s="1072"/>
      <c r="C60" s="1071"/>
      <c r="D60" s="475" t="str">
        <f>'Financial Plan 1397'!B68</f>
        <v>انجینیر برق</v>
      </c>
      <c r="E60" s="475" t="str">
        <f>'Financial Plan 1397'!C68</f>
        <v>ماه</v>
      </c>
      <c r="F60" s="475">
        <f>'Financial Plan 1397'!D68</f>
        <v>12</v>
      </c>
      <c r="G60" s="246">
        <f>'Financial Plan 1397'!F68</f>
        <v>55000</v>
      </c>
      <c r="H60" s="247">
        <f>'Financial Plan 1397'!H68</f>
        <v>660000</v>
      </c>
      <c r="I60" s="248">
        <v>43831</v>
      </c>
      <c r="J60" s="248">
        <v>44196</v>
      </c>
      <c r="K60" s="249" t="s">
        <v>276</v>
      </c>
      <c r="L60" s="250">
        <v>12</v>
      </c>
      <c r="M60" s="251">
        <f>'Financial Plan 1397'!G68</f>
        <v>312</v>
      </c>
      <c r="N60" s="252">
        <f t="shared" si="5"/>
        <v>2184</v>
      </c>
      <c r="O60" s="253"/>
    </row>
    <row r="61" spans="1:16384" s="56" customFormat="1" ht="24.75" customHeight="1">
      <c r="A61" s="1072"/>
      <c r="B61" s="1072"/>
      <c r="C61" s="1071"/>
      <c r="D61" s="475" t="str">
        <f>'Financial Plan 1397'!B69</f>
        <v>انجینیرسروی</v>
      </c>
      <c r="E61" s="475" t="str">
        <f>'Financial Plan 1397'!C69</f>
        <v>ماه</v>
      </c>
      <c r="F61" s="475">
        <f>'Financial Plan 1397'!D69</f>
        <v>12</v>
      </c>
      <c r="G61" s="246">
        <f>'Financial Plan 1397'!F69</f>
        <v>83111</v>
      </c>
      <c r="H61" s="247">
        <f>'Financial Plan 1397'!H69</f>
        <v>997332</v>
      </c>
      <c r="I61" s="248">
        <v>43831</v>
      </c>
      <c r="J61" s="248">
        <v>44196</v>
      </c>
      <c r="K61" s="249" t="s">
        <v>276</v>
      </c>
      <c r="L61" s="250">
        <v>12</v>
      </c>
      <c r="M61" s="251">
        <f>'Financial Plan 1397'!G69</f>
        <v>312</v>
      </c>
      <c r="N61" s="252">
        <f t="shared" si="5"/>
        <v>2184</v>
      </c>
      <c r="O61" s="253"/>
    </row>
    <row r="62" spans="1:16384" s="56" customFormat="1" ht="24.75" customHeight="1">
      <c r="A62" s="1072"/>
      <c r="B62" s="1072"/>
      <c r="C62" s="1071"/>
      <c r="D62" s="475" t="str">
        <f>'Financial Plan 1397'!B70</f>
        <v>انجینیرسروی</v>
      </c>
      <c r="E62" s="475" t="str">
        <f>'Financial Plan 1397'!C70</f>
        <v>ماه</v>
      </c>
      <c r="F62" s="475">
        <f>'Financial Plan 1397'!D70</f>
        <v>12</v>
      </c>
      <c r="G62" s="246">
        <f>'Financial Plan 1397'!F70</f>
        <v>90222</v>
      </c>
      <c r="H62" s="247">
        <f>'Financial Plan 1397'!H70</f>
        <v>1082664</v>
      </c>
      <c r="I62" s="248">
        <v>43831</v>
      </c>
      <c r="J62" s="248">
        <v>44196</v>
      </c>
      <c r="K62" s="249" t="s">
        <v>276</v>
      </c>
      <c r="L62" s="250">
        <v>12</v>
      </c>
      <c r="M62" s="251">
        <f>'Financial Plan 1397'!G70</f>
        <v>312</v>
      </c>
      <c r="N62" s="252">
        <f t="shared" si="5"/>
        <v>2184</v>
      </c>
      <c r="O62" s="253"/>
    </row>
    <row r="63" spans="1:16384" s="56" customFormat="1" ht="24.75" customHeight="1">
      <c r="A63" s="1072"/>
      <c r="B63" s="1072"/>
      <c r="C63" s="1071"/>
      <c r="D63" s="475" t="str">
        <f>'Financial Plan 1397'!B71</f>
        <v>صفاکار</v>
      </c>
      <c r="E63" s="475" t="s">
        <v>209</v>
      </c>
      <c r="F63" s="475">
        <f>'Financial Plan 1397'!D71</f>
        <v>12</v>
      </c>
      <c r="G63" s="246">
        <f>'Financial Plan 1397'!F71</f>
        <v>12444</v>
      </c>
      <c r="H63" s="247">
        <f>'Financial Plan 1397'!H71</f>
        <v>298656</v>
      </c>
      <c r="I63" s="248">
        <v>43831</v>
      </c>
      <c r="J63" s="248">
        <v>44196</v>
      </c>
      <c r="K63" s="249" t="s">
        <v>276</v>
      </c>
      <c r="L63" s="250">
        <v>12</v>
      </c>
      <c r="M63" s="251">
        <f>'Financial Plan 1397'!G71</f>
        <v>624</v>
      </c>
      <c r="N63" s="252">
        <f t="shared" si="5"/>
        <v>4368</v>
      </c>
      <c r="O63" s="253"/>
    </row>
    <row r="64" spans="1:16384" s="28" customFormat="1" ht="39" customHeight="1">
      <c r="A64" s="1053" t="str">
        <f>'Financial Plan 1397'!A72:B72</f>
        <v>مجموع فرعی</v>
      </c>
      <c r="B64" s="1053"/>
      <c r="C64" s="1053"/>
      <c r="D64" s="1053"/>
      <c r="E64" s="1053"/>
      <c r="F64" s="480"/>
      <c r="G64" s="480"/>
      <c r="H64" s="481">
        <f>SUM(H48:H63)</f>
        <v>17622564</v>
      </c>
      <c r="I64" s="480"/>
      <c r="J64" s="480"/>
      <c r="K64" s="480">
        <f>SUM(K48:K62)</f>
        <v>0</v>
      </c>
      <c r="L64" s="481">
        <f>SUM(L48:L63)</f>
        <v>192</v>
      </c>
      <c r="M64" s="481">
        <f>SUM(M48:M63)</f>
        <v>11232</v>
      </c>
      <c r="N64" s="482">
        <f>SUM(N48:N63)</f>
        <v>78624</v>
      </c>
      <c r="O64" s="644" t="e">
        <f>H64/H103</f>
        <v>#REF!</v>
      </c>
      <c r="P64" s="1053"/>
      <c r="Q64" s="1053"/>
      <c r="R64" s="1053"/>
      <c r="S64" s="1053"/>
      <c r="T64" s="1053"/>
      <c r="U64" s="480"/>
      <c r="V64" s="480"/>
      <c r="W64" s="481"/>
      <c r="X64" s="480"/>
      <c r="Y64" s="480"/>
      <c r="Z64" s="480"/>
      <c r="AA64" s="481"/>
      <c r="AB64" s="481"/>
      <c r="AC64" s="482"/>
      <c r="AD64" s="481"/>
      <c r="AE64" s="1053"/>
      <c r="AF64" s="1053"/>
      <c r="AG64" s="1053"/>
      <c r="AH64" s="1053"/>
      <c r="AI64" s="1053"/>
      <c r="AJ64" s="480"/>
      <c r="AK64" s="480"/>
      <c r="AL64" s="481"/>
      <c r="AM64" s="480"/>
      <c r="AN64" s="480"/>
      <c r="AO64" s="480"/>
      <c r="AP64" s="481"/>
      <c r="AQ64" s="481"/>
      <c r="AR64" s="482"/>
      <c r="AS64" s="481"/>
      <c r="AT64" s="1053"/>
      <c r="AU64" s="1053"/>
      <c r="AV64" s="1053"/>
      <c r="AW64" s="1053"/>
      <c r="AX64" s="1053"/>
      <c r="AY64" s="480"/>
      <c r="AZ64" s="480"/>
      <c r="BA64" s="481"/>
      <c r="BB64" s="480"/>
      <c r="BC64" s="480"/>
      <c r="BD64" s="480"/>
      <c r="BE64" s="481"/>
      <c r="BF64" s="481"/>
      <c r="BG64" s="482"/>
      <c r="BH64" s="481"/>
      <c r="BI64" s="1053"/>
      <c r="BJ64" s="1053"/>
      <c r="BK64" s="1053"/>
      <c r="BL64" s="1053"/>
      <c r="BM64" s="1053"/>
      <c r="BN64" s="480"/>
      <c r="BO64" s="480"/>
      <c r="BP64" s="481"/>
      <c r="BQ64" s="480"/>
      <c r="BR64" s="480"/>
      <c r="BS64" s="480"/>
      <c r="BT64" s="481"/>
      <c r="BU64" s="481"/>
      <c r="BV64" s="482"/>
      <c r="BW64" s="481"/>
      <c r="BX64" s="1053"/>
      <c r="BY64" s="1053"/>
      <c r="BZ64" s="1053"/>
      <c r="CA64" s="1053"/>
      <c r="CB64" s="1053"/>
      <c r="CC64" s="480"/>
      <c r="CD64" s="480"/>
      <c r="CE64" s="481"/>
      <c r="CF64" s="480"/>
      <c r="CG64" s="480"/>
      <c r="CH64" s="480"/>
      <c r="CI64" s="481"/>
      <c r="CJ64" s="481"/>
      <c r="CK64" s="482"/>
      <c r="CL64" s="481"/>
      <c r="CM64" s="1053"/>
      <c r="CN64" s="1053"/>
      <c r="CO64" s="1053"/>
      <c r="CP64" s="1053"/>
      <c r="CQ64" s="1053"/>
      <c r="CR64" s="480"/>
      <c r="CS64" s="480"/>
      <c r="CT64" s="481"/>
      <c r="CU64" s="480"/>
      <c r="CV64" s="480"/>
      <c r="CW64" s="480"/>
      <c r="CX64" s="481"/>
      <c r="CY64" s="481"/>
      <c r="CZ64" s="482"/>
      <c r="DA64" s="481"/>
      <c r="DB64" s="1053"/>
      <c r="DC64" s="1053"/>
      <c r="DD64" s="1053"/>
      <c r="DE64" s="1053"/>
      <c r="DF64" s="1053"/>
      <c r="DG64" s="480"/>
      <c r="DH64" s="480"/>
      <c r="DI64" s="481"/>
      <c r="DJ64" s="480"/>
      <c r="DK64" s="480"/>
      <c r="DL64" s="480"/>
      <c r="DM64" s="481"/>
      <c r="DN64" s="481"/>
      <c r="DO64" s="482"/>
      <c r="DP64" s="481"/>
      <c r="DQ64" s="1053"/>
      <c r="DR64" s="1053"/>
      <c r="DS64" s="1053"/>
      <c r="DT64" s="1053"/>
      <c r="DU64" s="1053"/>
      <c r="DV64" s="480"/>
      <c r="DW64" s="480"/>
      <c r="DX64" s="481"/>
      <c r="DY64" s="480"/>
      <c r="DZ64" s="480"/>
      <c r="EA64" s="480"/>
      <c r="EB64" s="481"/>
      <c r="EC64" s="481"/>
      <c r="ED64" s="482"/>
      <c r="EE64" s="481"/>
      <c r="EF64" s="1053"/>
      <c r="EG64" s="1053"/>
      <c r="EH64" s="1053"/>
      <c r="EI64" s="1053"/>
      <c r="EJ64" s="1053"/>
      <c r="EK64" s="480"/>
      <c r="EL64" s="480"/>
      <c r="EM64" s="481"/>
      <c r="EN64" s="480"/>
      <c r="EO64" s="480"/>
      <c r="EP64" s="480"/>
      <c r="EQ64" s="481"/>
      <c r="ER64" s="481"/>
      <c r="ES64" s="482"/>
      <c r="ET64" s="481"/>
      <c r="EU64" s="1053"/>
      <c r="EV64" s="1053"/>
      <c r="EW64" s="1053"/>
      <c r="EX64" s="1053"/>
      <c r="EY64" s="1053"/>
      <c r="EZ64" s="480"/>
      <c r="FA64" s="480"/>
      <c r="FB64" s="481"/>
      <c r="FC64" s="480"/>
      <c r="FD64" s="480"/>
      <c r="FE64" s="480"/>
      <c r="FF64" s="481"/>
      <c r="FG64" s="481"/>
      <c r="FH64" s="482"/>
      <c r="FI64" s="481"/>
      <c r="FJ64" s="1053"/>
      <c r="FK64" s="1053"/>
      <c r="FL64" s="1053"/>
      <c r="FM64" s="1053"/>
      <c r="FN64" s="1053"/>
      <c r="FO64" s="480"/>
      <c r="FP64" s="480"/>
      <c r="FQ64" s="481"/>
      <c r="FR64" s="480"/>
      <c r="FS64" s="480"/>
      <c r="FT64" s="480"/>
      <c r="FU64" s="481"/>
      <c r="FV64" s="481"/>
      <c r="FW64" s="482"/>
      <c r="FX64" s="481"/>
      <c r="FY64" s="1053"/>
      <c r="FZ64" s="1053"/>
      <c r="GA64" s="1053"/>
      <c r="GB64" s="1053"/>
      <c r="GC64" s="1053"/>
      <c r="GD64" s="480"/>
      <c r="GE64" s="480"/>
      <c r="GF64" s="481"/>
      <c r="GG64" s="480"/>
      <c r="GH64" s="480"/>
      <c r="GI64" s="480"/>
      <c r="GJ64" s="481"/>
      <c r="GK64" s="481"/>
      <c r="GL64" s="482"/>
      <c r="GM64" s="481"/>
      <c r="GN64" s="1053"/>
      <c r="GO64" s="1053"/>
      <c r="GP64" s="1053"/>
      <c r="GQ64" s="1053"/>
      <c r="GR64" s="1053"/>
      <c r="GS64" s="480"/>
      <c r="GT64" s="480"/>
      <c r="GU64" s="481"/>
      <c r="GV64" s="480"/>
      <c r="GW64" s="480"/>
      <c r="GX64" s="480"/>
      <c r="GY64" s="481"/>
      <c r="GZ64" s="481"/>
      <c r="HA64" s="482"/>
      <c r="HB64" s="481"/>
      <c r="HC64" s="1053"/>
      <c r="HD64" s="1053"/>
      <c r="HE64" s="1053"/>
      <c r="HF64" s="1053"/>
      <c r="HG64" s="1053"/>
      <c r="HH64" s="480"/>
      <c r="HI64" s="480"/>
      <c r="HJ64" s="481"/>
      <c r="HK64" s="480"/>
      <c r="HL64" s="480"/>
      <c r="HM64" s="480"/>
      <c r="HN64" s="481"/>
      <c r="HO64" s="481"/>
      <c r="HP64" s="482"/>
      <c r="HQ64" s="481"/>
      <c r="HR64" s="1053"/>
      <c r="HS64" s="1053"/>
      <c r="HT64" s="1053"/>
      <c r="HU64" s="1053"/>
      <c r="HV64" s="1053"/>
      <c r="HW64" s="480"/>
      <c r="HX64" s="480"/>
      <c r="HY64" s="481"/>
      <c r="HZ64" s="480"/>
      <c r="IA64" s="480"/>
      <c r="IB64" s="480"/>
      <c r="IC64" s="481"/>
      <c r="ID64" s="481"/>
      <c r="IE64" s="482"/>
      <c r="IF64" s="481"/>
      <c r="IG64" s="1053"/>
      <c r="IH64" s="1053"/>
      <c r="II64" s="1053"/>
      <c r="IJ64" s="1053"/>
      <c r="IK64" s="1053"/>
      <c r="IL64" s="480"/>
      <c r="IM64" s="480"/>
      <c r="IN64" s="481"/>
      <c r="IO64" s="480"/>
      <c r="IP64" s="480"/>
      <c r="IQ64" s="480"/>
      <c r="IR64" s="481"/>
      <c r="IS64" s="481"/>
      <c r="IT64" s="482"/>
      <c r="IU64" s="481"/>
      <c r="IV64" s="1053"/>
      <c r="IW64" s="1053"/>
      <c r="IX64" s="1053"/>
      <c r="IY64" s="1053"/>
      <c r="IZ64" s="1053"/>
      <c r="JA64" s="480"/>
      <c r="JB64" s="480"/>
      <c r="JC64" s="481"/>
      <c r="JD64" s="480"/>
      <c r="JE64" s="480"/>
      <c r="JF64" s="480"/>
      <c r="JG64" s="481"/>
      <c r="JH64" s="481"/>
      <c r="JI64" s="482"/>
      <c r="JJ64" s="481"/>
      <c r="JK64" s="1053"/>
      <c r="JL64" s="1053"/>
      <c r="JM64" s="1053"/>
      <c r="JN64" s="1053"/>
      <c r="JO64" s="1053"/>
      <c r="JP64" s="480"/>
      <c r="JQ64" s="480"/>
      <c r="JR64" s="481"/>
      <c r="JS64" s="480"/>
      <c r="JT64" s="480"/>
      <c r="JU64" s="480"/>
      <c r="JV64" s="481"/>
      <c r="JW64" s="481"/>
      <c r="JX64" s="482"/>
      <c r="JY64" s="481"/>
      <c r="JZ64" s="1053"/>
      <c r="KA64" s="1053"/>
      <c r="KB64" s="1053"/>
      <c r="KC64" s="1053"/>
      <c r="KD64" s="1053"/>
      <c r="KE64" s="480"/>
      <c r="KF64" s="480"/>
      <c r="KG64" s="481"/>
      <c r="KH64" s="480"/>
      <c r="KI64" s="480"/>
      <c r="KJ64" s="480"/>
      <c r="KK64" s="481"/>
      <c r="KL64" s="481"/>
      <c r="KM64" s="482"/>
      <c r="KN64" s="481"/>
      <c r="KO64" s="1053"/>
      <c r="KP64" s="1053"/>
      <c r="KQ64" s="1053"/>
      <c r="KR64" s="1053"/>
      <c r="KS64" s="1053"/>
      <c r="KT64" s="480"/>
      <c r="KU64" s="480"/>
      <c r="KV64" s="481"/>
      <c r="KW64" s="480"/>
      <c r="KX64" s="480"/>
      <c r="KY64" s="480"/>
      <c r="KZ64" s="481"/>
      <c r="LA64" s="481"/>
      <c r="LB64" s="482"/>
      <c r="LC64" s="481"/>
      <c r="LD64" s="1053"/>
      <c r="LE64" s="1053"/>
      <c r="LF64" s="1053"/>
      <c r="LG64" s="1053"/>
      <c r="LH64" s="1053"/>
      <c r="LI64" s="480"/>
      <c r="LJ64" s="480"/>
      <c r="LK64" s="481"/>
      <c r="LL64" s="480"/>
      <c r="LM64" s="480"/>
      <c r="LN64" s="480"/>
      <c r="LO64" s="481"/>
      <c r="LP64" s="481"/>
      <c r="LQ64" s="482"/>
      <c r="LR64" s="481"/>
      <c r="LS64" s="1053"/>
      <c r="LT64" s="1053"/>
      <c r="LU64" s="1053"/>
      <c r="LV64" s="1053"/>
      <c r="LW64" s="1053"/>
      <c r="LX64" s="480"/>
      <c r="LY64" s="480"/>
      <c r="LZ64" s="481"/>
      <c r="MA64" s="480"/>
      <c r="MB64" s="480"/>
      <c r="MC64" s="480"/>
      <c r="MD64" s="481"/>
      <c r="ME64" s="481"/>
      <c r="MF64" s="482"/>
      <c r="MG64" s="481"/>
      <c r="MH64" s="1053"/>
      <c r="MI64" s="1053"/>
      <c r="MJ64" s="1053"/>
      <c r="MK64" s="1053"/>
      <c r="ML64" s="1053"/>
      <c r="MM64" s="480"/>
      <c r="MN64" s="480"/>
      <c r="MO64" s="481"/>
      <c r="MP64" s="480"/>
      <c r="MQ64" s="480"/>
      <c r="MR64" s="480"/>
      <c r="MS64" s="481"/>
      <c r="MT64" s="481"/>
      <c r="MU64" s="482"/>
      <c r="MV64" s="481"/>
      <c r="MW64" s="1053"/>
      <c r="MX64" s="1053"/>
      <c r="MY64" s="1053"/>
      <c r="MZ64" s="1053"/>
      <c r="NA64" s="1053"/>
      <c r="NB64" s="480"/>
      <c r="NC64" s="480"/>
      <c r="ND64" s="481"/>
      <c r="NE64" s="480"/>
      <c r="NF64" s="480"/>
      <c r="NG64" s="480"/>
      <c r="NH64" s="481"/>
      <c r="NI64" s="481"/>
      <c r="NJ64" s="482"/>
      <c r="NK64" s="481"/>
      <c r="NL64" s="1053"/>
      <c r="NM64" s="1053"/>
      <c r="NN64" s="1053"/>
      <c r="NO64" s="1053"/>
      <c r="NP64" s="1053"/>
      <c r="NQ64" s="480"/>
      <c r="NR64" s="480"/>
      <c r="NS64" s="481"/>
      <c r="NT64" s="480"/>
      <c r="NU64" s="480"/>
      <c r="NV64" s="480"/>
      <c r="NW64" s="481"/>
      <c r="NX64" s="481"/>
      <c r="NY64" s="482"/>
      <c r="NZ64" s="481"/>
      <c r="OA64" s="1053"/>
      <c r="OB64" s="1053"/>
      <c r="OC64" s="1053"/>
      <c r="OD64" s="1053"/>
      <c r="OE64" s="1053"/>
      <c r="OF64" s="480"/>
      <c r="OG64" s="480"/>
      <c r="OH64" s="481"/>
      <c r="OI64" s="480"/>
      <c r="OJ64" s="480"/>
      <c r="OK64" s="480"/>
      <c r="OL64" s="481"/>
      <c r="OM64" s="481"/>
      <c r="ON64" s="482"/>
      <c r="OO64" s="481"/>
      <c r="OP64" s="1053"/>
      <c r="OQ64" s="1053"/>
      <c r="OR64" s="1053"/>
      <c r="OS64" s="1053"/>
      <c r="OT64" s="1053"/>
      <c r="OU64" s="480"/>
      <c r="OV64" s="480"/>
      <c r="OW64" s="481"/>
      <c r="OX64" s="480"/>
      <c r="OY64" s="480"/>
      <c r="OZ64" s="480"/>
      <c r="PA64" s="481"/>
      <c r="PB64" s="481"/>
      <c r="PC64" s="482"/>
      <c r="PD64" s="481"/>
      <c r="PE64" s="1053"/>
      <c r="PF64" s="1053"/>
      <c r="PG64" s="1053"/>
      <c r="PH64" s="1053"/>
      <c r="PI64" s="1053"/>
      <c r="PJ64" s="480"/>
      <c r="PK64" s="480"/>
      <c r="PL64" s="481"/>
      <c r="PM64" s="480"/>
      <c r="PN64" s="480"/>
      <c r="PO64" s="480"/>
      <c r="PP64" s="481"/>
      <c r="PQ64" s="481"/>
      <c r="PR64" s="482"/>
      <c r="PS64" s="481"/>
      <c r="PT64" s="1053"/>
      <c r="PU64" s="1053"/>
      <c r="PV64" s="1053"/>
      <c r="PW64" s="1053"/>
      <c r="PX64" s="1053"/>
      <c r="PY64" s="480"/>
      <c r="PZ64" s="480"/>
      <c r="QA64" s="481"/>
      <c r="QB64" s="480"/>
      <c r="QC64" s="480"/>
      <c r="QD64" s="480"/>
      <c r="QE64" s="481"/>
      <c r="QF64" s="481"/>
      <c r="QG64" s="482"/>
      <c r="QH64" s="481"/>
      <c r="QI64" s="1053"/>
      <c r="QJ64" s="1053"/>
      <c r="QK64" s="1053"/>
      <c r="QL64" s="1053"/>
      <c r="QM64" s="1053"/>
      <c r="QN64" s="480"/>
      <c r="QO64" s="480"/>
      <c r="QP64" s="481"/>
      <c r="QQ64" s="480"/>
      <c r="QR64" s="480"/>
      <c r="QS64" s="480"/>
      <c r="QT64" s="481"/>
      <c r="QU64" s="481"/>
      <c r="QV64" s="482"/>
      <c r="QW64" s="481"/>
      <c r="QX64" s="1053"/>
      <c r="QY64" s="1053"/>
      <c r="QZ64" s="1053"/>
      <c r="RA64" s="1053"/>
      <c r="RB64" s="1053"/>
      <c r="RC64" s="480"/>
      <c r="RD64" s="480"/>
      <c r="RE64" s="481"/>
      <c r="RF64" s="480"/>
      <c r="RG64" s="480"/>
      <c r="RH64" s="480"/>
      <c r="RI64" s="481"/>
      <c r="RJ64" s="481"/>
      <c r="RK64" s="482"/>
      <c r="RL64" s="481"/>
      <c r="RM64" s="1053"/>
      <c r="RN64" s="1053"/>
      <c r="RO64" s="1053"/>
      <c r="RP64" s="1053"/>
      <c r="RQ64" s="1053"/>
      <c r="RR64" s="480"/>
      <c r="RS64" s="480"/>
      <c r="RT64" s="481"/>
      <c r="RU64" s="480"/>
      <c r="RV64" s="480"/>
      <c r="RW64" s="480"/>
      <c r="RX64" s="481"/>
      <c r="RY64" s="481"/>
      <c r="RZ64" s="482"/>
      <c r="SA64" s="481"/>
      <c r="SB64" s="1053"/>
      <c r="SC64" s="1053"/>
      <c r="SD64" s="1053"/>
      <c r="SE64" s="1053"/>
      <c r="SF64" s="1053"/>
      <c r="SG64" s="480"/>
      <c r="SH64" s="480"/>
      <c r="SI64" s="481"/>
      <c r="SJ64" s="480"/>
      <c r="SK64" s="480"/>
      <c r="SL64" s="480"/>
      <c r="SM64" s="481"/>
      <c r="SN64" s="481"/>
      <c r="SO64" s="482"/>
      <c r="SP64" s="481"/>
      <c r="SQ64" s="1053"/>
      <c r="SR64" s="1053"/>
      <c r="SS64" s="1053"/>
      <c r="ST64" s="1053"/>
      <c r="SU64" s="1053"/>
      <c r="SV64" s="480"/>
      <c r="SW64" s="480"/>
      <c r="SX64" s="481"/>
      <c r="SY64" s="480"/>
      <c r="SZ64" s="480"/>
      <c r="TA64" s="480"/>
      <c r="TB64" s="481"/>
      <c r="TC64" s="481"/>
      <c r="TD64" s="482"/>
      <c r="TE64" s="481"/>
      <c r="TF64" s="1053"/>
      <c r="TG64" s="1053"/>
      <c r="TH64" s="1053"/>
      <c r="TI64" s="1053"/>
      <c r="TJ64" s="1053"/>
      <c r="TK64" s="480"/>
      <c r="TL64" s="480"/>
      <c r="TM64" s="481"/>
      <c r="TN64" s="480"/>
      <c r="TO64" s="480"/>
      <c r="TP64" s="480"/>
      <c r="TQ64" s="481"/>
      <c r="TR64" s="481"/>
      <c r="TS64" s="482"/>
      <c r="TT64" s="481"/>
      <c r="TU64" s="1053"/>
      <c r="TV64" s="1053"/>
      <c r="TW64" s="1053"/>
      <c r="TX64" s="1053"/>
      <c r="TY64" s="1053"/>
      <c r="TZ64" s="480"/>
      <c r="UA64" s="480"/>
      <c r="UB64" s="481"/>
      <c r="UC64" s="480"/>
      <c r="UD64" s="480"/>
      <c r="UE64" s="480"/>
      <c r="UF64" s="481"/>
      <c r="UG64" s="481"/>
      <c r="UH64" s="482"/>
      <c r="UI64" s="481"/>
      <c r="UJ64" s="1053"/>
      <c r="UK64" s="1053"/>
      <c r="UL64" s="1053"/>
      <c r="UM64" s="1053"/>
      <c r="UN64" s="1053"/>
      <c r="UO64" s="480"/>
      <c r="UP64" s="480"/>
      <c r="UQ64" s="481"/>
      <c r="UR64" s="480"/>
      <c r="US64" s="480"/>
      <c r="UT64" s="480"/>
      <c r="UU64" s="481"/>
      <c r="UV64" s="481"/>
      <c r="UW64" s="482"/>
      <c r="UX64" s="481"/>
      <c r="UY64" s="1053"/>
      <c r="UZ64" s="1053"/>
      <c r="VA64" s="1053"/>
      <c r="VB64" s="1053"/>
      <c r="VC64" s="1053"/>
      <c r="VD64" s="480"/>
      <c r="VE64" s="480"/>
      <c r="VF64" s="481"/>
      <c r="VG64" s="480"/>
      <c r="VH64" s="480"/>
      <c r="VI64" s="480"/>
      <c r="VJ64" s="481"/>
      <c r="VK64" s="481"/>
      <c r="VL64" s="482"/>
      <c r="VM64" s="481"/>
      <c r="VN64" s="1053"/>
      <c r="VO64" s="1053"/>
      <c r="VP64" s="1053"/>
      <c r="VQ64" s="1053"/>
      <c r="VR64" s="1053"/>
      <c r="VS64" s="480"/>
      <c r="VT64" s="480"/>
      <c r="VU64" s="481"/>
      <c r="VV64" s="480"/>
      <c r="VW64" s="480"/>
      <c r="VX64" s="480"/>
      <c r="VY64" s="481"/>
      <c r="VZ64" s="481"/>
      <c r="WA64" s="482"/>
      <c r="WB64" s="481"/>
      <c r="WC64" s="1053"/>
      <c r="WD64" s="1053"/>
      <c r="WE64" s="1053"/>
      <c r="WF64" s="1053"/>
      <c r="WG64" s="1053"/>
      <c r="WH64" s="480"/>
      <c r="WI64" s="480"/>
      <c r="WJ64" s="481"/>
      <c r="WK64" s="480"/>
      <c r="WL64" s="480"/>
      <c r="WM64" s="480"/>
      <c r="WN64" s="481"/>
      <c r="WO64" s="481"/>
      <c r="WP64" s="482"/>
      <c r="WQ64" s="481"/>
      <c r="WR64" s="1053"/>
      <c r="WS64" s="1053"/>
      <c r="WT64" s="1053"/>
      <c r="WU64" s="1053"/>
      <c r="WV64" s="1053"/>
      <c r="WW64" s="480"/>
      <c r="WX64" s="480"/>
      <c r="WY64" s="481"/>
      <c r="WZ64" s="480"/>
      <c r="XA64" s="480"/>
      <c r="XB64" s="480"/>
      <c r="XC64" s="481"/>
      <c r="XD64" s="481"/>
      <c r="XE64" s="482"/>
      <c r="XF64" s="481"/>
      <c r="XG64" s="1053"/>
      <c r="XH64" s="1053"/>
      <c r="XI64" s="1053"/>
      <c r="XJ64" s="1053"/>
      <c r="XK64" s="1053"/>
      <c r="XL64" s="480"/>
      <c r="XM64" s="480"/>
      <c r="XN64" s="481"/>
      <c r="XO64" s="480"/>
      <c r="XP64" s="480"/>
      <c r="XQ64" s="480"/>
      <c r="XR64" s="481"/>
      <c r="XS64" s="481"/>
      <c r="XT64" s="482"/>
      <c r="XU64" s="481"/>
      <c r="XV64" s="1053"/>
      <c r="XW64" s="1053"/>
      <c r="XX64" s="1053"/>
      <c r="XY64" s="1053"/>
      <c r="XZ64" s="1053"/>
      <c r="YA64" s="480"/>
      <c r="YB64" s="480"/>
      <c r="YC64" s="481"/>
      <c r="YD64" s="480"/>
      <c r="YE64" s="480"/>
      <c r="YF64" s="480"/>
      <c r="YG64" s="481"/>
      <c r="YH64" s="481"/>
      <c r="YI64" s="482"/>
      <c r="YJ64" s="481"/>
      <c r="YK64" s="1053"/>
      <c r="YL64" s="1053"/>
      <c r="YM64" s="1053"/>
      <c r="YN64" s="1053"/>
      <c r="YO64" s="1053"/>
      <c r="YP64" s="480"/>
      <c r="YQ64" s="480"/>
      <c r="YR64" s="481"/>
      <c r="YS64" s="480"/>
      <c r="YT64" s="480"/>
      <c r="YU64" s="480"/>
      <c r="YV64" s="481"/>
      <c r="YW64" s="481"/>
      <c r="YX64" s="482"/>
      <c r="YY64" s="481"/>
      <c r="YZ64" s="1053"/>
      <c r="ZA64" s="1053"/>
      <c r="ZB64" s="1053"/>
      <c r="ZC64" s="1053"/>
      <c r="ZD64" s="1053"/>
      <c r="ZE64" s="480"/>
      <c r="ZF64" s="480"/>
      <c r="ZG64" s="481"/>
      <c r="ZH64" s="480"/>
      <c r="ZI64" s="480"/>
      <c r="ZJ64" s="480"/>
      <c r="ZK64" s="481"/>
      <c r="ZL64" s="481"/>
      <c r="ZM64" s="482"/>
      <c r="ZN64" s="481"/>
      <c r="ZO64" s="1053"/>
      <c r="ZP64" s="1053"/>
      <c r="ZQ64" s="1053"/>
      <c r="ZR64" s="1053"/>
      <c r="ZS64" s="1053"/>
      <c r="ZT64" s="480"/>
      <c r="ZU64" s="480"/>
      <c r="ZV64" s="481"/>
      <c r="ZW64" s="480"/>
      <c r="ZX64" s="480"/>
      <c r="ZY64" s="480"/>
      <c r="ZZ64" s="481"/>
      <c r="AAA64" s="481"/>
      <c r="AAB64" s="482"/>
      <c r="AAC64" s="481"/>
      <c r="AAD64" s="1053"/>
      <c r="AAE64" s="1053"/>
      <c r="AAF64" s="1053"/>
      <c r="AAG64" s="1053"/>
      <c r="AAH64" s="1053"/>
      <c r="AAI64" s="480"/>
      <c r="AAJ64" s="480"/>
      <c r="AAK64" s="481"/>
      <c r="AAL64" s="480"/>
      <c r="AAM64" s="480"/>
      <c r="AAN64" s="480"/>
      <c r="AAO64" s="481"/>
      <c r="AAP64" s="481"/>
      <c r="AAQ64" s="482"/>
      <c r="AAR64" s="481"/>
      <c r="AAS64" s="1053"/>
      <c r="AAT64" s="1053"/>
      <c r="AAU64" s="1053"/>
      <c r="AAV64" s="1053"/>
      <c r="AAW64" s="1053"/>
      <c r="AAX64" s="480"/>
      <c r="AAY64" s="480"/>
      <c r="AAZ64" s="481"/>
      <c r="ABA64" s="480"/>
      <c r="ABB64" s="480"/>
      <c r="ABC64" s="480"/>
      <c r="ABD64" s="481"/>
      <c r="ABE64" s="481"/>
      <c r="ABF64" s="482"/>
      <c r="ABG64" s="481"/>
      <c r="ABH64" s="1053"/>
      <c r="ABI64" s="1053"/>
      <c r="ABJ64" s="1053"/>
      <c r="ABK64" s="1053"/>
      <c r="ABL64" s="1053"/>
      <c r="ABM64" s="480"/>
      <c r="ABN64" s="480"/>
      <c r="ABO64" s="481"/>
      <c r="ABP64" s="480"/>
      <c r="ABQ64" s="480"/>
      <c r="ABR64" s="480"/>
      <c r="ABS64" s="481"/>
      <c r="ABT64" s="481"/>
      <c r="ABU64" s="482"/>
      <c r="ABV64" s="481"/>
      <c r="ABW64" s="1053"/>
      <c r="ABX64" s="1053"/>
      <c r="ABY64" s="1053"/>
      <c r="ABZ64" s="1053"/>
      <c r="ACA64" s="1053"/>
      <c r="ACB64" s="480"/>
      <c r="ACC64" s="480"/>
      <c r="ACD64" s="481"/>
      <c r="ACE64" s="480"/>
      <c r="ACF64" s="480"/>
      <c r="ACG64" s="480"/>
      <c r="ACH64" s="481"/>
      <c r="ACI64" s="481"/>
      <c r="ACJ64" s="482"/>
      <c r="ACK64" s="481"/>
      <c r="ACL64" s="1053"/>
      <c r="ACM64" s="1053"/>
      <c r="ACN64" s="1053"/>
      <c r="ACO64" s="1053"/>
      <c r="ACP64" s="1053"/>
      <c r="ACQ64" s="480"/>
      <c r="ACR64" s="480"/>
      <c r="ACS64" s="481"/>
      <c r="ACT64" s="480"/>
      <c r="ACU64" s="480"/>
      <c r="ACV64" s="480"/>
      <c r="ACW64" s="481"/>
      <c r="ACX64" s="481"/>
      <c r="ACY64" s="482"/>
      <c r="ACZ64" s="481"/>
      <c r="ADA64" s="1053"/>
      <c r="ADB64" s="1053"/>
      <c r="ADC64" s="1053"/>
      <c r="ADD64" s="1053"/>
      <c r="ADE64" s="1053"/>
      <c r="ADF64" s="480"/>
      <c r="ADG64" s="480"/>
      <c r="ADH64" s="481"/>
      <c r="ADI64" s="480"/>
      <c r="ADJ64" s="480"/>
      <c r="ADK64" s="480"/>
      <c r="ADL64" s="481"/>
      <c r="ADM64" s="481"/>
      <c r="ADN64" s="482"/>
      <c r="ADO64" s="481"/>
      <c r="ADP64" s="1053"/>
      <c r="ADQ64" s="1053"/>
      <c r="ADR64" s="1053"/>
      <c r="ADS64" s="1053"/>
      <c r="ADT64" s="1053"/>
      <c r="ADU64" s="480"/>
      <c r="ADV64" s="480"/>
      <c r="ADW64" s="481"/>
      <c r="ADX64" s="480"/>
      <c r="ADY64" s="480"/>
      <c r="ADZ64" s="480"/>
      <c r="AEA64" s="481"/>
      <c r="AEB64" s="481"/>
      <c r="AEC64" s="482"/>
      <c r="AED64" s="481"/>
      <c r="AEE64" s="1053"/>
      <c r="AEF64" s="1053"/>
      <c r="AEG64" s="1053"/>
      <c r="AEH64" s="1053"/>
      <c r="AEI64" s="1053"/>
      <c r="AEJ64" s="480"/>
      <c r="AEK64" s="480"/>
      <c r="AEL64" s="481"/>
      <c r="AEM64" s="480"/>
      <c r="AEN64" s="480"/>
      <c r="AEO64" s="480"/>
      <c r="AEP64" s="481"/>
      <c r="AEQ64" s="481"/>
      <c r="AER64" s="482"/>
      <c r="AES64" s="481"/>
      <c r="AET64" s="1053"/>
      <c r="AEU64" s="1053"/>
      <c r="AEV64" s="1053"/>
      <c r="AEW64" s="1053"/>
      <c r="AEX64" s="1053"/>
      <c r="AEY64" s="480"/>
      <c r="AEZ64" s="480"/>
      <c r="AFA64" s="481"/>
      <c r="AFB64" s="480"/>
      <c r="AFC64" s="480"/>
      <c r="AFD64" s="480"/>
      <c r="AFE64" s="481"/>
      <c r="AFF64" s="481"/>
      <c r="AFG64" s="482"/>
      <c r="AFH64" s="481"/>
      <c r="AFI64" s="1053"/>
      <c r="AFJ64" s="1053"/>
      <c r="AFK64" s="1053"/>
      <c r="AFL64" s="1053"/>
      <c r="AFM64" s="1053"/>
      <c r="AFN64" s="480"/>
      <c r="AFO64" s="480"/>
      <c r="AFP64" s="481"/>
      <c r="AFQ64" s="480"/>
      <c r="AFR64" s="480"/>
      <c r="AFS64" s="480"/>
      <c r="AFT64" s="481"/>
      <c r="AFU64" s="481"/>
      <c r="AFV64" s="482"/>
      <c r="AFW64" s="481"/>
      <c r="AFX64" s="1053"/>
      <c r="AFY64" s="1053"/>
      <c r="AFZ64" s="1053"/>
      <c r="AGA64" s="1053"/>
      <c r="AGB64" s="1053"/>
      <c r="AGC64" s="480"/>
      <c r="AGD64" s="480"/>
      <c r="AGE64" s="481"/>
      <c r="AGF64" s="480"/>
      <c r="AGG64" s="480"/>
      <c r="AGH64" s="480"/>
      <c r="AGI64" s="481"/>
      <c r="AGJ64" s="481"/>
      <c r="AGK64" s="482"/>
      <c r="AGL64" s="481"/>
      <c r="AGM64" s="1053"/>
      <c r="AGN64" s="1053"/>
      <c r="AGO64" s="1053"/>
      <c r="AGP64" s="1053"/>
      <c r="AGQ64" s="1053"/>
      <c r="AGR64" s="480"/>
      <c r="AGS64" s="480"/>
      <c r="AGT64" s="481"/>
      <c r="AGU64" s="480"/>
      <c r="AGV64" s="480"/>
      <c r="AGW64" s="480"/>
      <c r="AGX64" s="481"/>
      <c r="AGY64" s="481"/>
      <c r="AGZ64" s="482"/>
      <c r="AHA64" s="481"/>
      <c r="AHB64" s="1053"/>
      <c r="AHC64" s="1053"/>
      <c r="AHD64" s="1053"/>
      <c r="AHE64" s="1053"/>
      <c r="AHF64" s="1053"/>
      <c r="AHG64" s="480"/>
      <c r="AHH64" s="480"/>
      <c r="AHI64" s="481"/>
      <c r="AHJ64" s="480"/>
      <c r="AHK64" s="480"/>
      <c r="AHL64" s="480"/>
      <c r="AHM64" s="481"/>
      <c r="AHN64" s="481"/>
      <c r="AHO64" s="482"/>
      <c r="AHP64" s="481"/>
      <c r="AHQ64" s="1053"/>
      <c r="AHR64" s="1053"/>
      <c r="AHS64" s="1053"/>
      <c r="AHT64" s="1053"/>
      <c r="AHU64" s="1053"/>
      <c r="AHV64" s="480"/>
      <c r="AHW64" s="480"/>
      <c r="AHX64" s="481"/>
      <c r="AHY64" s="480"/>
      <c r="AHZ64" s="480"/>
      <c r="AIA64" s="480"/>
      <c r="AIB64" s="481"/>
      <c r="AIC64" s="481"/>
      <c r="AID64" s="482"/>
      <c r="AIE64" s="481"/>
      <c r="AIF64" s="1053"/>
      <c r="AIG64" s="1053"/>
      <c r="AIH64" s="1053"/>
      <c r="AII64" s="1053"/>
      <c r="AIJ64" s="1053"/>
      <c r="AIK64" s="480"/>
      <c r="AIL64" s="480"/>
      <c r="AIM64" s="481"/>
      <c r="AIN64" s="480"/>
      <c r="AIO64" s="480"/>
      <c r="AIP64" s="480"/>
      <c r="AIQ64" s="481"/>
      <c r="AIR64" s="481"/>
      <c r="AIS64" s="482"/>
      <c r="AIT64" s="481"/>
      <c r="AIU64" s="1053"/>
      <c r="AIV64" s="1053"/>
      <c r="AIW64" s="1053"/>
      <c r="AIX64" s="1053"/>
      <c r="AIY64" s="1053"/>
      <c r="AIZ64" s="480"/>
      <c r="AJA64" s="480"/>
      <c r="AJB64" s="481"/>
      <c r="AJC64" s="480"/>
      <c r="AJD64" s="480"/>
      <c r="AJE64" s="480"/>
      <c r="AJF64" s="481"/>
      <c r="AJG64" s="481"/>
      <c r="AJH64" s="482"/>
      <c r="AJI64" s="481"/>
      <c r="AJJ64" s="1053"/>
      <c r="AJK64" s="1053"/>
      <c r="AJL64" s="1053"/>
      <c r="AJM64" s="1053"/>
      <c r="AJN64" s="1053"/>
      <c r="AJO64" s="480"/>
      <c r="AJP64" s="480"/>
      <c r="AJQ64" s="481"/>
      <c r="AJR64" s="480"/>
      <c r="AJS64" s="480"/>
      <c r="AJT64" s="480"/>
      <c r="AJU64" s="481"/>
      <c r="AJV64" s="481"/>
      <c r="AJW64" s="482"/>
      <c r="AJX64" s="481"/>
      <c r="AJY64" s="1053"/>
      <c r="AJZ64" s="1053"/>
      <c r="AKA64" s="1053"/>
      <c r="AKB64" s="1053"/>
      <c r="AKC64" s="1053"/>
      <c r="AKD64" s="480"/>
      <c r="AKE64" s="480"/>
      <c r="AKF64" s="481"/>
      <c r="AKG64" s="480"/>
      <c r="AKH64" s="480"/>
      <c r="AKI64" s="480"/>
      <c r="AKJ64" s="481"/>
      <c r="AKK64" s="481"/>
      <c r="AKL64" s="482"/>
      <c r="AKM64" s="481"/>
      <c r="AKN64" s="1053"/>
      <c r="AKO64" s="1053"/>
      <c r="AKP64" s="1053"/>
      <c r="AKQ64" s="1053"/>
      <c r="AKR64" s="1053"/>
      <c r="AKS64" s="480"/>
      <c r="AKT64" s="480"/>
      <c r="AKU64" s="481"/>
      <c r="AKV64" s="480"/>
      <c r="AKW64" s="480"/>
      <c r="AKX64" s="480"/>
      <c r="AKY64" s="481"/>
      <c r="AKZ64" s="481"/>
      <c r="ALA64" s="482"/>
      <c r="ALB64" s="481"/>
      <c r="ALC64" s="1053"/>
      <c r="ALD64" s="1053"/>
      <c r="ALE64" s="1053"/>
      <c r="ALF64" s="1053"/>
      <c r="ALG64" s="1053"/>
      <c r="ALH64" s="480"/>
      <c r="ALI64" s="480"/>
      <c r="ALJ64" s="481"/>
      <c r="ALK64" s="480"/>
      <c r="ALL64" s="480"/>
      <c r="ALM64" s="480"/>
      <c r="ALN64" s="481"/>
      <c r="ALO64" s="481"/>
      <c r="ALP64" s="482"/>
      <c r="ALQ64" s="481"/>
      <c r="ALR64" s="1053"/>
      <c r="ALS64" s="1053"/>
      <c r="ALT64" s="1053"/>
      <c r="ALU64" s="1053"/>
      <c r="ALV64" s="1053"/>
      <c r="ALW64" s="480"/>
      <c r="ALX64" s="480"/>
      <c r="ALY64" s="481"/>
      <c r="ALZ64" s="480"/>
      <c r="AMA64" s="480"/>
      <c r="AMB64" s="480"/>
      <c r="AMC64" s="481"/>
      <c r="AMD64" s="481"/>
      <c r="AME64" s="482"/>
      <c r="AMF64" s="481"/>
      <c r="AMG64" s="1053"/>
      <c r="AMH64" s="1053"/>
      <c r="AMI64" s="1053"/>
      <c r="AMJ64" s="1053"/>
      <c r="AMK64" s="1053"/>
      <c r="AML64" s="480"/>
      <c r="AMM64" s="480"/>
      <c r="AMN64" s="481"/>
      <c r="AMO64" s="480"/>
      <c r="AMP64" s="480"/>
      <c r="AMQ64" s="480"/>
      <c r="AMR64" s="481"/>
      <c r="AMS64" s="481"/>
      <c r="AMT64" s="482"/>
      <c r="AMU64" s="481"/>
      <c r="AMV64" s="1053"/>
      <c r="AMW64" s="1053"/>
      <c r="AMX64" s="1053"/>
      <c r="AMY64" s="1053"/>
      <c r="AMZ64" s="1053"/>
      <c r="ANA64" s="480"/>
      <c r="ANB64" s="480"/>
      <c r="ANC64" s="481"/>
      <c r="AND64" s="480"/>
      <c r="ANE64" s="480"/>
      <c r="ANF64" s="480"/>
      <c r="ANG64" s="481"/>
      <c r="ANH64" s="481"/>
      <c r="ANI64" s="482"/>
      <c r="ANJ64" s="481"/>
      <c r="ANK64" s="1053"/>
      <c r="ANL64" s="1053"/>
      <c r="ANM64" s="1053"/>
      <c r="ANN64" s="1053"/>
      <c r="ANO64" s="1053"/>
      <c r="ANP64" s="480"/>
      <c r="ANQ64" s="480"/>
      <c r="ANR64" s="481"/>
      <c r="ANS64" s="480"/>
      <c r="ANT64" s="480"/>
      <c r="ANU64" s="480"/>
      <c r="ANV64" s="481"/>
      <c r="ANW64" s="481"/>
      <c r="ANX64" s="482"/>
      <c r="ANY64" s="481"/>
      <c r="ANZ64" s="1053"/>
      <c r="AOA64" s="1053"/>
      <c r="AOB64" s="1053"/>
      <c r="AOC64" s="1053"/>
      <c r="AOD64" s="1053"/>
      <c r="AOE64" s="480"/>
      <c r="AOF64" s="480"/>
      <c r="AOG64" s="481"/>
      <c r="AOH64" s="480"/>
      <c r="AOI64" s="480"/>
      <c r="AOJ64" s="480"/>
      <c r="AOK64" s="481"/>
      <c r="AOL64" s="481"/>
      <c r="AOM64" s="482"/>
      <c r="AON64" s="481"/>
      <c r="AOO64" s="1053"/>
      <c r="AOP64" s="1053"/>
      <c r="AOQ64" s="1053"/>
      <c r="AOR64" s="1053"/>
      <c r="AOS64" s="1053"/>
      <c r="AOT64" s="480"/>
      <c r="AOU64" s="480"/>
      <c r="AOV64" s="481"/>
      <c r="AOW64" s="480"/>
      <c r="AOX64" s="480"/>
      <c r="AOY64" s="480"/>
      <c r="AOZ64" s="481"/>
      <c r="APA64" s="481"/>
      <c r="APB64" s="482"/>
      <c r="APC64" s="481"/>
      <c r="APD64" s="1053"/>
      <c r="APE64" s="1053"/>
      <c r="APF64" s="1053"/>
      <c r="APG64" s="1053"/>
      <c r="APH64" s="1053"/>
      <c r="API64" s="480"/>
      <c r="APJ64" s="480"/>
      <c r="APK64" s="481"/>
      <c r="APL64" s="480"/>
      <c r="APM64" s="480"/>
      <c r="APN64" s="480"/>
      <c r="APO64" s="481"/>
      <c r="APP64" s="481"/>
      <c r="APQ64" s="482"/>
      <c r="APR64" s="481"/>
      <c r="APS64" s="1053"/>
      <c r="APT64" s="1053"/>
      <c r="APU64" s="1053"/>
      <c r="APV64" s="1053"/>
      <c r="APW64" s="1053"/>
      <c r="APX64" s="480"/>
      <c r="APY64" s="480"/>
      <c r="APZ64" s="481"/>
      <c r="AQA64" s="480"/>
      <c r="AQB64" s="480"/>
      <c r="AQC64" s="480"/>
      <c r="AQD64" s="481"/>
      <c r="AQE64" s="481"/>
      <c r="AQF64" s="482"/>
      <c r="AQG64" s="481"/>
      <c r="AQH64" s="1053"/>
      <c r="AQI64" s="1053"/>
      <c r="AQJ64" s="1053"/>
      <c r="AQK64" s="1053"/>
      <c r="AQL64" s="1053"/>
      <c r="AQM64" s="480"/>
      <c r="AQN64" s="480"/>
      <c r="AQO64" s="481"/>
      <c r="AQP64" s="480"/>
      <c r="AQQ64" s="480"/>
      <c r="AQR64" s="480"/>
      <c r="AQS64" s="481"/>
      <c r="AQT64" s="481"/>
      <c r="AQU64" s="482"/>
      <c r="AQV64" s="481"/>
      <c r="AQW64" s="1053"/>
      <c r="AQX64" s="1053"/>
      <c r="AQY64" s="1053"/>
      <c r="AQZ64" s="1053"/>
      <c r="ARA64" s="1053"/>
      <c r="ARB64" s="480"/>
      <c r="ARC64" s="480"/>
      <c r="ARD64" s="481"/>
      <c r="ARE64" s="480"/>
      <c r="ARF64" s="480"/>
      <c r="ARG64" s="480"/>
      <c r="ARH64" s="481"/>
      <c r="ARI64" s="481"/>
      <c r="ARJ64" s="482"/>
      <c r="ARK64" s="481"/>
      <c r="ARL64" s="1053"/>
      <c r="ARM64" s="1053"/>
      <c r="ARN64" s="1053"/>
      <c r="ARO64" s="1053"/>
      <c r="ARP64" s="1053"/>
      <c r="ARQ64" s="480"/>
      <c r="ARR64" s="480"/>
      <c r="ARS64" s="481"/>
      <c r="ART64" s="480"/>
      <c r="ARU64" s="480"/>
      <c r="ARV64" s="480"/>
      <c r="ARW64" s="481"/>
      <c r="ARX64" s="481"/>
      <c r="ARY64" s="482"/>
      <c r="ARZ64" s="481"/>
      <c r="ASA64" s="1053"/>
      <c r="ASB64" s="1053"/>
      <c r="ASC64" s="1053"/>
      <c r="ASD64" s="1053"/>
      <c r="ASE64" s="1053"/>
      <c r="ASF64" s="480"/>
      <c r="ASG64" s="480"/>
      <c r="ASH64" s="481"/>
      <c r="ASI64" s="480"/>
      <c r="ASJ64" s="480"/>
      <c r="ASK64" s="480"/>
      <c r="ASL64" s="481"/>
      <c r="ASM64" s="481"/>
      <c r="ASN64" s="482"/>
      <c r="ASO64" s="481"/>
      <c r="ASP64" s="1053"/>
      <c r="ASQ64" s="1053"/>
      <c r="ASR64" s="1053"/>
      <c r="ASS64" s="1053"/>
      <c r="AST64" s="1053"/>
      <c r="ASU64" s="480"/>
      <c r="ASV64" s="480"/>
      <c r="ASW64" s="481"/>
      <c r="ASX64" s="480"/>
      <c r="ASY64" s="480"/>
      <c r="ASZ64" s="480"/>
      <c r="ATA64" s="481"/>
      <c r="ATB64" s="481"/>
      <c r="ATC64" s="482"/>
      <c r="ATD64" s="481"/>
      <c r="ATE64" s="1053"/>
      <c r="ATF64" s="1053"/>
      <c r="ATG64" s="1053"/>
      <c r="ATH64" s="1053"/>
      <c r="ATI64" s="1053"/>
      <c r="ATJ64" s="480"/>
      <c r="ATK64" s="480"/>
      <c r="ATL64" s="481"/>
      <c r="ATM64" s="480"/>
      <c r="ATN64" s="480"/>
      <c r="ATO64" s="480"/>
      <c r="ATP64" s="481"/>
      <c r="ATQ64" s="481"/>
      <c r="ATR64" s="482"/>
      <c r="ATS64" s="481"/>
      <c r="ATT64" s="1053"/>
      <c r="ATU64" s="1053"/>
      <c r="ATV64" s="1053"/>
      <c r="ATW64" s="1053"/>
      <c r="ATX64" s="1053"/>
      <c r="ATY64" s="480"/>
      <c r="ATZ64" s="480"/>
      <c r="AUA64" s="481"/>
      <c r="AUB64" s="480"/>
      <c r="AUC64" s="480"/>
      <c r="AUD64" s="480"/>
      <c r="AUE64" s="481"/>
      <c r="AUF64" s="481"/>
      <c r="AUG64" s="482"/>
      <c r="AUH64" s="481"/>
      <c r="AUI64" s="1053"/>
      <c r="AUJ64" s="1053"/>
      <c r="AUK64" s="1053"/>
      <c r="AUL64" s="1053"/>
      <c r="AUM64" s="1053"/>
      <c r="AUN64" s="480"/>
      <c r="AUO64" s="480"/>
      <c r="AUP64" s="481"/>
      <c r="AUQ64" s="480"/>
      <c r="AUR64" s="480"/>
      <c r="AUS64" s="480"/>
      <c r="AUT64" s="481"/>
      <c r="AUU64" s="481"/>
      <c r="AUV64" s="482"/>
      <c r="AUW64" s="481"/>
      <c r="AUX64" s="1053"/>
      <c r="AUY64" s="1053"/>
      <c r="AUZ64" s="1053"/>
      <c r="AVA64" s="1053"/>
      <c r="AVB64" s="1053"/>
      <c r="AVC64" s="480"/>
      <c r="AVD64" s="480"/>
      <c r="AVE64" s="481"/>
      <c r="AVF64" s="480"/>
      <c r="AVG64" s="480"/>
      <c r="AVH64" s="480"/>
      <c r="AVI64" s="481"/>
      <c r="AVJ64" s="481"/>
      <c r="AVK64" s="482"/>
      <c r="AVL64" s="481"/>
      <c r="AVM64" s="1053"/>
      <c r="AVN64" s="1053"/>
      <c r="AVO64" s="1053"/>
      <c r="AVP64" s="1053"/>
      <c r="AVQ64" s="1053"/>
      <c r="AVR64" s="480"/>
      <c r="AVS64" s="480"/>
      <c r="AVT64" s="481"/>
      <c r="AVU64" s="480"/>
      <c r="AVV64" s="480"/>
      <c r="AVW64" s="480"/>
      <c r="AVX64" s="481"/>
      <c r="AVY64" s="481"/>
      <c r="AVZ64" s="482"/>
      <c r="AWA64" s="481"/>
      <c r="AWB64" s="1053"/>
      <c r="AWC64" s="1053"/>
      <c r="AWD64" s="1053"/>
      <c r="AWE64" s="1053"/>
      <c r="AWF64" s="1053"/>
      <c r="AWG64" s="480"/>
      <c r="AWH64" s="480"/>
      <c r="AWI64" s="481"/>
      <c r="AWJ64" s="480"/>
      <c r="AWK64" s="480"/>
      <c r="AWL64" s="480"/>
      <c r="AWM64" s="481"/>
      <c r="AWN64" s="481"/>
      <c r="AWO64" s="482"/>
      <c r="AWP64" s="481"/>
      <c r="AWQ64" s="1053"/>
      <c r="AWR64" s="1053"/>
      <c r="AWS64" s="1053"/>
      <c r="AWT64" s="1053"/>
      <c r="AWU64" s="1053"/>
      <c r="AWV64" s="480"/>
      <c r="AWW64" s="480"/>
      <c r="AWX64" s="481"/>
      <c r="AWY64" s="480"/>
      <c r="AWZ64" s="480"/>
      <c r="AXA64" s="480"/>
      <c r="AXB64" s="481"/>
      <c r="AXC64" s="481"/>
      <c r="AXD64" s="482"/>
      <c r="AXE64" s="481"/>
      <c r="AXF64" s="1053"/>
      <c r="AXG64" s="1053"/>
      <c r="AXH64" s="1053"/>
      <c r="AXI64" s="1053"/>
      <c r="AXJ64" s="1053"/>
      <c r="AXK64" s="480"/>
      <c r="AXL64" s="480"/>
      <c r="AXM64" s="481"/>
      <c r="AXN64" s="480"/>
      <c r="AXO64" s="480"/>
      <c r="AXP64" s="480"/>
      <c r="AXQ64" s="481"/>
      <c r="AXR64" s="481"/>
      <c r="AXS64" s="482"/>
      <c r="AXT64" s="481"/>
      <c r="AXU64" s="1053"/>
      <c r="AXV64" s="1053"/>
      <c r="AXW64" s="1053"/>
      <c r="AXX64" s="1053"/>
      <c r="AXY64" s="1053"/>
      <c r="AXZ64" s="480"/>
      <c r="AYA64" s="480"/>
      <c r="AYB64" s="481"/>
      <c r="AYC64" s="480"/>
      <c r="AYD64" s="480"/>
      <c r="AYE64" s="480"/>
      <c r="AYF64" s="481"/>
      <c r="AYG64" s="481"/>
      <c r="AYH64" s="482"/>
      <c r="AYI64" s="481"/>
      <c r="AYJ64" s="1053"/>
      <c r="AYK64" s="1053"/>
      <c r="AYL64" s="1053"/>
      <c r="AYM64" s="1053"/>
      <c r="AYN64" s="1053"/>
      <c r="AYO64" s="480"/>
      <c r="AYP64" s="480"/>
      <c r="AYQ64" s="481"/>
      <c r="AYR64" s="480"/>
      <c r="AYS64" s="480"/>
      <c r="AYT64" s="480"/>
      <c r="AYU64" s="481"/>
      <c r="AYV64" s="481"/>
      <c r="AYW64" s="482"/>
      <c r="AYX64" s="481"/>
      <c r="AYY64" s="1053"/>
      <c r="AYZ64" s="1053"/>
      <c r="AZA64" s="1053"/>
      <c r="AZB64" s="1053"/>
      <c r="AZC64" s="1053"/>
      <c r="AZD64" s="480"/>
      <c r="AZE64" s="480"/>
      <c r="AZF64" s="481"/>
      <c r="AZG64" s="480"/>
      <c r="AZH64" s="480"/>
      <c r="AZI64" s="480"/>
      <c r="AZJ64" s="481"/>
      <c r="AZK64" s="481"/>
      <c r="AZL64" s="482"/>
      <c r="AZM64" s="481"/>
      <c r="AZN64" s="1053"/>
      <c r="AZO64" s="1053"/>
      <c r="AZP64" s="1053"/>
      <c r="AZQ64" s="1053"/>
      <c r="AZR64" s="1053"/>
      <c r="AZS64" s="480"/>
      <c r="AZT64" s="480"/>
      <c r="AZU64" s="481"/>
      <c r="AZV64" s="480"/>
      <c r="AZW64" s="480"/>
      <c r="AZX64" s="480"/>
      <c r="AZY64" s="481"/>
      <c r="AZZ64" s="481"/>
      <c r="BAA64" s="482"/>
      <c r="BAB64" s="481"/>
      <c r="BAC64" s="1053"/>
      <c r="BAD64" s="1053"/>
      <c r="BAE64" s="1053"/>
      <c r="BAF64" s="1053"/>
      <c r="BAG64" s="1053"/>
      <c r="BAH64" s="480"/>
      <c r="BAI64" s="480"/>
      <c r="BAJ64" s="481"/>
      <c r="BAK64" s="480"/>
      <c r="BAL64" s="480"/>
      <c r="BAM64" s="480"/>
      <c r="BAN64" s="481"/>
      <c r="BAO64" s="481"/>
      <c r="BAP64" s="482"/>
      <c r="BAQ64" s="481"/>
      <c r="BAR64" s="1053"/>
      <c r="BAS64" s="1053"/>
      <c r="BAT64" s="1053"/>
      <c r="BAU64" s="1053"/>
      <c r="BAV64" s="1053"/>
      <c r="BAW64" s="480"/>
      <c r="BAX64" s="480"/>
      <c r="BAY64" s="481"/>
      <c r="BAZ64" s="480"/>
      <c r="BBA64" s="480"/>
      <c r="BBB64" s="480"/>
      <c r="BBC64" s="481"/>
      <c r="BBD64" s="481"/>
      <c r="BBE64" s="482"/>
      <c r="BBF64" s="481"/>
      <c r="BBG64" s="1053"/>
      <c r="BBH64" s="1053"/>
      <c r="BBI64" s="1053"/>
      <c r="BBJ64" s="1053"/>
      <c r="BBK64" s="1053"/>
      <c r="BBL64" s="480"/>
      <c r="BBM64" s="480"/>
      <c r="BBN64" s="481"/>
      <c r="BBO64" s="480"/>
      <c r="BBP64" s="480"/>
      <c r="BBQ64" s="480"/>
      <c r="BBR64" s="481"/>
      <c r="BBS64" s="481"/>
      <c r="BBT64" s="482"/>
      <c r="BBU64" s="481"/>
      <c r="BBV64" s="1053"/>
      <c r="BBW64" s="1053"/>
      <c r="BBX64" s="1053"/>
      <c r="BBY64" s="1053"/>
      <c r="BBZ64" s="1053"/>
      <c r="BCA64" s="480"/>
      <c r="BCB64" s="480"/>
      <c r="BCC64" s="481"/>
      <c r="BCD64" s="480"/>
      <c r="BCE64" s="480"/>
      <c r="BCF64" s="480"/>
      <c r="BCG64" s="481"/>
      <c r="BCH64" s="481"/>
      <c r="BCI64" s="482"/>
      <c r="BCJ64" s="481"/>
      <c r="BCK64" s="1053"/>
      <c r="BCL64" s="1053"/>
      <c r="BCM64" s="1053"/>
      <c r="BCN64" s="1053"/>
      <c r="BCO64" s="1053"/>
      <c r="BCP64" s="480"/>
      <c r="BCQ64" s="480"/>
      <c r="BCR64" s="481"/>
      <c r="BCS64" s="480"/>
      <c r="BCT64" s="480"/>
      <c r="BCU64" s="480"/>
      <c r="BCV64" s="481"/>
      <c r="BCW64" s="481"/>
      <c r="BCX64" s="482"/>
      <c r="BCY64" s="481"/>
      <c r="BCZ64" s="1053"/>
      <c r="BDA64" s="1053"/>
      <c r="BDB64" s="1053"/>
      <c r="BDC64" s="1053"/>
      <c r="BDD64" s="1053"/>
      <c r="BDE64" s="480"/>
      <c r="BDF64" s="480"/>
      <c r="BDG64" s="481"/>
      <c r="BDH64" s="480"/>
      <c r="BDI64" s="480"/>
      <c r="BDJ64" s="480"/>
      <c r="BDK64" s="481"/>
      <c r="BDL64" s="481"/>
      <c r="BDM64" s="482"/>
      <c r="BDN64" s="481"/>
      <c r="BDO64" s="1053"/>
      <c r="BDP64" s="1053"/>
      <c r="BDQ64" s="1053"/>
      <c r="BDR64" s="1053"/>
      <c r="BDS64" s="1053"/>
      <c r="BDT64" s="480"/>
      <c r="BDU64" s="480"/>
      <c r="BDV64" s="481"/>
      <c r="BDW64" s="480"/>
      <c r="BDX64" s="480"/>
      <c r="BDY64" s="480"/>
      <c r="BDZ64" s="481"/>
      <c r="BEA64" s="481"/>
      <c r="BEB64" s="482"/>
      <c r="BEC64" s="481"/>
      <c r="BED64" s="1053"/>
      <c r="BEE64" s="1053"/>
      <c r="BEF64" s="1053"/>
      <c r="BEG64" s="1053"/>
      <c r="BEH64" s="1053"/>
      <c r="BEI64" s="480"/>
      <c r="BEJ64" s="480"/>
      <c r="BEK64" s="481"/>
      <c r="BEL64" s="480"/>
      <c r="BEM64" s="480"/>
      <c r="BEN64" s="480"/>
      <c r="BEO64" s="481"/>
      <c r="BEP64" s="481"/>
      <c r="BEQ64" s="482"/>
      <c r="BER64" s="481"/>
      <c r="BES64" s="1053"/>
      <c r="BET64" s="1053"/>
      <c r="BEU64" s="1053"/>
      <c r="BEV64" s="1053"/>
      <c r="BEW64" s="1053"/>
      <c r="BEX64" s="480"/>
      <c r="BEY64" s="480"/>
      <c r="BEZ64" s="481"/>
      <c r="BFA64" s="480"/>
      <c r="BFB64" s="480"/>
      <c r="BFC64" s="480"/>
      <c r="BFD64" s="481"/>
      <c r="BFE64" s="481"/>
      <c r="BFF64" s="482"/>
      <c r="BFG64" s="481"/>
      <c r="BFH64" s="1053"/>
      <c r="BFI64" s="1053"/>
      <c r="BFJ64" s="1053"/>
      <c r="BFK64" s="1053"/>
      <c r="BFL64" s="1053"/>
      <c r="BFM64" s="480"/>
      <c r="BFN64" s="480"/>
      <c r="BFO64" s="481"/>
      <c r="BFP64" s="480"/>
      <c r="BFQ64" s="480"/>
      <c r="BFR64" s="480"/>
      <c r="BFS64" s="481"/>
      <c r="BFT64" s="481"/>
      <c r="BFU64" s="482"/>
      <c r="BFV64" s="481"/>
      <c r="BFW64" s="1053"/>
      <c r="BFX64" s="1053"/>
      <c r="BFY64" s="1053"/>
      <c r="BFZ64" s="1053"/>
      <c r="BGA64" s="1053"/>
      <c r="BGB64" s="480"/>
      <c r="BGC64" s="480"/>
      <c r="BGD64" s="481"/>
      <c r="BGE64" s="480"/>
      <c r="BGF64" s="480"/>
      <c r="BGG64" s="480"/>
      <c r="BGH64" s="481"/>
      <c r="BGI64" s="481"/>
      <c r="BGJ64" s="482"/>
      <c r="BGK64" s="481"/>
      <c r="BGL64" s="1053"/>
      <c r="BGM64" s="1053"/>
      <c r="BGN64" s="1053"/>
      <c r="BGO64" s="1053"/>
      <c r="BGP64" s="1053"/>
      <c r="BGQ64" s="480"/>
      <c r="BGR64" s="480"/>
      <c r="BGS64" s="481"/>
      <c r="BGT64" s="480"/>
      <c r="BGU64" s="480"/>
      <c r="BGV64" s="480"/>
      <c r="BGW64" s="481"/>
      <c r="BGX64" s="481"/>
      <c r="BGY64" s="482"/>
      <c r="BGZ64" s="481"/>
      <c r="BHA64" s="1053"/>
      <c r="BHB64" s="1053"/>
      <c r="BHC64" s="1053"/>
      <c r="BHD64" s="1053"/>
      <c r="BHE64" s="1053"/>
      <c r="BHF64" s="480"/>
      <c r="BHG64" s="480"/>
      <c r="BHH64" s="481"/>
      <c r="BHI64" s="480"/>
      <c r="BHJ64" s="480"/>
      <c r="BHK64" s="480"/>
      <c r="BHL64" s="481"/>
      <c r="BHM64" s="481"/>
      <c r="BHN64" s="482"/>
      <c r="BHO64" s="481"/>
      <c r="BHP64" s="1053"/>
      <c r="BHQ64" s="1053"/>
      <c r="BHR64" s="1053"/>
      <c r="BHS64" s="1053"/>
      <c r="BHT64" s="1053"/>
      <c r="BHU64" s="480"/>
      <c r="BHV64" s="480"/>
      <c r="BHW64" s="481"/>
      <c r="BHX64" s="480"/>
      <c r="BHY64" s="480"/>
      <c r="BHZ64" s="480"/>
      <c r="BIA64" s="481"/>
      <c r="BIB64" s="481"/>
      <c r="BIC64" s="482"/>
      <c r="BID64" s="481"/>
      <c r="BIE64" s="1053"/>
      <c r="BIF64" s="1053"/>
      <c r="BIG64" s="1053"/>
      <c r="BIH64" s="1053"/>
      <c r="BII64" s="1053"/>
      <c r="BIJ64" s="480"/>
      <c r="BIK64" s="480"/>
      <c r="BIL64" s="481"/>
      <c r="BIM64" s="480"/>
      <c r="BIN64" s="480"/>
      <c r="BIO64" s="480"/>
      <c r="BIP64" s="481"/>
      <c r="BIQ64" s="481"/>
      <c r="BIR64" s="482"/>
      <c r="BIS64" s="481"/>
      <c r="BIT64" s="1053"/>
      <c r="BIU64" s="1053"/>
      <c r="BIV64" s="1053"/>
      <c r="BIW64" s="1053"/>
      <c r="BIX64" s="1053"/>
      <c r="BIY64" s="480"/>
      <c r="BIZ64" s="480"/>
      <c r="BJA64" s="481"/>
      <c r="BJB64" s="480"/>
      <c r="BJC64" s="480"/>
      <c r="BJD64" s="480"/>
      <c r="BJE64" s="481"/>
      <c r="BJF64" s="481"/>
      <c r="BJG64" s="482"/>
      <c r="BJH64" s="481"/>
      <c r="BJI64" s="1053"/>
      <c r="BJJ64" s="1053"/>
      <c r="BJK64" s="1053"/>
      <c r="BJL64" s="1053"/>
      <c r="BJM64" s="1053"/>
      <c r="BJN64" s="480"/>
      <c r="BJO64" s="480"/>
      <c r="BJP64" s="481"/>
      <c r="BJQ64" s="480"/>
      <c r="BJR64" s="480"/>
      <c r="BJS64" s="480"/>
      <c r="BJT64" s="481"/>
      <c r="BJU64" s="481"/>
      <c r="BJV64" s="482"/>
      <c r="BJW64" s="481"/>
      <c r="BJX64" s="1053"/>
      <c r="BJY64" s="1053"/>
      <c r="BJZ64" s="1053"/>
      <c r="BKA64" s="1053"/>
      <c r="BKB64" s="1053"/>
      <c r="BKC64" s="480"/>
      <c r="BKD64" s="480"/>
      <c r="BKE64" s="481"/>
      <c r="BKF64" s="480"/>
      <c r="BKG64" s="480"/>
      <c r="BKH64" s="480"/>
      <c r="BKI64" s="481"/>
      <c r="BKJ64" s="481"/>
      <c r="BKK64" s="482"/>
      <c r="BKL64" s="481"/>
      <c r="BKM64" s="1053"/>
      <c r="BKN64" s="1053"/>
      <c r="BKO64" s="1053"/>
      <c r="BKP64" s="1053"/>
      <c r="BKQ64" s="1053"/>
      <c r="BKR64" s="480"/>
      <c r="BKS64" s="480"/>
      <c r="BKT64" s="481"/>
      <c r="BKU64" s="480"/>
      <c r="BKV64" s="480"/>
      <c r="BKW64" s="480"/>
      <c r="BKX64" s="481"/>
      <c r="BKY64" s="481"/>
      <c r="BKZ64" s="482"/>
      <c r="BLA64" s="481"/>
      <c r="BLB64" s="1053"/>
      <c r="BLC64" s="1053"/>
      <c r="BLD64" s="1053"/>
      <c r="BLE64" s="1053"/>
      <c r="BLF64" s="1053"/>
      <c r="BLG64" s="480"/>
      <c r="BLH64" s="480"/>
      <c r="BLI64" s="481"/>
      <c r="BLJ64" s="480"/>
      <c r="BLK64" s="480"/>
      <c r="BLL64" s="480"/>
      <c r="BLM64" s="481"/>
      <c r="BLN64" s="481"/>
      <c r="BLO64" s="482"/>
      <c r="BLP64" s="481"/>
      <c r="BLQ64" s="1053"/>
      <c r="BLR64" s="1053"/>
      <c r="BLS64" s="1053"/>
      <c r="BLT64" s="1053"/>
      <c r="BLU64" s="1053"/>
      <c r="BLV64" s="480"/>
      <c r="BLW64" s="480"/>
      <c r="BLX64" s="481"/>
      <c r="BLY64" s="480"/>
      <c r="BLZ64" s="480"/>
      <c r="BMA64" s="480"/>
      <c r="BMB64" s="481"/>
      <c r="BMC64" s="481"/>
      <c r="BMD64" s="482"/>
      <c r="BME64" s="481"/>
      <c r="BMF64" s="1053"/>
      <c r="BMG64" s="1053"/>
      <c r="BMH64" s="1053"/>
      <c r="BMI64" s="1053"/>
      <c r="BMJ64" s="1053"/>
      <c r="BMK64" s="480"/>
      <c r="BML64" s="480"/>
      <c r="BMM64" s="481"/>
      <c r="BMN64" s="480"/>
      <c r="BMO64" s="480"/>
      <c r="BMP64" s="480"/>
      <c r="BMQ64" s="481"/>
      <c r="BMR64" s="481"/>
      <c r="BMS64" s="482"/>
      <c r="BMT64" s="481"/>
      <c r="BMU64" s="1053"/>
      <c r="BMV64" s="1053"/>
      <c r="BMW64" s="1053"/>
      <c r="BMX64" s="1053"/>
      <c r="BMY64" s="1053"/>
      <c r="BMZ64" s="480"/>
      <c r="BNA64" s="480"/>
      <c r="BNB64" s="481"/>
      <c r="BNC64" s="480"/>
      <c r="BND64" s="480"/>
      <c r="BNE64" s="480"/>
      <c r="BNF64" s="481"/>
      <c r="BNG64" s="481"/>
      <c r="BNH64" s="482"/>
      <c r="BNI64" s="481"/>
      <c r="BNJ64" s="1053"/>
      <c r="BNK64" s="1053"/>
      <c r="BNL64" s="1053"/>
      <c r="BNM64" s="1053"/>
      <c r="BNN64" s="1053"/>
      <c r="BNO64" s="480"/>
      <c r="BNP64" s="480"/>
      <c r="BNQ64" s="481"/>
      <c r="BNR64" s="480"/>
      <c r="BNS64" s="480"/>
      <c r="BNT64" s="480"/>
      <c r="BNU64" s="481"/>
      <c r="BNV64" s="481"/>
      <c r="BNW64" s="482"/>
      <c r="BNX64" s="481"/>
      <c r="BNY64" s="1053"/>
      <c r="BNZ64" s="1053"/>
      <c r="BOA64" s="1053"/>
      <c r="BOB64" s="1053"/>
      <c r="BOC64" s="1053"/>
      <c r="BOD64" s="480"/>
      <c r="BOE64" s="480"/>
      <c r="BOF64" s="481"/>
      <c r="BOG64" s="480"/>
      <c r="BOH64" s="480"/>
      <c r="BOI64" s="480"/>
      <c r="BOJ64" s="481"/>
      <c r="BOK64" s="481"/>
      <c r="BOL64" s="482"/>
      <c r="BOM64" s="481"/>
      <c r="BON64" s="1053"/>
      <c r="BOO64" s="1053"/>
      <c r="BOP64" s="1053"/>
      <c r="BOQ64" s="1053"/>
      <c r="BOR64" s="1053"/>
      <c r="BOS64" s="480"/>
      <c r="BOT64" s="480"/>
      <c r="BOU64" s="481"/>
      <c r="BOV64" s="480"/>
      <c r="BOW64" s="480"/>
      <c r="BOX64" s="480"/>
      <c r="BOY64" s="481"/>
      <c r="BOZ64" s="481"/>
      <c r="BPA64" s="482"/>
      <c r="BPB64" s="481"/>
      <c r="BPC64" s="1053"/>
      <c r="BPD64" s="1053"/>
      <c r="BPE64" s="1053"/>
      <c r="BPF64" s="1053"/>
      <c r="BPG64" s="1053"/>
      <c r="BPH64" s="480"/>
      <c r="BPI64" s="480"/>
      <c r="BPJ64" s="481"/>
      <c r="BPK64" s="480"/>
      <c r="BPL64" s="480"/>
      <c r="BPM64" s="480"/>
      <c r="BPN64" s="481"/>
      <c r="BPO64" s="481"/>
      <c r="BPP64" s="482"/>
      <c r="BPQ64" s="481"/>
      <c r="BPR64" s="1053"/>
      <c r="BPS64" s="1053"/>
      <c r="BPT64" s="1053"/>
      <c r="BPU64" s="1053"/>
      <c r="BPV64" s="1053"/>
      <c r="BPW64" s="480"/>
      <c r="BPX64" s="480"/>
      <c r="BPY64" s="481"/>
      <c r="BPZ64" s="480"/>
      <c r="BQA64" s="480"/>
      <c r="BQB64" s="480"/>
      <c r="BQC64" s="481"/>
      <c r="BQD64" s="481"/>
      <c r="BQE64" s="482"/>
      <c r="BQF64" s="481"/>
      <c r="BQG64" s="1053"/>
      <c r="BQH64" s="1053"/>
      <c r="BQI64" s="1053"/>
      <c r="BQJ64" s="1053"/>
      <c r="BQK64" s="1053"/>
      <c r="BQL64" s="480"/>
      <c r="BQM64" s="480"/>
      <c r="BQN64" s="481"/>
      <c r="BQO64" s="480"/>
      <c r="BQP64" s="480"/>
      <c r="BQQ64" s="480"/>
      <c r="BQR64" s="481"/>
      <c r="BQS64" s="481"/>
      <c r="BQT64" s="482"/>
      <c r="BQU64" s="481"/>
      <c r="BQV64" s="1053"/>
      <c r="BQW64" s="1053"/>
      <c r="BQX64" s="1053"/>
      <c r="BQY64" s="1053"/>
      <c r="BQZ64" s="1053"/>
      <c r="BRA64" s="480"/>
      <c r="BRB64" s="480"/>
      <c r="BRC64" s="481"/>
      <c r="BRD64" s="480"/>
      <c r="BRE64" s="480"/>
      <c r="BRF64" s="480"/>
      <c r="BRG64" s="481"/>
      <c r="BRH64" s="481"/>
      <c r="BRI64" s="482"/>
      <c r="BRJ64" s="481"/>
      <c r="BRK64" s="1053"/>
      <c r="BRL64" s="1053"/>
      <c r="BRM64" s="1053"/>
      <c r="BRN64" s="1053"/>
      <c r="BRO64" s="1053"/>
      <c r="BRP64" s="480"/>
      <c r="BRQ64" s="480"/>
      <c r="BRR64" s="481"/>
      <c r="BRS64" s="480"/>
      <c r="BRT64" s="480"/>
      <c r="BRU64" s="480"/>
      <c r="BRV64" s="481"/>
      <c r="BRW64" s="481"/>
      <c r="BRX64" s="482"/>
      <c r="BRY64" s="481"/>
      <c r="BRZ64" s="1053"/>
      <c r="BSA64" s="1053"/>
      <c r="BSB64" s="1053"/>
      <c r="BSC64" s="1053"/>
      <c r="BSD64" s="1053"/>
      <c r="BSE64" s="480"/>
      <c r="BSF64" s="480"/>
      <c r="BSG64" s="481"/>
      <c r="BSH64" s="480"/>
      <c r="BSI64" s="480"/>
      <c r="BSJ64" s="480"/>
      <c r="BSK64" s="481"/>
      <c r="BSL64" s="481"/>
      <c r="BSM64" s="482"/>
      <c r="BSN64" s="481"/>
      <c r="BSO64" s="1053"/>
      <c r="BSP64" s="1053"/>
      <c r="BSQ64" s="1053"/>
      <c r="BSR64" s="1053"/>
      <c r="BSS64" s="1053"/>
      <c r="BST64" s="480"/>
      <c r="BSU64" s="480"/>
      <c r="BSV64" s="481"/>
      <c r="BSW64" s="480"/>
      <c r="BSX64" s="480"/>
      <c r="BSY64" s="480"/>
      <c r="BSZ64" s="481"/>
      <c r="BTA64" s="481"/>
      <c r="BTB64" s="482"/>
      <c r="BTC64" s="481"/>
      <c r="BTD64" s="1053"/>
      <c r="BTE64" s="1053"/>
      <c r="BTF64" s="1053"/>
      <c r="BTG64" s="1053"/>
      <c r="BTH64" s="1053"/>
      <c r="BTI64" s="480"/>
      <c r="BTJ64" s="480"/>
      <c r="BTK64" s="481"/>
      <c r="BTL64" s="480"/>
      <c r="BTM64" s="480"/>
      <c r="BTN64" s="480"/>
      <c r="BTO64" s="481"/>
      <c r="BTP64" s="481"/>
      <c r="BTQ64" s="482"/>
      <c r="BTR64" s="481"/>
      <c r="BTS64" s="1053"/>
      <c r="BTT64" s="1053"/>
      <c r="BTU64" s="1053"/>
      <c r="BTV64" s="1053"/>
      <c r="BTW64" s="1053"/>
      <c r="BTX64" s="480"/>
      <c r="BTY64" s="480"/>
      <c r="BTZ64" s="481"/>
      <c r="BUA64" s="480"/>
      <c r="BUB64" s="480"/>
      <c r="BUC64" s="480"/>
      <c r="BUD64" s="481"/>
      <c r="BUE64" s="481"/>
      <c r="BUF64" s="482"/>
      <c r="BUG64" s="481"/>
      <c r="BUH64" s="1053"/>
      <c r="BUI64" s="1053"/>
      <c r="BUJ64" s="1053"/>
      <c r="BUK64" s="1053"/>
      <c r="BUL64" s="1053"/>
      <c r="BUM64" s="480"/>
      <c r="BUN64" s="480"/>
      <c r="BUO64" s="481"/>
      <c r="BUP64" s="480"/>
      <c r="BUQ64" s="480"/>
      <c r="BUR64" s="480"/>
      <c r="BUS64" s="481"/>
      <c r="BUT64" s="481"/>
      <c r="BUU64" s="482"/>
      <c r="BUV64" s="481"/>
      <c r="BUW64" s="1053"/>
      <c r="BUX64" s="1053"/>
      <c r="BUY64" s="1053"/>
      <c r="BUZ64" s="1053"/>
      <c r="BVA64" s="1053"/>
      <c r="BVB64" s="480"/>
      <c r="BVC64" s="480"/>
      <c r="BVD64" s="481"/>
      <c r="BVE64" s="480"/>
      <c r="BVF64" s="480"/>
      <c r="BVG64" s="480"/>
      <c r="BVH64" s="481"/>
      <c r="BVI64" s="481"/>
      <c r="BVJ64" s="482"/>
      <c r="BVK64" s="481"/>
      <c r="BVL64" s="1053"/>
      <c r="BVM64" s="1053"/>
      <c r="BVN64" s="1053"/>
      <c r="BVO64" s="1053"/>
      <c r="BVP64" s="1053"/>
      <c r="BVQ64" s="480"/>
      <c r="BVR64" s="480"/>
      <c r="BVS64" s="481"/>
      <c r="BVT64" s="480"/>
      <c r="BVU64" s="480"/>
      <c r="BVV64" s="480"/>
      <c r="BVW64" s="481"/>
      <c r="BVX64" s="481"/>
      <c r="BVY64" s="482"/>
      <c r="BVZ64" s="481"/>
      <c r="BWA64" s="1053"/>
      <c r="BWB64" s="1053"/>
      <c r="BWC64" s="1053"/>
      <c r="BWD64" s="1053"/>
      <c r="BWE64" s="1053"/>
      <c r="BWF64" s="480"/>
      <c r="BWG64" s="480"/>
      <c r="BWH64" s="481"/>
      <c r="BWI64" s="480"/>
      <c r="BWJ64" s="480"/>
      <c r="BWK64" s="480"/>
      <c r="BWL64" s="481"/>
      <c r="BWM64" s="481"/>
      <c r="BWN64" s="482"/>
      <c r="BWO64" s="481"/>
      <c r="BWP64" s="1053"/>
      <c r="BWQ64" s="1053"/>
      <c r="BWR64" s="1053"/>
      <c r="BWS64" s="1053"/>
      <c r="BWT64" s="1053"/>
      <c r="BWU64" s="480"/>
      <c r="BWV64" s="480"/>
      <c r="BWW64" s="481"/>
      <c r="BWX64" s="480"/>
      <c r="BWY64" s="480"/>
      <c r="BWZ64" s="480"/>
      <c r="BXA64" s="481"/>
      <c r="BXB64" s="481"/>
      <c r="BXC64" s="482"/>
      <c r="BXD64" s="481"/>
      <c r="BXE64" s="1053"/>
      <c r="BXF64" s="1053"/>
      <c r="BXG64" s="1053"/>
      <c r="BXH64" s="1053"/>
      <c r="BXI64" s="1053"/>
      <c r="BXJ64" s="480"/>
      <c r="BXK64" s="480"/>
      <c r="BXL64" s="481"/>
      <c r="BXM64" s="480"/>
      <c r="BXN64" s="480"/>
      <c r="BXO64" s="480"/>
      <c r="BXP64" s="481"/>
      <c r="BXQ64" s="481"/>
      <c r="BXR64" s="482"/>
      <c r="BXS64" s="481"/>
      <c r="BXT64" s="1053"/>
      <c r="BXU64" s="1053"/>
      <c r="BXV64" s="1053"/>
      <c r="BXW64" s="1053"/>
      <c r="BXX64" s="1053"/>
      <c r="BXY64" s="480"/>
      <c r="BXZ64" s="480"/>
      <c r="BYA64" s="481"/>
      <c r="BYB64" s="480"/>
      <c r="BYC64" s="480"/>
      <c r="BYD64" s="480"/>
      <c r="BYE64" s="481"/>
      <c r="BYF64" s="481"/>
      <c r="BYG64" s="482"/>
      <c r="BYH64" s="481"/>
      <c r="BYI64" s="1053"/>
      <c r="BYJ64" s="1053"/>
      <c r="BYK64" s="1053"/>
      <c r="BYL64" s="1053"/>
      <c r="BYM64" s="1053"/>
      <c r="BYN64" s="480"/>
      <c r="BYO64" s="480"/>
      <c r="BYP64" s="481"/>
      <c r="BYQ64" s="480"/>
      <c r="BYR64" s="480"/>
      <c r="BYS64" s="480"/>
      <c r="BYT64" s="481"/>
      <c r="BYU64" s="481"/>
      <c r="BYV64" s="482"/>
      <c r="BYW64" s="481"/>
      <c r="BYX64" s="1053"/>
      <c r="BYY64" s="1053"/>
      <c r="BYZ64" s="1053"/>
      <c r="BZA64" s="1053"/>
      <c r="BZB64" s="1053"/>
      <c r="BZC64" s="480"/>
      <c r="BZD64" s="480"/>
      <c r="BZE64" s="481"/>
      <c r="BZF64" s="480"/>
      <c r="BZG64" s="480"/>
      <c r="BZH64" s="480"/>
      <c r="BZI64" s="481"/>
      <c r="BZJ64" s="481"/>
      <c r="BZK64" s="482"/>
      <c r="BZL64" s="481"/>
      <c r="BZM64" s="1053"/>
      <c r="BZN64" s="1053"/>
      <c r="BZO64" s="1053"/>
      <c r="BZP64" s="1053"/>
      <c r="BZQ64" s="1053"/>
      <c r="BZR64" s="480"/>
      <c r="BZS64" s="480"/>
      <c r="BZT64" s="481"/>
      <c r="BZU64" s="480"/>
      <c r="BZV64" s="480"/>
      <c r="BZW64" s="480"/>
      <c r="BZX64" s="481"/>
      <c r="BZY64" s="481"/>
      <c r="BZZ64" s="482"/>
      <c r="CAA64" s="481"/>
      <c r="CAB64" s="1053"/>
      <c r="CAC64" s="1053"/>
      <c r="CAD64" s="1053"/>
      <c r="CAE64" s="1053"/>
      <c r="CAF64" s="1053"/>
      <c r="CAG64" s="480"/>
      <c r="CAH64" s="480"/>
      <c r="CAI64" s="481"/>
      <c r="CAJ64" s="480"/>
      <c r="CAK64" s="480"/>
      <c r="CAL64" s="480"/>
      <c r="CAM64" s="481"/>
      <c r="CAN64" s="481"/>
      <c r="CAO64" s="482"/>
      <c r="CAP64" s="481"/>
      <c r="CAQ64" s="1053"/>
      <c r="CAR64" s="1053"/>
      <c r="CAS64" s="1053"/>
      <c r="CAT64" s="1053"/>
      <c r="CAU64" s="1053"/>
      <c r="CAV64" s="480"/>
      <c r="CAW64" s="480"/>
      <c r="CAX64" s="481"/>
      <c r="CAY64" s="480"/>
      <c r="CAZ64" s="480"/>
      <c r="CBA64" s="480"/>
      <c r="CBB64" s="481"/>
      <c r="CBC64" s="481"/>
      <c r="CBD64" s="482"/>
      <c r="CBE64" s="481"/>
      <c r="CBF64" s="1053"/>
      <c r="CBG64" s="1053"/>
      <c r="CBH64" s="1053"/>
      <c r="CBI64" s="1053"/>
      <c r="CBJ64" s="1053"/>
      <c r="CBK64" s="480"/>
      <c r="CBL64" s="480"/>
      <c r="CBM64" s="481"/>
      <c r="CBN64" s="480"/>
      <c r="CBO64" s="480"/>
      <c r="CBP64" s="480"/>
      <c r="CBQ64" s="481"/>
      <c r="CBR64" s="481"/>
      <c r="CBS64" s="482"/>
      <c r="CBT64" s="481"/>
      <c r="CBU64" s="1053"/>
      <c r="CBV64" s="1053"/>
      <c r="CBW64" s="1053"/>
      <c r="CBX64" s="1053"/>
      <c r="CBY64" s="1053"/>
      <c r="CBZ64" s="480"/>
      <c r="CCA64" s="480"/>
      <c r="CCB64" s="481"/>
      <c r="CCC64" s="480"/>
      <c r="CCD64" s="480"/>
      <c r="CCE64" s="480"/>
      <c r="CCF64" s="481"/>
      <c r="CCG64" s="481"/>
      <c r="CCH64" s="482"/>
      <c r="CCI64" s="481"/>
      <c r="CCJ64" s="1053"/>
      <c r="CCK64" s="1053"/>
      <c r="CCL64" s="1053"/>
      <c r="CCM64" s="1053"/>
      <c r="CCN64" s="1053"/>
      <c r="CCO64" s="480"/>
      <c r="CCP64" s="480"/>
      <c r="CCQ64" s="481"/>
      <c r="CCR64" s="480"/>
      <c r="CCS64" s="480"/>
      <c r="CCT64" s="480"/>
      <c r="CCU64" s="481"/>
      <c r="CCV64" s="481"/>
      <c r="CCW64" s="482"/>
      <c r="CCX64" s="481"/>
      <c r="CCY64" s="1053"/>
      <c r="CCZ64" s="1053"/>
      <c r="CDA64" s="1053"/>
      <c r="CDB64" s="1053"/>
      <c r="CDC64" s="1053"/>
      <c r="CDD64" s="480"/>
      <c r="CDE64" s="480"/>
      <c r="CDF64" s="481"/>
      <c r="CDG64" s="480"/>
      <c r="CDH64" s="480"/>
      <c r="CDI64" s="480"/>
      <c r="CDJ64" s="481"/>
      <c r="CDK64" s="481"/>
      <c r="CDL64" s="482"/>
      <c r="CDM64" s="481"/>
      <c r="CDN64" s="1053"/>
      <c r="CDO64" s="1053"/>
      <c r="CDP64" s="1053"/>
      <c r="CDQ64" s="1053"/>
      <c r="CDR64" s="1053"/>
      <c r="CDS64" s="480"/>
      <c r="CDT64" s="480"/>
      <c r="CDU64" s="481"/>
      <c r="CDV64" s="480"/>
      <c r="CDW64" s="480"/>
      <c r="CDX64" s="480"/>
      <c r="CDY64" s="481"/>
      <c r="CDZ64" s="481"/>
      <c r="CEA64" s="482"/>
      <c r="CEB64" s="481"/>
      <c r="CEC64" s="1053"/>
      <c r="CED64" s="1053"/>
      <c r="CEE64" s="1053"/>
      <c r="CEF64" s="1053"/>
      <c r="CEG64" s="1053"/>
      <c r="CEH64" s="480"/>
      <c r="CEI64" s="480"/>
      <c r="CEJ64" s="481"/>
      <c r="CEK64" s="480"/>
      <c r="CEL64" s="480"/>
      <c r="CEM64" s="480"/>
      <c r="CEN64" s="481"/>
      <c r="CEO64" s="481"/>
      <c r="CEP64" s="482"/>
      <c r="CEQ64" s="481"/>
      <c r="CER64" s="1053"/>
      <c r="CES64" s="1053"/>
      <c r="CET64" s="1053"/>
      <c r="CEU64" s="1053"/>
      <c r="CEV64" s="1053"/>
      <c r="CEW64" s="480"/>
      <c r="CEX64" s="480"/>
      <c r="CEY64" s="481"/>
      <c r="CEZ64" s="480"/>
      <c r="CFA64" s="480"/>
      <c r="CFB64" s="480"/>
      <c r="CFC64" s="481"/>
      <c r="CFD64" s="481"/>
      <c r="CFE64" s="482"/>
      <c r="CFF64" s="481"/>
      <c r="CFG64" s="1053"/>
      <c r="CFH64" s="1053"/>
      <c r="CFI64" s="1053"/>
      <c r="CFJ64" s="1053"/>
      <c r="CFK64" s="1053"/>
      <c r="CFL64" s="480"/>
      <c r="CFM64" s="480"/>
      <c r="CFN64" s="481"/>
      <c r="CFO64" s="480"/>
      <c r="CFP64" s="480"/>
      <c r="CFQ64" s="480"/>
      <c r="CFR64" s="481"/>
      <c r="CFS64" s="481"/>
      <c r="CFT64" s="482"/>
      <c r="CFU64" s="481"/>
      <c r="CFV64" s="1053"/>
      <c r="CFW64" s="1053"/>
      <c r="CFX64" s="1053"/>
      <c r="CFY64" s="1053"/>
      <c r="CFZ64" s="1053"/>
      <c r="CGA64" s="480"/>
      <c r="CGB64" s="480"/>
      <c r="CGC64" s="481"/>
      <c r="CGD64" s="480"/>
      <c r="CGE64" s="480"/>
      <c r="CGF64" s="480"/>
      <c r="CGG64" s="481"/>
      <c r="CGH64" s="481"/>
      <c r="CGI64" s="482"/>
      <c r="CGJ64" s="481"/>
      <c r="CGK64" s="1053"/>
      <c r="CGL64" s="1053"/>
      <c r="CGM64" s="1053"/>
      <c r="CGN64" s="1053"/>
      <c r="CGO64" s="1053"/>
      <c r="CGP64" s="480"/>
      <c r="CGQ64" s="480"/>
      <c r="CGR64" s="481"/>
      <c r="CGS64" s="480"/>
      <c r="CGT64" s="480"/>
      <c r="CGU64" s="480"/>
      <c r="CGV64" s="481"/>
      <c r="CGW64" s="481"/>
      <c r="CGX64" s="482"/>
      <c r="CGY64" s="481"/>
      <c r="CGZ64" s="1053"/>
      <c r="CHA64" s="1053"/>
      <c r="CHB64" s="1053"/>
      <c r="CHC64" s="1053"/>
      <c r="CHD64" s="1053"/>
      <c r="CHE64" s="480"/>
      <c r="CHF64" s="480"/>
      <c r="CHG64" s="481"/>
      <c r="CHH64" s="480"/>
      <c r="CHI64" s="480"/>
      <c r="CHJ64" s="480"/>
      <c r="CHK64" s="481"/>
      <c r="CHL64" s="481"/>
      <c r="CHM64" s="482"/>
      <c r="CHN64" s="481"/>
      <c r="CHO64" s="1053"/>
      <c r="CHP64" s="1053"/>
      <c r="CHQ64" s="1053"/>
      <c r="CHR64" s="1053"/>
      <c r="CHS64" s="1053"/>
      <c r="CHT64" s="480"/>
      <c r="CHU64" s="480"/>
      <c r="CHV64" s="481"/>
      <c r="CHW64" s="480"/>
      <c r="CHX64" s="480"/>
      <c r="CHY64" s="480"/>
      <c r="CHZ64" s="481"/>
      <c r="CIA64" s="481"/>
      <c r="CIB64" s="482"/>
      <c r="CIC64" s="481"/>
      <c r="CID64" s="1053"/>
      <c r="CIE64" s="1053"/>
      <c r="CIF64" s="1053"/>
      <c r="CIG64" s="1053"/>
      <c r="CIH64" s="1053"/>
      <c r="CII64" s="480"/>
      <c r="CIJ64" s="480"/>
      <c r="CIK64" s="481"/>
      <c r="CIL64" s="480"/>
      <c r="CIM64" s="480"/>
      <c r="CIN64" s="480"/>
      <c r="CIO64" s="481"/>
      <c r="CIP64" s="481"/>
      <c r="CIQ64" s="482"/>
      <c r="CIR64" s="481"/>
      <c r="CIS64" s="1053"/>
      <c r="CIT64" s="1053"/>
      <c r="CIU64" s="1053"/>
      <c r="CIV64" s="1053"/>
      <c r="CIW64" s="1053"/>
      <c r="CIX64" s="480"/>
      <c r="CIY64" s="480"/>
      <c r="CIZ64" s="481"/>
      <c r="CJA64" s="480"/>
      <c r="CJB64" s="480"/>
      <c r="CJC64" s="480"/>
      <c r="CJD64" s="481"/>
      <c r="CJE64" s="481"/>
      <c r="CJF64" s="482"/>
      <c r="CJG64" s="481"/>
      <c r="CJH64" s="1053"/>
      <c r="CJI64" s="1053"/>
      <c r="CJJ64" s="1053"/>
      <c r="CJK64" s="1053"/>
      <c r="CJL64" s="1053"/>
      <c r="CJM64" s="480"/>
      <c r="CJN64" s="480"/>
      <c r="CJO64" s="481"/>
      <c r="CJP64" s="480"/>
      <c r="CJQ64" s="480"/>
      <c r="CJR64" s="480"/>
      <c r="CJS64" s="481"/>
      <c r="CJT64" s="481"/>
      <c r="CJU64" s="482"/>
      <c r="CJV64" s="481"/>
      <c r="CJW64" s="1053"/>
      <c r="CJX64" s="1053"/>
      <c r="CJY64" s="1053"/>
      <c r="CJZ64" s="1053"/>
      <c r="CKA64" s="1053"/>
      <c r="CKB64" s="480"/>
      <c r="CKC64" s="480"/>
      <c r="CKD64" s="481"/>
      <c r="CKE64" s="480"/>
      <c r="CKF64" s="480"/>
      <c r="CKG64" s="480"/>
      <c r="CKH64" s="481"/>
      <c r="CKI64" s="481"/>
      <c r="CKJ64" s="482"/>
      <c r="CKK64" s="481"/>
      <c r="CKL64" s="1053"/>
      <c r="CKM64" s="1053"/>
      <c r="CKN64" s="1053"/>
      <c r="CKO64" s="1053"/>
      <c r="CKP64" s="1053"/>
      <c r="CKQ64" s="480"/>
      <c r="CKR64" s="480"/>
      <c r="CKS64" s="481"/>
      <c r="CKT64" s="480"/>
      <c r="CKU64" s="480"/>
      <c r="CKV64" s="480"/>
      <c r="CKW64" s="481"/>
      <c r="CKX64" s="481"/>
      <c r="CKY64" s="482"/>
      <c r="CKZ64" s="481"/>
      <c r="CLA64" s="1053"/>
      <c r="CLB64" s="1053"/>
      <c r="CLC64" s="1053"/>
      <c r="CLD64" s="1053"/>
      <c r="CLE64" s="1053"/>
      <c r="CLF64" s="480"/>
      <c r="CLG64" s="480"/>
      <c r="CLH64" s="481"/>
      <c r="CLI64" s="480"/>
      <c r="CLJ64" s="480"/>
      <c r="CLK64" s="480"/>
      <c r="CLL64" s="481"/>
      <c r="CLM64" s="481"/>
      <c r="CLN64" s="482"/>
      <c r="CLO64" s="481"/>
      <c r="CLP64" s="1053"/>
      <c r="CLQ64" s="1053"/>
      <c r="CLR64" s="1053"/>
      <c r="CLS64" s="1053"/>
      <c r="CLT64" s="1053"/>
      <c r="CLU64" s="480"/>
      <c r="CLV64" s="480"/>
      <c r="CLW64" s="481"/>
      <c r="CLX64" s="480"/>
      <c r="CLY64" s="480"/>
      <c r="CLZ64" s="480"/>
      <c r="CMA64" s="481"/>
      <c r="CMB64" s="481"/>
      <c r="CMC64" s="482"/>
      <c r="CMD64" s="481"/>
      <c r="CME64" s="1053"/>
      <c r="CMF64" s="1053"/>
      <c r="CMG64" s="1053"/>
      <c r="CMH64" s="1053"/>
      <c r="CMI64" s="1053"/>
      <c r="CMJ64" s="480"/>
      <c r="CMK64" s="480"/>
      <c r="CML64" s="481"/>
      <c r="CMM64" s="480"/>
      <c r="CMN64" s="480"/>
      <c r="CMO64" s="480"/>
      <c r="CMP64" s="481"/>
      <c r="CMQ64" s="481"/>
      <c r="CMR64" s="482"/>
      <c r="CMS64" s="481"/>
      <c r="CMT64" s="1053"/>
      <c r="CMU64" s="1053"/>
      <c r="CMV64" s="1053"/>
      <c r="CMW64" s="1053"/>
      <c r="CMX64" s="1053"/>
      <c r="CMY64" s="480"/>
      <c r="CMZ64" s="480"/>
      <c r="CNA64" s="481"/>
      <c r="CNB64" s="480"/>
      <c r="CNC64" s="480"/>
      <c r="CND64" s="480"/>
      <c r="CNE64" s="481"/>
      <c r="CNF64" s="481"/>
      <c r="CNG64" s="482"/>
      <c r="CNH64" s="481"/>
      <c r="CNI64" s="1053"/>
      <c r="CNJ64" s="1053"/>
      <c r="CNK64" s="1053"/>
      <c r="CNL64" s="1053"/>
      <c r="CNM64" s="1053"/>
      <c r="CNN64" s="480"/>
      <c r="CNO64" s="480"/>
      <c r="CNP64" s="481"/>
      <c r="CNQ64" s="480"/>
      <c r="CNR64" s="480"/>
      <c r="CNS64" s="480"/>
      <c r="CNT64" s="481"/>
      <c r="CNU64" s="481"/>
      <c r="CNV64" s="482"/>
      <c r="CNW64" s="481"/>
      <c r="CNX64" s="1053"/>
      <c r="CNY64" s="1053"/>
      <c r="CNZ64" s="1053"/>
      <c r="COA64" s="1053"/>
      <c r="COB64" s="1053"/>
      <c r="COC64" s="480"/>
      <c r="COD64" s="480"/>
      <c r="COE64" s="481"/>
      <c r="COF64" s="480"/>
      <c r="COG64" s="480"/>
      <c r="COH64" s="480"/>
      <c r="COI64" s="481"/>
      <c r="COJ64" s="481"/>
      <c r="COK64" s="482"/>
      <c r="COL64" s="481"/>
      <c r="COM64" s="1053"/>
      <c r="CON64" s="1053"/>
      <c r="COO64" s="1053"/>
      <c r="COP64" s="1053"/>
      <c r="COQ64" s="1053"/>
      <c r="COR64" s="480"/>
      <c r="COS64" s="480"/>
      <c r="COT64" s="481"/>
      <c r="COU64" s="480"/>
      <c r="COV64" s="480"/>
      <c r="COW64" s="480"/>
      <c r="COX64" s="481"/>
      <c r="COY64" s="481"/>
      <c r="COZ64" s="482"/>
      <c r="CPA64" s="481"/>
      <c r="CPB64" s="1053"/>
      <c r="CPC64" s="1053"/>
      <c r="CPD64" s="1053"/>
      <c r="CPE64" s="1053"/>
      <c r="CPF64" s="1053"/>
      <c r="CPG64" s="480"/>
      <c r="CPH64" s="480"/>
      <c r="CPI64" s="481"/>
      <c r="CPJ64" s="480"/>
      <c r="CPK64" s="480"/>
      <c r="CPL64" s="480"/>
      <c r="CPM64" s="481"/>
      <c r="CPN64" s="481"/>
      <c r="CPO64" s="482"/>
      <c r="CPP64" s="481"/>
      <c r="CPQ64" s="1053"/>
      <c r="CPR64" s="1053"/>
      <c r="CPS64" s="1053"/>
      <c r="CPT64" s="1053"/>
      <c r="CPU64" s="1053"/>
      <c r="CPV64" s="480"/>
      <c r="CPW64" s="480"/>
      <c r="CPX64" s="481"/>
      <c r="CPY64" s="480"/>
      <c r="CPZ64" s="480"/>
      <c r="CQA64" s="480"/>
      <c r="CQB64" s="481"/>
      <c r="CQC64" s="481"/>
      <c r="CQD64" s="482"/>
      <c r="CQE64" s="481"/>
      <c r="CQF64" s="1053"/>
      <c r="CQG64" s="1053"/>
      <c r="CQH64" s="1053"/>
      <c r="CQI64" s="1053"/>
      <c r="CQJ64" s="1053"/>
      <c r="CQK64" s="480"/>
      <c r="CQL64" s="480"/>
      <c r="CQM64" s="481"/>
      <c r="CQN64" s="480"/>
      <c r="CQO64" s="480"/>
      <c r="CQP64" s="480"/>
      <c r="CQQ64" s="481"/>
      <c r="CQR64" s="481"/>
      <c r="CQS64" s="482"/>
      <c r="CQT64" s="481"/>
      <c r="CQU64" s="1053"/>
      <c r="CQV64" s="1053"/>
      <c r="CQW64" s="1053"/>
      <c r="CQX64" s="1053"/>
      <c r="CQY64" s="1053"/>
      <c r="CQZ64" s="480"/>
      <c r="CRA64" s="480"/>
      <c r="CRB64" s="481"/>
      <c r="CRC64" s="480"/>
      <c r="CRD64" s="480"/>
      <c r="CRE64" s="480"/>
      <c r="CRF64" s="481"/>
      <c r="CRG64" s="481"/>
      <c r="CRH64" s="482"/>
      <c r="CRI64" s="481"/>
      <c r="CRJ64" s="1053"/>
      <c r="CRK64" s="1053"/>
      <c r="CRL64" s="1053"/>
      <c r="CRM64" s="1053"/>
      <c r="CRN64" s="1053"/>
      <c r="CRO64" s="480"/>
      <c r="CRP64" s="480"/>
      <c r="CRQ64" s="481"/>
      <c r="CRR64" s="480"/>
      <c r="CRS64" s="480"/>
      <c r="CRT64" s="480"/>
      <c r="CRU64" s="481"/>
      <c r="CRV64" s="481"/>
      <c r="CRW64" s="482"/>
      <c r="CRX64" s="481"/>
      <c r="CRY64" s="1053"/>
      <c r="CRZ64" s="1053"/>
      <c r="CSA64" s="1053"/>
      <c r="CSB64" s="1053"/>
      <c r="CSC64" s="1053"/>
      <c r="CSD64" s="480"/>
      <c r="CSE64" s="480"/>
      <c r="CSF64" s="481"/>
      <c r="CSG64" s="480"/>
      <c r="CSH64" s="480"/>
      <c r="CSI64" s="480"/>
      <c r="CSJ64" s="481"/>
      <c r="CSK64" s="481"/>
      <c r="CSL64" s="482"/>
      <c r="CSM64" s="481"/>
      <c r="CSN64" s="1053"/>
      <c r="CSO64" s="1053"/>
      <c r="CSP64" s="1053"/>
      <c r="CSQ64" s="1053"/>
      <c r="CSR64" s="1053"/>
      <c r="CSS64" s="480"/>
      <c r="CST64" s="480"/>
      <c r="CSU64" s="481"/>
      <c r="CSV64" s="480"/>
      <c r="CSW64" s="480"/>
      <c r="CSX64" s="480"/>
      <c r="CSY64" s="481"/>
      <c r="CSZ64" s="481"/>
      <c r="CTA64" s="482"/>
      <c r="CTB64" s="481"/>
      <c r="CTC64" s="1053"/>
      <c r="CTD64" s="1053"/>
      <c r="CTE64" s="1053"/>
      <c r="CTF64" s="1053"/>
      <c r="CTG64" s="1053"/>
      <c r="CTH64" s="480"/>
      <c r="CTI64" s="480"/>
      <c r="CTJ64" s="481"/>
      <c r="CTK64" s="480"/>
      <c r="CTL64" s="480"/>
      <c r="CTM64" s="480"/>
      <c r="CTN64" s="481"/>
      <c r="CTO64" s="481"/>
      <c r="CTP64" s="482"/>
      <c r="CTQ64" s="481"/>
      <c r="CTR64" s="1053"/>
      <c r="CTS64" s="1053"/>
      <c r="CTT64" s="1053"/>
      <c r="CTU64" s="1053"/>
      <c r="CTV64" s="1053"/>
      <c r="CTW64" s="480"/>
      <c r="CTX64" s="480"/>
      <c r="CTY64" s="481"/>
      <c r="CTZ64" s="480"/>
      <c r="CUA64" s="480"/>
      <c r="CUB64" s="480"/>
      <c r="CUC64" s="481"/>
      <c r="CUD64" s="481"/>
      <c r="CUE64" s="482"/>
      <c r="CUF64" s="481"/>
      <c r="CUG64" s="1053"/>
      <c r="CUH64" s="1053"/>
      <c r="CUI64" s="1053"/>
      <c r="CUJ64" s="1053"/>
      <c r="CUK64" s="1053"/>
      <c r="CUL64" s="480"/>
      <c r="CUM64" s="480"/>
      <c r="CUN64" s="481"/>
      <c r="CUO64" s="480"/>
      <c r="CUP64" s="480"/>
      <c r="CUQ64" s="480"/>
      <c r="CUR64" s="481"/>
      <c r="CUS64" s="481"/>
      <c r="CUT64" s="482"/>
      <c r="CUU64" s="481"/>
      <c r="CUV64" s="1053"/>
      <c r="CUW64" s="1053"/>
      <c r="CUX64" s="1053"/>
      <c r="CUY64" s="1053"/>
      <c r="CUZ64" s="1053"/>
      <c r="CVA64" s="480"/>
      <c r="CVB64" s="480"/>
      <c r="CVC64" s="481"/>
      <c r="CVD64" s="480"/>
      <c r="CVE64" s="480"/>
      <c r="CVF64" s="480"/>
      <c r="CVG64" s="481"/>
      <c r="CVH64" s="481"/>
      <c r="CVI64" s="482"/>
      <c r="CVJ64" s="481"/>
      <c r="CVK64" s="1053"/>
      <c r="CVL64" s="1053"/>
      <c r="CVM64" s="1053"/>
      <c r="CVN64" s="1053"/>
      <c r="CVO64" s="1053"/>
      <c r="CVP64" s="480"/>
      <c r="CVQ64" s="480"/>
      <c r="CVR64" s="481"/>
      <c r="CVS64" s="480"/>
      <c r="CVT64" s="480"/>
      <c r="CVU64" s="480"/>
      <c r="CVV64" s="481"/>
      <c r="CVW64" s="481"/>
      <c r="CVX64" s="482"/>
      <c r="CVY64" s="481"/>
      <c r="CVZ64" s="1053"/>
      <c r="CWA64" s="1053"/>
      <c r="CWB64" s="1053"/>
      <c r="CWC64" s="1053"/>
      <c r="CWD64" s="1053"/>
      <c r="CWE64" s="480"/>
      <c r="CWF64" s="480"/>
      <c r="CWG64" s="481"/>
      <c r="CWH64" s="480"/>
      <c r="CWI64" s="480"/>
      <c r="CWJ64" s="480"/>
      <c r="CWK64" s="481"/>
      <c r="CWL64" s="481"/>
      <c r="CWM64" s="482"/>
      <c r="CWN64" s="481"/>
      <c r="CWO64" s="1053"/>
      <c r="CWP64" s="1053"/>
      <c r="CWQ64" s="1053"/>
      <c r="CWR64" s="1053"/>
      <c r="CWS64" s="1053"/>
      <c r="CWT64" s="480"/>
      <c r="CWU64" s="480"/>
      <c r="CWV64" s="481"/>
      <c r="CWW64" s="480"/>
      <c r="CWX64" s="480"/>
      <c r="CWY64" s="480"/>
      <c r="CWZ64" s="481"/>
      <c r="CXA64" s="481"/>
      <c r="CXB64" s="482"/>
      <c r="CXC64" s="481"/>
      <c r="CXD64" s="1053"/>
      <c r="CXE64" s="1053"/>
      <c r="CXF64" s="1053"/>
      <c r="CXG64" s="1053"/>
      <c r="CXH64" s="1053"/>
      <c r="CXI64" s="480"/>
      <c r="CXJ64" s="480"/>
      <c r="CXK64" s="481"/>
      <c r="CXL64" s="480"/>
      <c r="CXM64" s="480"/>
      <c r="CXN64" s="480"/>
      <c r="CXO64" s="481"/>
      <c r="CXP64" s="481"/>
      <c r="CXQ64" s="482"/>
      <c r="CXR64" s="481"/>
      <c r="CXS64" s="1053"/>
      <c r="CXT64" s="1053"/>
      <c r="CXU64" s="1053"/>
      <c r="CXV64" s="1053"/>
      <c r="CXW64" s="1053"/>
      <c r="CXX64" s="480"/>
      <c r="CXY64" s="480"/>
      <c r="CXZ64" s="481"/>
      <c r="CYA64" s="480"/>
      <c r="CYB64" s="480"/>
      <c r="CYC64" s="480"/>
      <c r="CYD64" s="481"/>
      <c r="CYE64" s="481"/>
      <c r="CYF64" s="482"/>
      <c r="CYG64" s="481"/>
      <c r="CYH64" s="1053"/>
      <c r="CYI64" s="1053"/>
      <c r="CYJ64" s="1053"/>
      <c r="CYK64" s="1053"/>
      <c r="CYL64" s="1053"/>
      <c r="CYM64" s="480"/>
      <c r="CYN64" s="480"/>
      <c r="CYO64" s="481"/>
      <c r="CYP64" s="480"/>
      <c r="CYQ64" s="480"/>
      <c r="CYR64" s="480"/>
      <c r="CYS64" s="481"/>
      <c r="CYT64" s="481"/>
      <c r="CYU64" s="482"/>
      <c r="CYV64" s="481"/>
      <c r="CYW64" s="1053"/>
      <c r="CYX64" s="1053"/>
      <c r="CYY64" s="1053"/>
      <c r="CYZ64" s="1053"/>
      <c r="CZA64" s="1053"/>
      <c r="CZB64" s="480"/>
      <c r="CZC64" s="480"/>
      <c r="CZD64" s="481"/>
      <c r="CZE64" s="480"/>
      <c r="CZF64" s="480"/>
      <c r="CZG64" s="480"/>
      <c r="CZH64" s="481"/>
      <c r="CZI64" s="481"/>
      <c r="CZJ64" s="482"/>
      <c r="CZK64" s="481"/>
      <c r="CZL64" s="1053"/>
      <c r="CZM64" s="1053"/>
      <c r="CZN64" s="1053"/>
      <c r="CZO64" s="1053"/>
      <c r="CZP64" s="1053"/>
      <c r="CZQ64" s="480"/>
      <c r="CZR64" s="480"/>
      <c r="CZS64" s="481"/>
      <c r="CZT64" s="480"/>
      <c r="CZU64" s="480"/>
      <c r="CZV64" s="480"/>
      <c r="CZW64" s="481"/>
      <c r="CZX64" s="481"/>
      <c r="CZY64" s="482"/>
      <c r="CZZ64" s="481"/>
      <c r="DAA64" s="1053"/>
      <c r="DAB64" s="1053"/>
      <c r="DAC64" s="1053"/>
      <c r="DAD64" s="1053"/>
      <c r="DAE64" s="1053"/>
      <c r="DAF64" s="480"/>
      <c r="DAG64" s="480"/>
      <c r="DAH64" s="481"/>
      <c r="DAI64" s="480"/>
      <c r="DAJ64" s="480"/>
      <c r="DAK64" s="480"/>
      <c r="DAL64" s="481"/>
      <c r="DAM64" s="481"/>
      <c r="DAN64" s="482"/>
      <c r="DAO64" s="481"/>
      <c r="DAP64" s="1053"/>
      <c r="DAQ64" s="1053"/>
      <c r="DAR64" s="1053"/>
      <c r="DAS64" s="1053"/>
      <c r="DAT64" s="1053"/>
      <c r="DAU64" s="480"/>
      <c r="DAV64" s="480"/>
      <c r="DAW64" s="481"/>
      <c r="DAX64" s="480"/>
      <c r="DAY64" s="480"/>
      <c r="DAZ64" s="480"/>
      <c r="DBA64" s="481"/>
      <c r="DBB64" s="481"/>
      <c r="DBC64" s="482"/>
      <c r="DBD64" s="481"/>
      <c r="DBE64" s="1053"/>
      <c r="DBF64" s="1053"/>
      <c r="DBG64" s="1053"/>
      <c r="DBH64" s="1053"/>
      <c r="DBI64" s="1053"/>
      <c r="DBJ64" s="480"/>
      <c r="DBK64" s="480"/>
      <c r="DBL64" s="481"/>
      <c r="DBM64" s="480"/>
      <c r="DBN64" s="480"/>
      <c r="DBO64" s="480"/>
      <c r="DBP64" s="481"/>
      <c r="DBQ64" s="481"/>
      <c r="DBR64" s="482"/>
      <c r="DBS64" s="481"/>
      <c r="DBT64" s="1053"/>
      <c r="DBU64" s="1053"/>
      <c r="DBV64" s="1053"/>
      <c r="DBW64" s="1053"/>
      <c r="DBX64" s="1053"/>
      <c r="DBY64" s="480"/>
      <c r="DBZ64" s="480"/>
      <c r="DCA64" s="481"/>
      <c r="DCB64" s="480"/>
      <c r="DCC64" s="480"/>
      <c r="DCD64" s="480"/>
      <c r="DCE64" s="481"/>
      <c r="DCF64" s="481"/>
      <c r="DCG64" s="482"/>
      <c r="DCH64" s="481"/>
      <c r="DCI64" s="1053"/>
      <c r="DCJ64" s="1053"/>
      <c r="DCK64" s="1053"/>
      <c r="DCL64" s="1053"/>
      <c r="DCM64" s="1053"/>
      <c r="DCN64" s="480"/>
      <c r="DCO64" s="480"/>
      <c r="DCP64" s="481"/>
      <c r="DCQ64" s="480"/>
      <c r="DCR64" s="480"/>
      <c r="DCS64" s="480"/>
      <c r="DCT64" s="481"/>
      <c r="DCU64" s="481"/>
      <c r="DCV64" s="482"/>
      <c r="DCW64" s="481"/>
      <c r="DCX64" s="1053"/>
      <c r="DCY64" s="1053"/>
      <c r="DCZ64" s="1053"/>
      <c r="DDA64" s="1053"/>
      <c r="DDB64" s="1053"/>
      <c r="DDC64" s="480"/>
      <c r="DDD64" s="480"/>
      <c r="DDE64" s="481"/>
      <c r="DDF64" s="480"/>
      <c r="DDG64" s="480"/>
      <c r="DDH64" s="480"/>
      <c r="DDI64" s="481"/>
      <c r="DDJ64" s="481"/>
      <c r="DDK64" s="482"/>
      <c r="DDL64" s="481"/>
      <c r="DDM64" s="1053"/>
      <c r="DDN64" s="1053"/>
      <c r="DDO64" s="1053"/>
      <c r="DDP64" s="1053"/>
      <c r="DDQ64" s="1053"/>
      <c r="DDR64" s="480"/>
      <c r="DDS64" s="480"/>
      <c r="DDT64" s="481"/>
      <c r="DDU64" s="480"/>
      <c r="DDV64" s="480"/>
      <c r="DDW64" s="480"/>
      <c r="DDX64" s="481"/>
      <c r="DDY64" s="481"/>
      <c r="DDZ64" s="482"/>
      <c r="DEA64" s="481"/>
      <c r="DEB64" s="1053"/>
      <c r="DEC64" s="1053"/>
      <c r="DED64" s="1053"/>
      <c r="DEE64" s="1053"/>
      <c r="DEF64" s="1053"/>
      <c r="DEG64" s="480"/>
      <c r="DEH64" s="480"/>
      <c r="DEI64" s="481"/>
      <c r="DEJ64" s="480"/>
      <c r="DEK64" s="480"/>
      <c r="DEL64" s="480"/>
      <c r="DEM64" s="481"/>
      <c r="DEN64" s="481"/>
      <c r="DEO64" s="482"/>
      <c r="DEP64" s="481"/>
      <c r="DEQ64" s="1053"/>
      <c r="DER64" s="1053"/>
      <c r="DES64" s="1053"/>
      <c r="DET64" s="1053"/>
      <c r="DEU64" s="1053"/>
      <c r="DEV64" s="480"/>
      <c r="DEW64" s="480"/>
      <c r="DEX64" s="481"/>
      <c r="DEY64" s="480"/>
      <c r="DEZ64" s="480"/>
      <c r="DFA64" s="480"/>
      <c r="DFB64" s="481"/>
      <c r="DFC64" s="481"/>
      <c r="DFD64" s="482"/>
      <c r="DFE64" s="481"/>
      <c r="DFF64" s="1053"/>
      <c r="DFG64" s="1053"/>
      <c r="DFH64" s="1053"/>
      <c r="DFI64" s="1053"/>
      <c r="DFJ64" s="1053"/>
      <c r="DFK64" s="480"/>
      <c r="DFL64" s="480"/>
      <c r="DFM64" s="481"/>
      <c r="DFN64" s="480"/>
      <c r="DFO64" s="480"/>
      <c r="DFP64" s="480"/>
      <c r="DFQ64" s="481"/>
      <c r="DFR64" s="481"/>
      <c r="DFS64" s="482"/>
      <c r="DFT64" s="481"/>
      <c r="DFU64" s="1053"/>
      <c r="DFV64" s="1053"/>
      <c r="DFW64" s="1053"/>
      <c r="DFX64" s="1053"/>
      <c r="DFY64" s="1053"/>
      <c r="DFZ64" s="480"/>
      <c r="DGA64" s="480"/>
      <c r="DGB64" s="481"/>
      <c r="DGC64" s="480"/>
      <c r="DGD64" s="480"/>
      <c r="DGE64" s="480"/>
      <c r="DGF64" s="481"/>
      <c r="DGG64" s="481"/>
      <c r="DGH64" s="482"/>
      <c r="DGI64" s="481"/>
      <c r="DGJ64" s="1053"/>
      <c r="DGK64" s="1053"/>
      <c r="DGL64" s="1053"/>
      <c r="DGM64" s="1053"/>
      <c r="DGN64" s="1053"/>
      <c r="DGO64" s="480"/>
      <c r="DGP64" s="480"/>
      <c r="DGQ64" s="481"/>
      <c r="DGR64" s="480"/>
      <c r="DGS64" s="480"/>
      <c r="DGT64" s="480"/>
      <c r="DGU64" s="481"/>
      <c r="DGV64" s="481"/>
      <c r="DGW64" s="482"/>
      <c r="DGX64" s="481"/>
      <c r="DGY64" s="1053"/>
      <c r="DGZ64" s="1053"/>
      <c r="DHA64" s="1053"/>
      <c r="DHB64" s="1053"/>
      <c r="DHC64" s="1053"/>
      <c r="DHD64" s="480"/>
      <c r="DHE64" s="480"/>
      <c r="DHF64" s="481"/>
      <c r="DHG64" s="480"/>
      <c r="DHH64" s="480"/>
      <c r="DHI64" s="480"/>
      <c r="DHJ64" s="481"/>
      <c r="DHK64" s="481"/>
      <c r="DHL64" s="482"/>
      <c r="DHM64" s="481"/>
      <c r="DHN64" s="1053"/>
      <c r="DHO64" s="1053"/>
      <c r="DHP64" s="1053"/>
      <c r="DHQ64" s="1053"/>
      <c r="DHR64" s="1053"/>
      <c r="DHS64" s="480"/>
      <c r="DHT64" s="480"/>
      <c r="DHU64" s="481"/>
      <c r="DHV64" s="480"/>
      <c r="DHW64" s="480"/>
      <c r="DHX64" s="480"/>
      <c r="DHY64" s="481"/>
      <c r="DHZ64" s="481"/>
      <c r="DIA64" s="482"/>
      <c r="DIB64" s="481"/>
      <c r="DIC64" s="1053"/>
      <c r="DID64" s="1053"/>
      <c r="DIE64" s="1053"/>
      <c r="DIF64" s="1053"/>
      <c r="DIG64" s="1053"/>
      <c r="DIH64" s="480"/>
      <c r="DII64" s="480"/>
      <c r="DIJ64" s="481"/>
      <c r="DIK64" s="480"/>
      <c r="DIL64" s="480"/>
      <c r="DIM64" s="480"/>
      <c r="DIN64" s="481"/>
      <c r="DIO64" s="481"/>
      <c r="DIP64" s="482"/>
      <c r="DIQ64" s="481"/>
      <c r="DIR64" s="1053"/>
      <c r="DIS64" s="1053"/>
      <c r="DIT64" s="1053"/>
      <c r="DIU64" s="1053"/>
      <c r="DIV64" s="1053"/>
      <c r="DIW64" s="480"/>
      <c r="DIX64" s="480"/>
      <c r="DIY64" s="481"/>
      <c r="DIZ64" s="480"/>
      <c r="DJA64" s="480"/>
      <c r="DJB64" s="480"/>
      <c r="DJC64" s="481"/>
      <c r="DJD64" s="481"/>
      <c r="DJE64" s="482"/>
      <c r="DJF64" s="481"/>
      <c r="DJG64" s="1053"/>
      <c r="DJH64" s="1053"/>
      <c r="DJI64" s="1053"/>
      <c r="DJJ64" s="1053"/>
      <c r="DJK64" s="1053"/>
      <c r="DJL64" s="480"/>
      <c r="DJM64" s="480"/>
      <c r="DJN64" s="481"/>
      <c r="DJO64" s="480"/>
      <c r="DJP64" s="480"/>
      <c r="DJQ64" s="480"/>
      <c r="DJR64" s="481"/>
      <c r="DJS64" s="481"/>
      <c r="DJT64" s="482"/>
      <c r="DJU64" s="481"/>
      <c r="DJV64" s="1053"/>
      <c r="DJW64" s="1053"/>
      <c r="DJX64" s="1053"/>
      <c r="DJY64" s="1053"/>
      <c r="DJZ64" s="1053"/>
      <c r="DKA64" s="480"/>
      <c r="DKB64" s="480"/>
      <c r="DKC64" s="481"/>
      <c r="DKD64" s="480"/>
      <c r="DKE64" s="480"/>
      <c r="DKF64" s="480"/>
      <c r="DKG64" s="481"/>
      <c r="DKH64" s="481"/>
      <c r="DKI64" s="482"/>
      <c r="DKJ64" s="481"/>
      <c r="DKK64" s="1053"/>
      <c r="DKL64" s="1053"/>
      <c r="DKM64" s="1053"/>
      <c r="DKN64" s="1053"/>
      <c r="DKO64" s="1053"/>
      <c r="DKP64" s="480"/>
      <c r="DKQ64" s="480"/>
      <c r="DKR64" s="481"/>
      <c r="DKS64" s="480"/>
      <c r="DKT64" s="480"/>
      <c r="DKU64" s="480"/>
      <c r="DKV64" s="481"/>
      <c r="DKW64" s="481"/>
      <c r="DKX64" s="482"/>
      <c r="DKY64" s="481"/>
      <c r="DKZ64" s="1053"/>
      <c r="DLA64" s="1053"/>
      <c r="DLB64" s="1053"/>
      <c r="DLC64" s="1053"/>
      <c r="DLD64" s="1053"/>
      <c r="DLE64" s="480"/>
      <c r="DLF64" s="480"/>
      <c r="DLG64" s="481"/>
      <c r="DLH64" s="480"/>
      <c r="DLI64" s="480"/>
      <c r="DLJ64" s="480"/>
      <c r="DLK64" s="481"/>
      <c r="DLL64" s="481"/>
      <c r="DLM64" s="482"/>
      <c r="DLN64" s="481"/>
      <c r="DLO64" s="1053"/>
      <c r="DLP64" s="1053"/>
      <c r="DLQ64" s="1053"/>
      <c r="DLR64" s="1053"/>
      <c r="DLS64" s="1053"/>
      <c r="DLT64" s="480"/>
      <c r="DLU64" s="480"/>
      <c r="DLV64" s="481"/>
      <c r="DLW64" s="480"/>
      <c r="DLX64" s="480"/>
      <c r="DLY64" s="480"/>
      <c r="DLZ64" s="481"/>
      <c r="DMA64" s="481"/>
      <c r="DMB64" s="482"/>
      <c r="DMC64" s="481"/>
      <c r="DMD64" s="1053"/>
      <c r="DME64" s="1053"/>
      <c r="DMF64" s="1053"/>
      <c r="DMG64" s="1053"/>
      <c r="DMH64" s="1053"/>
      <c r="DMI64" s="480"/>
      <c r="DMJ64" s="480"/>
      <c r="DMK64" s="481"/>
      <c r="DML64" s="480"/>
      <c r="DMM64" s="480"/>
      <c r="DMN64" s="480"/>
      <c r="DMO64" s="481"/>
      <c r="DMP64" s="481"/>
      <c r="DMQ64" s="482"/>
      <c r="DMR64" s="481"/>
      <c r="DMS64" s="1053"/>
      <c r="DMT64" s="1053"/>
      <c r="DMU64" s="1053"/>
      <c r="DMV64" s="1053"/>
      <c r="DMW64" s="1053"/>
      <c r="DMX64" s="480"/>
      <c r="DMY64" s="480"/>
      <c r="DMZ64" s="481"/>
      <c r="DNA64" s="480"/>
      <c r="DNB64" s="480"/>
      <c r="DNC64" s="480"/>
      <c r="DND64" s="481"/>
      <c r="DNE64" s="481"/>
      <c r="DNF64" s="482"/>
      <c r="DNG64" s="481"/>
      <c r="DNH64" s="1053"/>
      <c r="DNI64" s="1053"/>
      <c r="DNJ64" s="1053"/>
      <c r="DNK64" s="1053"/>
      <c r="DNL64" s="1053"/>
      <c r="DNM64" s="480"/>
      <c r="DNN64" s="480"/>
      <c r="DNO64" s="481"/>
      <c r="DNP64" s="480"/>
      <c r="DNQ64" s="480"/>
      <c r="DNR64" s="480"/>
      <c r="DNS64" s="481"/>
      <c r="DNT64" s="481"/>
      <c r="DNU64" s="482"/>
      <c r="DNV64" s="481"/>
      <c r="DNW64" s="1053"/>
      <c r="DNX64" s="1053"/>
      <c r="DNY64" s="1053"/>
      <c r="DNZ64" s="1053"/>
      <c r="DOA64" s="1053"/>
      <c r="DOB64" s="480"/>
      <c r="DOC64" s="480"/>
      <c r="DOD64" s="481"/>
      <c r="DOE64" s="480"/>
      <c r="DOF64" s="480"/>
      <c r="DOG64" s="480"/>
      <c r="DOH64" s="481"/>
      <c r="DOI64" s="481"/>
      <c r="DOJ64" s="482"/>
      <c r="DOK64" s="481"/>
      <c r="DOL64" s="1053"/>
      <c r="DOM64" s="1053"/>
      <c r="DON64" s="1053"/>
      <c r="DOO64" s="1053"/>
      <c r="DOP64" s="1053"/>
      <c r="DOQ64" s="480"/>
      <c r="DOR64" s="480"/>
      <c r="DOS64" s="481"/>
      <c r="DOT64" s="480"/>
      <c r="DOU64" s="480"/>
      <c r="DOV64" s="480"/>
      <c r="DOW64" s="481"/>
      <c r="DOX64" s="481"/>
      <c r="DOY64" s="482"/>
      <c r="DOZ64" s="481"/>
      <c r="DPA64" s="1053"/>
      <c r="DPB64" s="1053"/>
      <c r="DPC64" s="1053"/>
      <c r="DPD64" s="1053"/>
      <c r="DPE64" s="1053"/>
      <c r="DPF64" s="480"/>
      <c r="DPG64" s="480"/>
      <c r="DPH64" s="481"/>
      <c r="DPI64" s="480"/>
      <c r="DPJ64" s="480"/>
      <c r="DPK64" s="480"/>
      <c r="DPL64" s="481"/>
      <c r="DPM64" s="481"/>
      <c r="DPN64" s="482"/>
      <c r="DPO64" s="481"/>
      <c r="DPP64" s="1053"/>
      <c r="DPQ64" s="1053"/>
      <c r="DPR64" s="1053"/>
      <c r="DPS64" s="1053"/>
      <c r="DPT64" s="1053"/>
      <c r="DPU64" s="480"/>
      <c r="DPV64" s="480"/>
      <c r="DPW64" s="481"/>
      <c r="DPX64" s="480"/>
      <c r="DPY64" s="480"/>
      <c r="DPZ64" s="480"/>
      <c r="DQA64" s="481"/>
      <c r="DQB64" s="481"/>
      <c r="DQC64" s="482"/>
      <c r="DQD64" s="481"/>
      <c r="DQE64" s="1053"/>
      <c r="DQF64" s="1053"/>
      <c r="DQG64" s="1053"/>
      <c r="DQH64" s="1053"/>
      <c r="DQI64" s="1053"/>
      <c r="DQJ64" s="480"/>
      <c r="DQK64" s="480"/>
      <c r="DQL64" s="481"/>
      <c r="DQM64" s="480"/>
      <c r="DQN64" s="480"/>
      <c r="DQO64" s="480"/>
      <c r="DQP64" s="481"/>
      <c r="DQQ64" s="481"/>
      <c r="DQR64" s="482"/>
      <c r="DQS64" s="481"/>
      <c r="DQT64" s="1053"/>
      <c r="DQU64" s="1053"/>
      <c r="DQV64" s="1053"/>
      <c r="DQW64" s="1053"/>
      <c r="DQX64" s="1053"/>
      <c r="DQY64" s="480"/>
      <c r="DQZ64" s="480"/>
      <c r="DRA64" s="481"/>
      <c r="DRB64" s="480"/>
      <c r="DRC64" s="480"/>
      <c r="DRD64" s="480"/>
      <c r="DRE64" s="481"/>
      <c r="DRF64" s="481"/>
      <c r="DRG64" s="482"/>
      <c r="DRH64" s="481"/>
      <c r="DRI64" s="1053"/>
      <c r="DRJ64" s="1053"/>
      <c r="DRK64" s="1053"/>
      <c r="DRL64" s="1053"/>
      <c r="DRM64" s="1053"/>
      <c r="DRN64" s="480"/>
      <c r="DRO64" s="480"/>
      <c r="DRP64" s="481"/>
      <c r="DRQ64" s="480"/>
      <c r="DRR64" s="480"/>
      <c r="DRS64" s="480"/>
      <c r="DRT64" s="481"/>
      <c r="DRU64" s="481"/>
      <c r="DRV64" s="482"/>
      <c r="DRW64" s="481"/>
      <c r="DRX64" s="1053"/>
      <c r="DRY64" s="1053"/>
      <c r="DRZ64" s="1053"/>
      <c r="DSA64" s="1053"/>
      <c r="DSB64" s="1053"/>
      <c r="DSC64" s="480"/>
      <c r="DSD64" s="480"/>
      <c r="DSE64" s="481"/>
      <c r="DSF64" s="480"/>
      <c r="DSG64" s="480"/>
      <c r="DSH64" s="480"/>
      <c r="DSI64" s="481"/>
      <c r="DSJ64" s="481"/>
      <c r="DSK64" s="482"/>
      <c r="DSL64" s="481"/>
      <c r="DSM64" s="1053"/>
      <c r="DSN64" s="1053"/>
      <c r="DSO64" s="1053"/>
      <c r="DSP64" s="1053"/>
      <c r="DSQ64" s="1053"/>
      <c r="DSR64" s="480"/>
      <c r="DSS64" s="480"/>
      <c r="DST64" s="481"/>
      <c r="DSU64" s="480"/>
      <c r="DSV64" s="480"/>
      <c r="DSW64" s="480"/>
      <c r="DSX64" s="481"/>
      <c r="DSY64" s="481"/>
      <c r="DSZ64" s="482"/>
      <c r="DTA64" s="481"/>
      <c r="DTB64" s="1053"/>
      <c r="DTC64" s="1053"/>
      <c r="DTD64" s="1053"/>
      <c r="DTE64" s="1053"/>
      <c r="DTF64" s="1053"/>
      <c r="DTG64" s="480"/>
      <c r="DTH64" s="480"/>
      <c r="DTI64" s="481"/>
      <c r="DTJ64" s="480"/>
      <c r="DTK64" s="480"/>
      <c r="DTL64" s="480"/>
      <c r="DTM64" s="481"/>
      <c r="DTN64" s="481"/>
      <c r="DTO64" s="482"/>
      <c r="DTP64" s="481"/>
      <c r="DTQ64" s="1053"/>
      <c r="DTR64" s="1053"/>
      <c r="DTS64" s="1053"/>
      <c r="DTT64" s="1053"/>
      <c r="DTU64" s="1053"/>
      <c r="DTV64" s="480"/>
      <c r="DTW64" s="480"/>
      <c r="DTX64" s="481"/>
      <c r="DTY64" s="480"/>
      <c r="DTZ64" s="480"/>
      <c r="DUA64" s="480"/>
      <c r="DUB64" s="481"/>
      <c r="DUC64" s="481"/>
      <c r="DUD64" s="482"/>
      <c r="DUE64" s="481"/>
      <c r="DUF64" s="1053"/>
      <c r="DUG64" s="1053"/>
      <c r="DUH64" s="1053"/>
      <c r="DUI64" s="1053"/>
      <c r="DUJ64" s="1053"/>
      <c r="DUK64" s="480"/>
      <c r="DUL64" s="480"/>
      <c r="DUM64" s="481"/>
      <c r="DUN64" s="480"/>
      <c r="DUO64" s="480"/>
      <c r="DUP64" s="480"/>
      <c r="DUQ64" s="481"/>
      <c r="DUR64" s="481"/>
      <c r="DUS64" s="482"/>
      <c r="DUT64" s="481"/>
      <c r="DUU64" s="1053"/>
      <c r="DUV64" s="1053"/>
      <c r="DUW64" s="1053"/>
      <c r="DUX64" s="1053"/>
      <c r="DUY64" s="1053"/>
      <c r="DUZ64" s="480"/>
      <c r="DVA64" s="480"/>
      <c r="DVB64" s="481"/>
      <c r="DVC64" s="480"/>
      <c r="DVD64" s="480"/>
      <c r="DVE64" s="480"/>
      <c r="DVF64" s="481"/>
      <c r="DVG64" s="481"/>
      <c r="DVH64" s="482"/>
      <c r="DVI64" s="481"/>
      <c r="DVJ64" s="1053"/>
      <c r="DVK64" s="1053"/>
      <c r="DVL64" s="1053"/>
      <c r="DVM64" s="1053"/>
      <c r="DVN64" s="1053"/>
      <c r="DVO64" s="480"/>
      <c r="DVP64" s="480"/>
      <c r="DVQ64" s="481"/>
      <c r="DVR64" s="480"/>
      <c r="DVS64" s="480"/>
      <c r="DVT64" s="480"/>
      <c r="DVU64" s="481"/>
      <c r="DVV64" s="481"/>
      <c r="DVW64" s="482"/>
      <c r="DVX64" s="481"/>
      <c r="DVY64" s="1053"/>
      <c r="DVZ64" s="1053"/>
      <c r="DWA64" s="1053"/>
      <c r="DWB64" s="1053"/>
      <c r="DWC64" s="1053"/>
      <c r="DWD64" s="480"/>
      <c r="DWE64" s="480"/>
      <c r="DWF64" s="481"/>
      <c r="DWG64" s="480"/>
      <c r="DWH64" s="480"/>
      <c r="DWI64" s="480"/>
      <c r="DWJ64" s="481"/>
      <c r="DWK64" s="481"/>
      <c r="DWL64" s="482"/>
      <c r="DWM64" s="481"/>
      <c r="DWN64" s="1053"/>
      <c r="DWO64" s="1053"/>
      <c r="DWP64" s="1053"/>
      <c r="DWQ64" s="1053"/>
      <c r="DWR64" s="1053"/>
      <c r="DWS64" s="480"/>
      <c r="DWT64" s="480"/>
      <c r="DWU64" s="481"/>
      <c r="DWV64" s="480"/>
      <c r="DWW64" s="480"/>
      <c r="DWX64" s="480"/>
      <c r="DWY64" s="481"/>
      <c r="DWZ64" s="481"/>
      <c r="DXA64" s="482"/>
      <c r="DXB64" s="481"/>
      <c r="DXC64" s="1053"/>
      <c r="DXD64" s="1053"/>
      <c r="DXE64" s="1053"/>
      <c r="DXF64" s="1053"/>
      <c r="DXG64" s="1053"/>
      <c r="DXH64" s="480"/>
      <c r="DXI64" s="480"/>
      <c r="DXJ64" s="481"/>
      <c r="DXK64" s="480"/>
      <c r="DXL64" s="480"/>
      <c r="DXM64" s="480"/>
      <c r="DXN64" s="481"/>
      <c r="DXO64" s="481"/>
      <c r="DXP64" s="482"/>
      <c r="DXQ64" s="481"/>
      <c r="DXR64" s="1053"/>
      <c r="DXS64" s="1053"/>
      <c r="DXT64" s="1053"/>
      <c r="DXU64" s="1053"/>
      <c r="DXV64" s="1053"/>
      <c r="DXW64" s="480"/>
      <c r="DXX64" s="480"/>
      <c r="DXY64" s="481"/>
      <c r="DXZ64" s="480"/>
      <c r="DYA64" s="480"/>
      <c r="DYB64" s="480"/>
      <c r="DYC64" s="481"/>
      <c r="DYD64" s="481"/>
      <c r="DYE64" s="482"/>
      <c r="DYF64" s="481"/>
      <c r="DYG64" s="1053"/>
      <c r="DYH64" s="1053"/>
      <c r="DYI64" s="1053"/>
      <c r="DYJ64" s="1053"/>
      <c r="DYK64" s="1053"/>
      <c r="DYL64" s="480"/>
      <c r="DYM64" s="480"/>
      <c r="DYN64" s="481"/>
      <c r="DYO64" s="480"/>
      <c r="DYP64" s="480"/>
      <c r="DYQ64" s="480"/>
      <c r="DYR64" s="481"/>
      <c r="DYS64" s="481"/>
      <c r="DYT64" s="482"/>
      <c r="DYU64" s="481"/>
      <c r="DYV64" s="1053"/>
      <c r="DYW64" s="1053"/>
      <c r="DYX64" s="1053"/>
      <c r="DYY64" s="1053"/>
      <c r="DYZ64" s="1053"/>
      <c r="DZA64" s="480"/>
      <c r="DZB64" s="480"/>
      <c r="DZC64" s="481"/>
      <c r="DZD64" s="480"/>
      <c r="DZE64" s="480"/>
      <c r="DZF64" s="480"/>
      <c r="DZG64" s="481"/>
      <c r="DZH64" s="481"/>
      <c r="DZI64" s="482"/>
      <c r="DZJ64" s="481"/>
      <c r="DZK64" s="1053"/>
      <c r="DZL64" s="1053"/>
      <c r="DZM64" s="1053"/>
      <c r="DZN64" s="1053"/>
      <c r="DZO64" s="1053"/>
      <c r="DZP64" s="480"/>
      <c r="DZQ64" s="480"/>
      <c r="DZR64" s="481"/>
      <c r="DZS64" s="480"/>
      <c r="DZT64" s="480"/>
      <c r="DZU64" s="480"/>
      <c r="DZV64" s="481"/>
      <c r="DZW64" s="481"/>
      <c r="DZX64" s="482"/>
      <c r="DZY64" s="481"/>
      <c r="DZZ64" s="1053"/>
      <c r="EAA64" s="1053"/>
      <c r="EAB64" s="1053"/>
      <c r="EAC64" s="1053"/>
      <c r="EAD64" s="1053"/>
      <c r="EAE64" s="480"/>
      <c r="EAF64" s="480"/>
      <c r="EAG64" s="481"/>
      <c r="EAH64" s="480"/>
      <c r="EAI64" s="480"/>
      <c r="EAJ64" s="480"/>
      <c r="EAK64" s="481"/>
      <c r="EAL64" s="481"/>
      <c r="EAM64" s="482"/>
      <c r="EAN64" s="481"/>
      <c r="EAO64" s="1053"/>
      <c r="EAP64" s="1053"/>
      <c r="EAQ64" s="1053"/>
      <c r="EAR64" s="1053"/>
      <c r="EAS64" s="1053"/>
      <c r="EAT64" s="480"/>
      <c r="EAU64" s="480"/>
      <c r="EAV64" s="481"/>
      <c r="EAW64" s="480"/>
      <c r="EAX64" s="480"/>
      <c r="EAY64" s="480"/>
      <c r="EAZ64" s="481"/>
      <c r="EBA64" s="481"/>
      <c r="EBB64" s="482"/>
      <c r="EBC64" s="481"/>
      <c r="EBD64" s="1053"/>
      <c r="EBE64" s="1053"/>
      <c r="EBF64" s="1053"/>
      <c r="EBG64" s="1053"/>
      <c r="EBH64" s="1053"/>
      <c r="EBI64" s="480"/>
      <c r="EBJ64" s="480"/>
      <c r="EBK64" s="481"/>
      <c r="EBL64" s="480"/>
      <c r="EBM64" s="480"/>
      <c r="EBN64" s="480"/>
      <c r="EBO64" s="481"/>
      <c r="EBP64" s="481"/>
      <c r="EBQ64" s="482"/>
      <c r="EBR64" s="481"/>
      <c r="EBS64" s="1053"/>
      <c r="EBT64" s="1053"/>
      <c r="EBU64" s="1053"/>
      <c r="EBV64" s="1053"/>
      <c r="EBW64" s="1053"/>
      <c r="EBX64" s="480"/>
      <c r="EBY64" s="480"/>
      <c r="EBZ64" s="481"/>
      <c r="ECA64" s="480"/>
      <c r="ECB64" s="480"/>
      <c r="ECC64" s="480"/>
      <c r="ECD64" s="481"/>
      <c r="ECE64" s="481"/>
      <c r="ECF64" s="482"/>
      <c r="ECG64" s="481"/>
      <c r="ECH64" s="1053"/>
      <c r="ECI64" s="1053"/>
      <c r="ECJ64" s="1053"/>
      <c r="ECK64" s="1053"/>
      <c r="ECL64" s="1053"/>
      <c r="ECM64" s="480"/>
      <c r="ECN64" s="480"/>
      <c r="ECO64" s="481"/>
      <c r="ECP64" s="480"/>
      <c r="ECQ64" s="480"/>
      <c r="ECR64" s="480"/>
      <c r="ECS64" s="481"/>
      <c r="ECT64" s="481"/>
      <c r="ECU64" s="482"/>
      <c r="ECV64" s="481"/>
      <c r="ECW64" s="1053"/>
      <c r="ECX64" s="1053"/>
      <c r="ECY64" s="1053"/>
      <c r="ECZ64" s="1053"/>
      <c r="EDA64" s="1053"/>
      <c r="EDB64" s="480"/>
      <c r="EDC64" s="480"/>
      <c r="EDD64" s="481"/>
      <c r="EDE64" s="480"/>
      <c r="EDF64" s="480"/>
      <c r="EDG64" s="480"/>
      <c r="EDH64" s="481"/>
      <c r="EDI64" s="481"/>
      <c r="EDJ64" s="482"/>
      <c r="EDK64" s="481"/>
      <c r="EDL64" s="1053"/>
      <c r="EDM64" s="1053"/>
      <c r="EDN64" s="1053"/>
      <c r="EDO64" s="1053"/>
      <c r="EDP64" s="1053"/>
      <c r="EDQ64" s="480"/>
      <c r="EDR64" s="480"/>
      <c r="EDS64" s="481"/>
      <c r="EDT64" s="480"/>
      <c r="EDU64" s="480"/>
      <c r="EDV64" s="480"/>
      <c r="EDW64" s="481"/>
      <c r="EDX64" s="481"/>
      <c r="EDY64" s="482"/>
      <c r="EDZ64" s="481"/>
      <c r="EEA64" s="1053"/>
      <c r="EEB64" s="1053"/>
      <c r="EEC64" s="1053"/>
      <c r="EED64" s="1053"/>
      <c r="EEE64" s="1053"/>
      <c r="EEF64" s="480"/>
      <c r="EEG64" s="480"/>
      <c r="EEH64" s="481"/>
      <c r="EEI64" s="480"/>
      <c r="EEJ64" s="480"/>
      <c r="EEK64" s="480"/>
      <c r="EEL64" s="481"/>
      <c r="EEM64" s="481"/>
      <c r="EEN64" s="482"/>
      <c r="EEO64" s="481"/>
      <c r="EEP64" s="1053"/>
      <c r="EEQ64" s="1053"/>
      <c r="EER64" s="1053"/>
      <c r="EES64" s="1053"/>
      <c r="EET64" s="1053"/>
      <c r="EEU64" s="480"/>
      <c r="EEV64" s="480"/>
      <c r="EEW64" s="481"/>
      <c r="EEX64" s="480"/>
      <c r="EEY64" s="480"/>
      <c r="EEZ64" s="480"/>
      <c r="EFA64" s="481"/>
      <c r="EFB64" s="481"/>
      <c r="EFC64" s="482"/>
      <c r="EFD64" s="481"/>
      <c r="EFE64" s="1053"/>
      <c r="EFF64" s="1053"/>
      <c r="EFG64" s="1053"/>
      <c r="EFH64" s="1053"/>
      <c r="EFI64" s="1053"/>
      <c r="EFJ64" s="480"/>
      <c r="EFK64" s="480"/>
      <c r="EFL64" s="481"/>
      <c r="EFM64" s="480"/>
      <c r="EFN64" s="480"/>
      <c r="EFO64" s="480"/>
      <c r="EFP64" s="481"/>
      <c r="EFQ64" s="481"/>
      <c r="EFR64" s="482"/>
      <c r="EFS64" s="481"/>
      <c r="EFT64" s="1053"/>
      <c r="EFU64" s="1053"/>
      <c r="EFV64" s="1053"/>
      <c r="EFW64" s="1053"/>
      <c r="EFX64" s="1053"/>
      <c r="EFY64" s="480"/>
      <c r="EFZ64" s="480"/>
      <c r="EGA64" s="481"/>
      <c r="EGB64" s="480"/>
      <c r="EGC64" s="480"/>
      <c r="EGD64" s="480"/>
      <c r="EGE64" s="481"/>
      <c r="EGF64" s="481"/>
      <c r="EGG64" s="482"/>
      <c r="EGH64" s="481"/>
      <c r="EGI64" s="1053"/>
      <c r="EGJ64" s="1053"/>
      <c r="EGK64" s="1053"/>
      <c r="EGL64" s="1053"/>
      <c r="EGM64" s="1053"/>
      <c r="EGN64" s="480"/>
      <c r="EGO64" s="480"/>
      <c r="EGP64" s="481"/>
      <c r="EGQ64" s="480"/>
      <c r="EGR64" s="480"/>
      <c r="EGS64" s="480"/>
      <c r="EGT64" s="481"/>
      <c r="EGU64" s="481"/>
      <c r="EGV64" s="482"/>
      <c r="EGW64" s="481"/>
      <c r="EGX64" s="1053"/>
      <c r="EGY64" s="1053"/>
      <c r="EGZ64" s="1053"/>
      <c r="EHA64" s="1053"/>
      <c r="EHB64" s="1053"/>
      <c r="EHC64" s="480"/>
      <c r="EHD64" s="480"/>
      <c r="EHE64" s="481"/>
      <c r="EHF64" s="480"/>
      <c r="EHG64" s="480"/>
      <c r="EHH64" s="480"/>
      <c r="EHI64" s="481"/>
      <c r="EHJ64" s="481"/>
      <c r="EHK64" s="482"/>
      <c r="EHL64" s="481"/>
      <c r="EHM64" s="1053"/>
      <c r="EHN64" s="1053"/>
      <c r="EHO64" s="1053"/>
      <c r="EHP64" s="1053"/>
      <c r="EHQ64" s="1053"/>
      <c r="EHR64" s="480"/>
      <c r="EHS64" s="480"/>
      <c r="EHT64" s="481"/>
      <c r="EHU64" s="480"/>
      <c r="EHV64" s="480"/>
      <c r="EHW64" s="480"/>
      <c r="EHX64" s="481"/>
      <c r="EHY64" s="481"/>
      <c r="EHZ64" s="482"/>
      <c r="EIA64" s="481"/>
      <c r="EIB64" s="1053"/>
      <c r="EIC64" s="1053"/>
      <c r="EID64" s="1053"/>
      <c r="EIE64" s="1053"/>
      <c r="EIF64" s="1053"/>
      <c r="EIG64" s="480"/>
      <c r="EIH64" s="480"/>
      <c r="EII64" s="481"/>
      <c r="EIJ64" s="480"/>
      <c r="EIK64" s="480"/>
      <c r="EIL64" s="480"/>
      <c r="EIM64" s="481"/>
      <c r="EIN64" s="481"/>
      <c r="EIO64" s="482"/>
      <c r="EIP64" s="481"/>
      <c r="EIQ64" s="1053"/>
      <c r="EIR64" s="1053"/>
      <c r="EIS64" s="1053"/>
      <c r="EIT64" s="1053"/>
      <c r="EIU64" s="1053"/>
      <c r="EIV64" s="480"/>
      <c r="EIW64" s="480"/>
      <c r="EIX64" s="481"/>
      <c r="EIY64" s="480"/>
      <c r="EIZ64" s="480"/>
      <c r="EJA64" s="480"/>
      <c r="EJB64" s="481"/>
      <c r="EJC64" s="481"/>
      <c r="EJD64" s="482"/>
      <c r="EJE64" s="481"/>
      <c r="EJF64" s="1053"/>
      <c r="EJG64" s="1053"/>
      <c r="EJH64" s="1053"/>
      <c r="EJI64" s="1053"/>
      <c r="EJJ64" s="1053"/>
      <c r="EJK64" s="480"/>
      <c r="EJL64" s="480"/>
      <c r="EJM64" s="481"/>
      <c r="EJN64" s="480"/>
      <c r="EJO64" s="480"/>
      <c r="EJP64" s="480"/>
      <c r="EJQ64" s="481"/>
      <c r="EJR64" s="481"/>
      <c r="EJS64" s="482"/>
      <c r="EJT64" s="481"/>
      <c r="EJU64" s="1053"/>
      <c r="EJV64" s="1053"/>
      <c r="EJW64" s="1053"/>
      <c r="EJX64" s="1053"/>
      <c r="EJY64" s="1053"/>
      <c r="EJZ64" s="480"/>
      <c r="EKA64" s="480"/>
      <c r="EKB64" s="481"/>
      <c r="EKC64" s="480"/>
      <c r="EKD64" s="480"/>
      <c r="EKE64" s="480"/>
      <c r="EKF64" s="481"/>
      <c r="EKG64" s="481"/>
      <c r="EKH64" s="482"/>
      <c r="EKI64" s="481"/>
      <c r="EKJ64" s="1053"/>
      <c r="EKK64" s="1053"/>
      <c r="EKL64" s="1053"/>
      <c r="EKM64" s="1053"/>
      <c r="EKN64" s="1053"/>
      <c r="EKO64" s="480"/>
      <c r="EKP64" s="480"/>
      <c r="EKQ64" s="481"/>
      <c r="EKR64" s="480"/>
      <c r="EKS64" s="480"/>
      <c r="EKT64" s="480"/>
      <c r="EKU64" s="481"/>
      <c r="EKV64" s="481"/>
      <c r="EKW64" s="482"/>
      <c r="EKX64" s="481"/>
      <c r="EKY64" s="1053"/>
      <c r="EKZ64" s="1053"/>
      <c r="ELA64" s="1053"/>
      <c r="ELB64" s="1053"/>
      <c r="ELC64" s="1053"/>
      <c r="ELD64" s="480"/>
      <c r="ELE64" s="480"/>
      <c r="ELF64" s="481"/>
      <c r="ELG64" s="480"/>
      <c r="ELH64" s="480"/>
      <c r="ELI64" s="480"/>
      <c r="ELJ64" s="481"/>
      <c r="ELK64" s="481"/>
      <c r="ELL64" s="482"/>
      <c r="ELM64" s="481"/>
      <c r="ELN64" s="1053"/>
      <c r="ELO64" s="1053"/>
      <c r="ELP64" s="1053"/>
      <c r="ELQ64" s="1053"/>
      <c r="ELR64" s="1053"/>
      <c r="ELS64" s="480"/>
      <c r="ELT64" s="480"/>
      <c r="ELU64" s="481"/>
      <c r="ELV64" s="480"/>
      <c r="ELW64" s="480"/>
      <c r="ELX64" s="480"/>
      <c r="ELY64" s="481"/>
      <c r="ELZ64" s="481"/>
      <c r="EMA64" s="482"/>
      <c r="EMB64" s="481"/>
      <c r="EMC64" s="1053"/>
      <c r="EMD64" s="1053"/>
      <c r="EME64" s="1053"/>
      <c r="EMF64" s="1053"/>
      <c r="EMG64" s="1053"/>
      <c r="EMH64" s="480"/>
      <c r="EMI64" s="480"/>
      <c r="EMJ64" s="481"/>
      <c r="EMK64" s="480"/>
      <c r="EML64" s="480"/>
      <c r="EMM64" s="480"/>
      <c r="EMN64" s="481"/>
      <c r="EMO64" s="481"/>
      <c r="EMP64" s="482"/>
      <c r="EMQ64" s="481"/>
      <c r="EMR64" s="1053"/>
      <c r="EMS64" s="1053"/>
      <c r="EMT64" s="1053"/>
      <c r="EMU64" s="1053"/>
      <c r="EMV64" s="1053"/>
      <c r="EMW64" s="480"/>
      <c r="EMX64" s="480"/>
      <c r="EMY64" s="481"/>
      <c r="EMZ64" s="480"/>
      <c r="ENA64" s="480"/>
      <c r="ENB64" s="480"/>
      <c r="ENC64" s="481"/>
      <c r="END64" s="481"/>
      <c r="ENE64" s="482"/>
      <c r="ENF64" s="481"/>
      <c r="ENG64" s="1053"/>
      <c r="ENH64" s="1053"/>
      <c r="ENI64" s="1053"/>
      <c r="ENJ64" s="1053"/>
      <c r="ENK64" s="1053"/>
      <c r="ENL64" s="480"/>
      <c r="ENM64" s="480"/>
      <c r="ENN64" s="481"/>
      <c r="ENO64" s="480"/>
      <c r="ENP64" s="480"/>
      <c r="ENQ64" s="480"/>
      <c r="ENR64" s="481"/>
      <c r="ENS64" s="481"/>
      <c r="ENT64" s="482"/>
      <c r="ENU64" s="481"/>
      <c r="ENV64" s="1053"/>
      <c r="ENW64" s="1053"/>
      <c r="ENX64" s="1053"/>
      <c r="ENY64" s="1053"/>
      <c r="ENZ64" s="1053"/>
      <c r="EOA64" s="480"/>
      <c r="EOB64" s="480"/>
      <c r="EOC64" s="481"/>
      <c r="EOD64" s="480"/>
      <c r="EOE64" s="480"/>
      <c r="EOF64" s="480"/>
      <c r="EOG64" s="481"/>
      <c r="EOH64" s="481"/>
      <c r="EOI64" s="482"/>
      <c r="EOJ64" s="481"/>
      <c r="EOK64" s="1053"/>
      <c r="EOL64" s="1053"/>
      <c r="EOM64" s="1053"/>
      <c r="EON64" s="1053"/>
      <c r="EOO64" s="1053"/>
      <c r="EOP64" s="480"/>
      <c r="EOQ64" s="480"/>
      <c r="EOR64" s="481"/>
      <c r="EOS64" s="480"/>
      <c r="EOT64" s="480"/>
      <c r="EOU64" s="480"/>
      <c r="EOV64" s="481"/>
      <c r="EOW64" s="481"/>
      <c r="EOX64" s="482"/>
      <c r="EOY64" s="481"/>
      <c r="EOZ64" s="1053"/>
      <c r="EPA64" s="1053"/>
      <c r="EPB64" s="1053"/>
      <c r="EPC64" s="1053"/>
      <c r="EPD64" s="1053"/>
      <c r="EPE64" s="480"/>
      <c r="EPF64" s="480"/>
      <c r="EPG64" s="481"/>
      <c r="EPH64" s="480"/>
      <c r="EPI64" s="480"/>
      <c r="EPJ64" s="480"/>
      <c r="EPK64" s="481"/>
      <c r="EPL64" s="481"/>
      <c r="EPM64" s="482"/>
      <c r="EPN64" s="481"/>
      <c r="EPO64" s="1053"/>
      <c r="EPP64" s="1053"/>
      <c r="EPQ64" s="1053"/>
      <c r="EPR64" s="1053"/>
      <c r="EPS64" s="1053"/>
      <c r="EPT64" s="480"/>
      <c r="EPU64" s="480"/>
      <c r="EPV64" s="481"/>
      <c r="EPW64" s="480"/>
      <c r="EPX64" s="480"/>
      <c r="EPY64" s="480"/>
      <c r="EPZ64" s="481"/>
      <c r="EQA64" s="481"/>
      <c r="EQB64" s="482"/>
      <c r="EQC64" s="481"/>
      <c r="EQD64" s="1053"/>
      <c r="EQE64" s="1053"/>
      <c r="EQF64" s="1053"/>
      <c r="EQG64" s="1053"/>
      <c r="EQH64" s="1053"/>
      <c r="EQI64" s="480"/>
      <c r="EQJ64" s="480"/>
      <c r="EQK64" s="481"/>
      <c r="EQL64" s="480"/>
      <c r="EQM64" s="480"/>
      <c r="EQN64" s="480"/>
      <c r="EQO64" s="481"/>
      <c r="EQP64" s="481"/>
      <c r="EQQ64" s="482"/>
      <c r="EQR64" s="481"/>
      <c r="EQS64" s="1053"/>
      <c r="EQT64" s="1053"/>
      <c r="EQU64" s="1053"/>
      <c r="EQV64" s="1053"/>
      <c r="EQW64" s="1053"/>
      <c r="EQX64" s="480"/>
      <c r="EQY64" s="480"/>
      <c r="EQZ64" s="481"/>
      <c r="ERA64" s="480"/>
      <c r="ERB64" s="480"/>
      <c r="ERC64" s="480"/>
      <c r="ERD64" s="481"/>
      <c r="ERE64" s="481"/>
      <c r="ERF64" s="482"/>
      <c r="ERG64" s="481"/>
      <c r="ERH64" s="1053"/>
      <c r="ERI64" s="1053"/>
      <c r="ERJ64" s="1053"/>
      <c r="ERK64" s="1053"/>
      <c r="ERL64" s="1053"/>
      <c r="ERM64" s="480"/>
      <c r="ERN64" s="480"/>
      <c r="ERO64" s="481"/>
      <c r="ERP64" s="480"/>
      <c r="ERQ64" s="480"/>
      <c r="ERR64" s="480"/>
      <c r="ERS64" s="481"/>
      <c r="ERT64" s="481"/>
      <c r="ERU64" s="482"/>
      <c r="ERV64" s="481"/>
      <c r="ERW64" s="1053"/>
      <c r="ERX64" s="1053"/>
      <c r="ERY64" s="1053"/>
      <c r="ERZ64" s="1053"/>
      <c r="ESA64" s="1053"/>
      <c r="ESB64" s="480"/>
      <c r="ESC64" s="480"/>
      <c r="ESD64" s="481"/>
      <c r="ESE64" s="480"/>
      <c r="ESF64" s="480"/>
      <c r="ESG64" s="480"/>
      <c r="ESH64" s="481"/>
      <c r="ESI64" s="481"/>
      <c r="ESJ64" s="482"/>
      <c r="ESK64" s="481"/>
      <c r="ESL64" s="1053"/>
      <c r="ESM64" s="1053"/>
      <c r="ESN64" s="1053"/>
      <c r="ESO64" s="1053"/>
      <c r="ESP64" s="1053"/>
      <c r="ESQ64" s="480"/>
      <c r="ESR64" s="480"/>
      <c r="ESS64" s="481"/>
      <c r="EST64" s="480"/>
      <c r="ESU64" s="480"/>
      <c r="ESV64" s="480"/>
      <c r="ESW64" s="481"/>
      <c r="ESX64" s="481"/>
      <c r="ESY64" s="482"/>
      <c r="ESZ64" s="481"/>
      <c r="ETA64" s="1053"/>
      <c r="ETB64" s="1053"/>
      <c r="ETC64" s="1053"/>
      <c r="ETD64" s="1053"/>
      <c r="ETE64" s="1053"/>
      <c r="ETF64" s="480"/>
      <c r="ETG64" s="480"/>
      <c r="ETH64" s="481"/>
      <c r="ETI64" s="480"/>
      <c r="ETJ64" s="480"/>
      <c r="ETK64" s="480"/>
      <c r="ETL64" s="481"/>
      <c r="ETM64" s="481"/>
      <c r="ETN64" s="482"/>
      <c r="ETO64" s="481"/>
      <c r="ETP64" s="1053"/>
      <c r="ETQ64" s="1053"/>
      <c r="ETR64" s="1053"/>
      <c r="ETS64" s="1053"/>
      <c r="ETT64" s="1053"/>
      <c r="ETU64" s="480"/>
      <c r="ETV64" s="480"/>
      <c r="ETW64" s="481"/>
      <c r="ETX64" s="480"/>
      <c r="ETY64" s="480"/>
      <c r="ETZ64" s="480"/>
      <c r="EUA64" s="481"/>
      <c r="EUB64" s="481"/>
      <c r="EUC64" s="482"/>
      <c r="EUD64" s="481"/>
      <c r="EUE64" s="1053"/>
      <c r="EUF64" s="1053"/>
      <c r="EUG64" s="1053"/>
      <c r="EUH64" s="1053"/>
      <c r="EUI64" s="1053"/>
      <c r="EUJ64" s="480"/>
      <c r="EUK64" s="480"/>
      <c r="EUL64" s="481"/>
      <c r="EUM64" s="480"/>
      <c r="EUN64" s="480"/>
      <c r="EUO64" s="480"/>
      <c r="EUP64" s="481"/>
      <c r="EUQ64" s="481"/>
      <c r="EUR64" s="482"/>
      <c r="EUS64" s="481"/>
      <c r="EUT64" s="1053"/>
      <c r="EUU64" s="1053"/>
      <c r="EUV64" s="1053"/>
      <c r="EUW64" s="1053"/>
      <c r="EUX64" s="1053"/>
      <c r="EUY64" s="480"/>
      <c r="EUZ64" s="480"/>
      <c r="EVA64" s="481"/>
      <c r="EVB64" s="480"/>
      <c r="EVC64" s="480"/>
      <c r="EVD64" s="480"/>
      <c r="EVE64" s="481"/>
      <c r="EVF64" s="481"/>
      <c r="EVG64" s="482"/>
      <c r="EVH64" s="481"/>
      <c r="EVI64" s="1053"/>
      <c r="EVJ64" s="1053"/>
      <c r="EVK64" s="1053"/>
      <c r="EVL64" s="1053"/>
      <c r="EVM64" s="1053"/>
      <c r="EVN64" s="480"/>
      <c r="EVO64" s="480"/>
      <c r="EVP64" s="481"/>
      <c r="EVQ64" s="480"/>
      <c r="EVR64" s="480"/>
      <c r="EVS64" s="480"/>
      <c r="EVT64" s="481"/>
      <c r="EVU64" s="481"/>
      <c r="EVV64" s="482"/>
      <c r="EVW64" s="481"/>
      <c r="EVX64" s="1053"/>
      <c r="EVY64" s="1053"/>
      <c r="EVZ64" s="1053"/>
      <c r="EWA64" s="1053"/>
      <c r="EWB64" s="1053"/>
      <c r="EWC64" s="480"/>
      <c r="EWD64" s="480"/>
      <c r="EWE64" s="481"/>
      <c r="EWF64" s="480"/>
      <c r="EWG64" s="480"/>
      <c r="EWH64" s="480"/>
      <c r="EWI64" s="481"/>
      <c r="EWJ64" s="481"/>
      <c r="EWK64" s="482"/>
      <c r="EWL64" s="481"/>
      <c r="EWM64" s="1053"/>
      <c r="EWN64" s="1053"/>
      <c r="EWO64" s="1053"/>
      <c r="EWP64" s="1053"/>
      <c r="EWQ64" s="1053"/>
      <c r="EWR64" s="480"/>
      <c r="EWS64" s="480"/>
      <c r="EWT64" s="481"/>
      <c r="EWU64" s="480"/>
      <c r="EWV64" s="480"/>
      <c r="EWW64" s="480"/>
      <c r="EWX64" s="481"/>
      <c r="EWY64" s="481"/>
      <c r="EWZ64" s="482"/>
      <c r="EXA64" s="481"/>
      <c r="EXB64" s="1053"/>
      <c r="EXC64" s="1053"/>
      <c r="EXD64" s="1053"/>
      <c r="EXE64" s="1053"/>
      <c r="EXF64" s="1053"/>
      <c r="EXG64" s="480"/>
      <c r="EXH64" s="480"/>
      <c r="EXI64" s="481"/>
      <c r="EXJ64" s="480"/>
      <c r="EXK64" s="480"/>
      <c r="EXL64" s="480"/>
      <c r="EXM64" s="481"/>
      <c r="EXN64" s="481"/>
      <c r="EXO64" s="482"/>
      <c r="EXP64" s="481"/>
      <c r="EXQ64" s="1053"/>
      <c r="EXR64" s="1053"/>
      <c r="EXS64" s="1053"/>
      <c r="EXT64" s="1053"/>
      <c r="EXU64" s="1053"/>
      <c r="EXV64" s="480"/>
      <c r="EXW64" s="480"/>
      <c r="EXX64" s="481"/>
      <c r="EXY64" s="480"/>
      <c r="EXZ64" s="480"/>
      <c r="EYA64" s="480"/>
      <c r="EYB64" s="481"/>
      <c r="EYC64" s="481"/>
      <c r="EYD64" s="482"/>
      <c r="EYE64" s="481"/>
      <c r="EYF64" s="1053"/>
      <c r="EYG64" s="1053"/>
      <c r="EYH64" s="1053"/>
      <c r="EYI64" s="1053"/>
      <c r="EYJ64" s="1053"/>
      <c r="EYK64" s="480"/>
      <c r="EYL64" s="480"/>
      <c r="EYM64" s="481"/>
      <c r="EYN64" s="480"/>
      <c r="EYO64" s="480"/>
      <c r="EYP64" s="480"/>
      <c r="EYQ64" s="481"/>
      <c r="EYR64" s="481"/>
      <c r="EYS64" s="482"/>
      <c r="EYT64" s="481"/>
      <c r="EYU64" s="1053"/>
      <c r="EYV64" s="1053"/>
      <c r="EYW64" s="1053"/>
      <c r="EYX64" s="1053"/>
      <c r="EYY64" s="1053"/>
      <c r="EYZ64" s="480"/>
      <c r="EZA64" s="480"/>
      <c r="EZB64" s="481"/>
      <c r="EZC64" s="480"/>
      <c r="EZD64" s="480"/>
      <c r="EZE64" s="480"/>
      <c r="EZF64" s="481"/>
      <c r="EZG64" s="481"/>
      <c r="EZH64" s="482"/>
      <c r="EZI64" s="481"/>
      <c r="EZJ64" s="1053"/>
      <c r="EZK64" s="1053"/>
      <c r="EZL64" s="1053"/>
      <c r="EZM64" s="1053"/>
      <c r="EZN64" s="1053"/>
      <c r="EZO64" s="480"/>
      <c r="EZP64" s="480"/>
      <c r="EZQ64" s="481"/>
      <c r="EZR64" s="480"/>
      <c r="EZS64" s="480"/>
      <c r="EZT64" s="480"/>
      <c r="EZU64" s="481"/>
      <c r="EZV64" s="481"/>
      <c r="EZW64" s="482"/>
      <c r="EZX64" s="481"/>
      <c r="EZY64" s="1053"/>
      <c r="EZZ64" s="1053"/>
      <c r="FAA64" s="1053"/>
      <c r="FAB64" s="1053"/>
      <c r="FAC64" s="1053"/>
      <c r="FAD64" s="480"/>
      <c r="FAE64" s="480"/>
      <c r="FAF64" s="481"/>
      <c r="FAG64" s="480"/>
      <c r="FAH64" s="480"/>
      <c r="FAI64" s="480"/>
      <c r="FAJ64" s="481"/>
      <c r="FAK64" s="481"/>
      <c r="FAL64" s="482"/>
      <c r="FAM64" s="481"/>
      <c r="FAN64" s="1053"/>
      <c r="FAO64" s="1053"/>
      <c r="FAP64" s="1053"/>
      <c r="FAQ64" s="1053"/>
      <c r="FAR64" s="1053"/>
      <c r="FAS64" s="480"/>
      <c r="FAT64" s="480"/>
      <c r="FAU64" s="481"/>
      <c r="FAV64" s="480"/>
      <c r="FAW64" s="480"/>
      <c r="FAX64" s="480"/>
      <c r="FAY64" s="481"/>
      <c r="FAZ64" s="481"/>
      <c r="FBA64" s="482"/>
      <c r="FBB64" s="481"/>
      <c r="FBC64" s="1053"/>
      <c r="FBD64" s="1053"/>
      <c r="FBE64" s="1053"/>
      <c r="FBF64" s="1053"/>
      <c r="FBG64" s="1053"/>
      <c r="FBH64" s="480"/>
      <c r="FBI64" s="480"/>
      <c r="FBJ64" s="481"/>
      <c r="FBK64" s="480"/>
      <c r="FBL64" s="480"/>
      <c r="FBM64" s="480"/>
      <c r="FBN64" s="481"/>
      <c r="FBO64" s="481"/>
      <c r="FBP64" s="482"/>
      <c r="FBQ64" s="481"/>
      <c r="FBR64" s="1053"/>
      <c r="FBS64" s="1053"/>
      <c r="FBT64" s="1053"/>
      <c r="FBU64" s="1053"/>
      <c r="FBV64" s="1053"/>
      <c r="FBW64" s="480"/>
      <c r="FBX64" s="480"/>
      <c r="FBY64" s="481"/>
      <c r="FBZ64" s="480"/>
      <c r="FCA64" s="480"/>
      <c r="FCB64" s="480"/>
      <c r="FCC64" s="481"/>
      <c r="FCD64" s="481"/>
      <c r="FCE64" s="482"/>
      <c r="FCF64" s="481"/>
      <c r="FCG64" s="1053"/>
      <c r="FCH64" s="1053"/>
      <c r="FCI64" s="1053"/>
      <c r="FCJ64" s="1053"/>
      <c r="FCK64" s="1053"/>
      <c r="FCL64" s="480"/>
      <c r="FCM64" s="480"/>
      <c r="FCN64" s="481"/>
      <c r="FCO64" s="480"/>
      <c r="FCP64" s="480"/>
      <c r="FCQ64" s="480"/>
      <c r="FCR64" s="481"/>
      <c r="FCS64" s="481"/>
      <c r="FCT64" s="482"/>
      <c r="FCU64" s="481"/>
      <c r="FCV64" s="1053"/>
      <c r="FCW64" s="1053"/>
      <c r="FCX64" s="1053"/>
      <c r="FCY64" s="1053"/>
      <c r="FCZ64" s="1053"/>
      <c r="FDA64" s="480"/>
      <c r="FDB64" s="480"/>
      <c r="FDC64" s="481"/>
      <c r="FDD64" s="480"/>
      <c r="FDE64" s="480"/>
      <c r="FDF64" s="480"/>
      <c r="FDG64" s="481"/>
      <c r="FDH64" s="481"/>
      <c r="FDI64" s="482"/>
      <c r="FDJ64" s="481"/>
      <c r="FDK64" s="1053"/>
      <c r="FDL64" s="1053"/>
      <c r="FDM64" s="1053"/>
      <c r="FDN64" s="1053"/>
      <c r="FDO64" s="1053"/>
      <c r="FDP64" s="480"/>
      <c r="FDQ64" s="480"/>
      <c r="FDR64" s="481"/>
      <c r="FDS64" s="480"/>
      <c r="FDT64" s="480"/>
      <c r="FDU64" s="480"/>
      <c r="FDV64" s="481"/>
      <c r="FDW64" s="481"/>
      <c r="FDX64" s="482"/>
      <c r="FDY64" s="481"/>
      <c r="FDZ64" s="1053"/>
      <c r="FEA64" s="1053"/>
      <c r="FEB64" s="1053"/>
      <c r="FEC64" s="1053"/>
      <c r="FED64" s="1053"/>
      <c r="FEE64" s="480"/>
      <c r="FEF64" s="480"/>
      <c r="FEG64" s="481"/>
      <c r="FEH64" s="480"/>
      <c r="FEI64" s="480"/>
      <c r="FEJ64" s="480"/>
      <c r="FEK64" s="481"/>
      <c r="FEL64" s="481"/>
      <c r="FEM64" s="482"/>
      <c r="FEN64" s="481"/>
      <c r="FEO64" s="1053"/>
      <c r="FEP64" s="1053"/>
      <c r="FEQ64" s="1053"/>
      <c r="FER64" s="1053"/>
      <c r="FES64" s="1053"/>
      <c r="FET64" s="480"/>
      <c r="FEU64" s="480"/>
      <c r="FEV64" s="481"/>
      <c r="FEW64" s="480"/>
      <c r="FEX64" s="480"/>
      <c r="FEY64" s="480"/>
      <c r="FEZ64" s="481"/>
      <c r="FFA64" s="481"/>
      <c r="FFB64" s="482"/>
      <c r="FFC64" s="481"/>
      <c r="FFD64" s="1053"/>
      <c r="FFE64" s="1053"/>
      <c r="FFF64" s="1053"/>
      <c r="FFG64" s="1053"/>
      <c r="FFH64" s="1053"/>
      <c r="FFI64" s="480"/>
      <c r="FFJ64" s="480"/>
      <c r="FFK64" s="481"/>
      <c r="FFL64" s="480"/>
      <c r="FFM64" s="480"/>
      <c r="FFN64" s="480"/>
      <c r="FFO64" s="481"/>
      <c r="FFP64" s="481"/>
      <c r="FFQ64" s="482"/>
      <c r="FFR64" s="481"/>
      <c r="FFS64" s="1053"/>
      <c r="FFT64" s="1053"/>
      <c r="FFU64" s="1053"/>
      <c r="FFV64" s="1053"/>
      <c r="FFW64" s="1053"/>
      <c r="FFX64" s="480"/>
      <c r="FFY64" s="480"/>
      <c r="FFZ64" s="481"/>
      <c r="FGA64" s="480"/>
      <c r="FGB64" s="480"/>
      <c r="FGC64" s="480"/>
      <c r="FGD64" s="481"/>
      <c r="FGE64" s="481"/>
      <c r="FGF64" s="482"/>
      <c r="FGG64" s="481"/>
      <c r="FGH64" s="1053"/>
      <c r="FGI64" s="1053"/>
      <c r="FGJ64" s="1053"/>
      <c r="FGK64" s="1053"/>
      <c r="FGL64" s="1053"/>
      <c r="FGM64" s="480"/>
      <c r="FGN64" s="480"/>
      <c r="FGO64" s="481"/>
      <c r="FGP64" s="480"/>
      <c r="FGQ64" s="480"/>
      <c r="FGR64" s="480"/>
      <c r="FGS64" s="481"/>
      <c r="FGT64" s="481"/>
      <c r="FGU64" s="482"/>
      <c r="FGV64" s="481"/>
      <c r="FGW64" s="1053"/>
      <c r="FGX64" s="1053"/>
      <c r="FGY64" s="1053"/>
      <c r="FGZ64" s="1053"/>
      <c r="FHA64" s="1053"/>
      <c r="FHB64" s="480"/>
      <c r="FHC64" s="480"/>
      <c r="FHD64" s="481"/>
      <c r="FHE64" s="480"/>
      <c r="FHF64" s="480"/>
      <c r="FHG64" s="480"/>
      <c r="FHH64" s="481"/>
      <c r="FHI64" s="481"/>
      <c r="FHJ64" s="482"/>
      <c r="FHK64" s="481"/>
      <c r="FHL64" s="1053"/>
      <c r="FHM64" s="1053"/>
      <c r="FHN64" s="1053"/>
      <c r="FHO64" s="1053"/>
      <c r="FHP64" s="1053"/>
      <c r="FHQ64" s="480"/>
      <c r="FHR64" s="480"/>
      <c r="FHS64" s="481"/>
      <c r="FHT64" s="480"/>
      <c r="FHU64" s="480"/>
      <c r="FHV64" s="480"/>
      <c r="FHW64" s="481"/>
      <c r="FHX64" s="481"/>
      <c r="FHY64" s="482"/>
      <c r="FHZ64" s="481"/>
      <c r="FIA64" s="1053"/>
      <c r="FIB64" s="1053"/>
      <c r="FIC64" s="1053"/>
      <c r="FID64" s="1053"/>
      <c r="FIE64" s="1053"/>
      <c r="FIF64" s="480"/>
      <c r="FIG64" s="480"/>
      <c r="FIH64" s="481"/>
      <c r="FII64" s="480"/>
      <c r="FIJ64" s="480"/>
      <c r="FIK64" s="480"/>
      <c r="FIL64" s="481"/>
      <c r="FIM64" s="481"/>
      <c r="FIN64" s="482"/>
      <c r="FIO64" s="481"/>
      <c r="FIP64" s="1053"/>
      <c r="FIQ64" s="1053"/>
      <c r="FIR64" s="1053"/>
      <c r="FIS64" s="1053"/>
      <c r="FIT64" s="1053"/>
      <c r="FIU64" s="480"/>
      <c r="FIV64" s="480"/>
      <c r="FIW64" s="481"/>
      <c r="FIX64" s="480"/>
      <c r="FIY64" s="480"/>
      <c r="FIZ64" s="480"/>
      <c r="FJA64" s="481"/>
      <c r="FJB64" s="481"/>
      <c r="FJC64" s="482"/>
      <c r="FJD64" s="481"/>
      <c r="FJE64" s="1053"/>
      <c r="FJF64" s="1053"/>
      <c r="FJG64" s="1053"/>
      <c r="FJH64" s="1053"/>
      <c r="FJI64" s="1053"/>
      <c r="FJJ64" s="480"/>
      <c r="FJK64" s="480"/>
      <c r="FJL64" s="481"/>
      <c r="FJM64" s="480"/>
      <c r="FJN64" s="480"/>
      <c r="FJO64" s="480"/>
      <c r="FJP64" s="481"/>
      <c r="FJQ64" s="481"/>
      <c r="FJR64" s="482"/>
      <c r="FJS64" s="481"/>
      <c r="FJT64" s="1053"/>
      <c r="FJU64" s="1053"/>
      <c r="FJV64" s="1053"/>
      <c r="FJW64" s="1053"/>
      <c r="FJX64" s="1053"/>
      <c r="FJY64" s="480"/>
      <c r="FJZ64" s="480"/>
      <c r="FKA64" s="481"/>
      <c r="FKB64" s="480"/>
      <c r="FKC64" s="480"/>
      <c r="FKD64" s="480"/>
      <c r="FKE64" s="481"/>
      <c r="FKF64" s="481"/>
      <c r="FKG64" s="482"/>
      <c r="FKH64" s="481"/>
      <c r="FKI64" s="1053"/>
      <c r="FKJ64" s="1053"/>
      <c r="FKK64" s="1053"/>
      <c r="FKL64" s="1053"/>
      <c r="FKM64" s="1053"/>
      <c r="FKN64" s="480"/>
      <c r="FKO64" s="480"/>
      <c r="FKP64" s="481"/>
      <c r="FKQ64" s="480"/>
      <c r="FKR64" s="480"/>
      <c r="FKS64" s="480"/>
      <c r="FKT64" s="481"/>
      <c r="FKU64" s="481"/>
      <c r="FKV64" s="482"/>
      <c r="FKW64" s="481"/>
      <c r="FKX64" s="1053"/>
      <c r="FKY64" s="1053"/>
      <c r="FKZ64" s="1053"/>
      <c r="FLA64" s="1053"/>
      <c r="FLB64" s="1053"/>
      <c r="FLC64" s="480"/>
      <c r="FLD64" s="480"/>
      <c r="FLE64" s="481"/>
      <c r="FLF64" s="480"/>
      <c r="FLG64" s="480"/>
      <c r="FLH64" s="480"/>
      <c r="FLI64" s="481"/>
      <c r="FLJ64" s="481"/>
      <c r="FLK64" s="482"/>
      <c r="FLL64" s="481"/>
      <c r="FLM64" s="1053"/>
      <c r="FLN64" s="1053"/>
      <c r="FLO64" s="1053"/>
      <c r="FLP64" s="1053"/>
      <c r="FLQ64" s="1053"/>
      <c r="FLR64" s="480"/>
      <c r="FLS64" s="480"/>
      <c r="FLT64" s="481"/>
      <c r="FLU64" s="480"/>
      <c r="FLV64" s="480"/>
      <c r="FLW64" s="480"/>
      <c r="FLX64" s="481"/>
      <c r="FLY64" s="481"/>
      <c r="FLZ64" s="482"/>
      <c r="FMA64" s="481"/>
      <c r="FMB64" s="1053"/>
      <c r="FMC64" s="1053"/>
      <c r="FMD64" s="1053"/>
      <c r="FME64" s="1053"/>
      <c r="FMF64" s="1053"/>
      <c r="FMG64" s="480"/>
      <c r="FMH64" s="480"/>
      <c r="FMI64" s="481"/>
      <c r="FMJ64" s="480"/>
      <c r="FMK64" s="480"/>
      <c r="FML64" s="480"/>
      <c r="FMM64" s="481"/>
      <c r="FMN64" s="481"/>
      <c r="FMO64" s="482"/>
      <c r="FMP64" s="481"/>
      <c r="FMQ64" s="1053"/>
      <c r="FMR64" s="1053"/>
      <c r="FMS64" s="1053"/>
      <c r="FMT64" s="1053"/>
      <c r="FMU64" s="1053"/>
      <c r="FMV64" s="480"/>
      <c r="FMW64" s="480"/>
      <c r="FMX64" s="481"/>
      <c r="FMY64" s="480"/>
      <c r="FMZ64" s="480"/>
      <c r="FNA64" s="480"/>
      <c r="FNB64" s="481"/>
      <c r="FNC64" s="481"/>
      <c r="FND64" s="482"/>
      <c r="FNE64" s="481"/>
      <c r="FNF64" s="1053"/>
      <c r="FNG64" s="1053"/>
      <c r="FNH64" s="1053"/>
      <c r="FNI64" s="1053"/>
      <c r="FNJ64" s="1053"/>
      <c r="FNK64" s="480"/>
      <c r="FNL64" s="480"/>
      <c r="FNM64" s="481"/>
      <c r="FNN64" s="480"/>
      <c r="FNO64" s="480"/>
      <c r="FNP64" s="480"/>
      <c r="FNQ64" s="481"/>
      <c r="FNR64" s="481"/>
      <c r="FNS64" s="482"/>
      <c r="FNT64" s="481"/>
      <c r="FNU64" s="1053"/>
      <c r="FNV64" s="1053"/>
      <c r="FNW64" s="1053"/>
      <c r="FNX64" s="1053"/>
      <c r="FNY64" s="1053"/>
      <c r="FNZ64" s="480"/>
      <c r="FOA64" s="480"/>
      <c r="FOB64" s="481"/>
      <c r="FOC64" s="480"/>
      <c r="FOD64" s="480"/>
      <c r="FOE64" s="480"/>
      <c r="FOF64" s="481"/>
      <c r="FOG64" s="481"/>
      <c r="FOH64" s="482"/>
      <c r="FOI64" s="481"/>
      <c r="FOJ64" s="1053"/>
      <c r="FOK64" s="1053"/>
      <c r="FOL64" s="1053"/>
      <c r="FOM64" s="1053"/>
      <c r="FON64" s="1053"/>
      <c r="FOO64" s="480"/>
      <c r="FOP64" s="480"/>
      <c r="FOQ64" s="481"/>
      <c r="FOR64" s="480"/>
      <c r="FOS64" s="480"/>
      <c r="FOT64" s="480"/>
      <c r="FOU64" s="481"/>
      <c r="FOV64" s="481"/>
      <c r="FOW64" s="482"/>
      <c r="FOX64" s="481"/>
      <c r="FOY64" s="1053"/>
      <c r="FOZ64" s="1053"/>
      <c r="FPA64" s="1053"/>
      <c r="FPB64" s="1053"/>
      <c r="FPC64" s="1053"/>
      <c r="FPD64" s="480"/>
      <c r="FPE64" s="480"/>
      <c r="FPF64" s="481"/>
      <c r="FPG64" s="480"/>
      <c r="FPH64" s="480"/>
      <c r="FPI64" s="480"/>
      <c r="FPJ64" s="481"/>
      <c r="FPK64" s="481"/>
      <c r="FPL64" s="482"/>
      <c r="FPM64" s="481"/>
      <c r="FPN64" s="1053"/>
      <c r="FPO64" s="1053"/>
      <c r="FPP64" s="1053"/>
      <c r="FPQ64" s="1053"/>
      <c r="FPR64" s="1053"/>
      <c r="FPS64" s="480"/>
      <c r="FPT64" s="480"/>
      <c r="FPU64" s="481"/>
      <c r="FPV64" s="480"/>
      <c r="FPW64" s="480"/>
      <c r="FPX64" s="480"/>
      <c r="FPY64" s="481"/>
      <c r="FPZ64" s="481"/>
      <c r="FQA64" s="482"/>
      <c r="FQB64" s="481"/>
      <c r="FQC64" s="1053"/>
      <c r="FQD64" s="1053"/>
      <c r="FQE64" s="1053"/>
      <c r="FQF64" s="1053"/>
      <c r="FQG64" s="1053"/>
      <c r="FQH64" s="480"/>
      <c r="FQI64" s="480"/>
      <c r="FQJ64" s="481"/>
      <c r="FQK64" s="480"/>
      <c r="FQL64" s="480"/>
      <c r="FQM64" s="480"/>
      <c r="FQN64" s="481"/>
      <c r="FQO64" s="481"/>
      <c r="FQP64" s="482"/>
      <c r="FQQ64" s="481"/>
      <c r="FQR64" s="1053"/>
      <c r="FQS64" s="1053"/>
      <c r="FQT64" s="1053"/>
      <c r="FQU64" s="1053"/>
      <c r="FQV64" s="1053"/>
      <c r="FQW64" s="480"/>
      <c r="FQX64" s="480"/>
      <c r="FQY64" s="481"/>
      <c r="FQZ64" s="480"/>
      <c r="FRA64" s="480"/>
      <c r="FRB64" s="480"/>
      <c r="FRC64" s="481"/>
      <c r="FRD64" s="481"/>
      <c r="FRE64" s="482"/>
      <c r="FRF64" s="481"/>
      <c r="FRG64" s="1053"/>
      <c r="FRH64" s="1053"/>
      <c r="FRI64" s="1053"/>
      <c r="FRJ64" s="1053"/>
      <c r="FRK64" s="1053"/>
      <c r="FRL64" s="480"/>
      <c r="FRM64" s="480"/>
      <c r="FRN64" s="481"/>
      <c r="FRO64" s="480"/>
      <c r="FRP64" s="480"/>
      <c r="FRQ64" s="480"/>
      <c r="FRR64" s="481"/>
      <c r="FRS64" s="481"/>
      <c r="FRT64" s="482"/>
      <c r="FRU64" s="481"/>
      <c r="FRV64" s="1053"/>
      <c r="FRW64" s="1053"/>
      <c r="FRX64" s="1053"/>
      <c r="FRY64" s="1053"/>
      <c r="FRZ64" s="1053"/>
      <c r="FSA64" s="480"/>
      <c r="FSB64" s="480"/>
      <c r="FSC64" s="481"/>
      <c r="FSD64" s="480"/>
      <c r="FSE64" s="480"/>
      <c r="FSF64" s="480"/>
      <c r="FSG64" s="481"/>
      <c r="FSH64" s="481"/>
      <c r="FSI64" s="482"/>
      <c r="FSJ64" s="481"/>
      <c r="FSK64" s="1053"/>
      <c r="FSL64" s="1053"/>
      <c r="FSM64" s="1053"/>
      <c r="FSN64" s="1053"/>
      <c r="FSO64" s="1053"/>
      <c r="FSP64" s="480"/>
      <c r="FSQ64" s="480"/>
      <c r="FSR64" s="481"/>
      <c r="FSS64" s="480"/>
      <c r="FST64" s="480"/>
      <c r="FSU64" s="480"/>
      <c r="FSV64" s="481"/>
      <c r="FSW64" s="481"/>
      <c r="FSX64" s="482"/>
      <c r="FSY64" s="481"/>
      <c r="FSZ64" s="1053"/>
      <c r="FTA64" s="1053"/>
      <c r="FTB64" s="1053"/>
      <c r="FTC64" s="1053"/>
      <c r="FTD64" s="1053"/>
      <c r="FTE64" s="480"/>
      <c r="FTF64" s="480"/>
      <c r="FTG64" s="481"/>
      <c r="FTH64" s="480"/>
      <c r="FTI64" s="480"/>
      <c r="FTJ64" s="480"/>
      <c r="FTK64" s="481"/>
      <c r="FTL64" s="481"/>
      <c r="FTM64" s="482"/>
      <c r="FTN64" s="481"/>
      <c r="FTO64" s="1053"/>
      <c r="FTP64" s="1053"/>
      <c r="FTQ64" s="1053"/>
      <c r="FTR64" s="1053"/>
      <c r="FTS64" s="1053"/>
      <c r="FTT64" s="480"/>
      <c r="FTU64" s="480"/>
      <c r="FTV64" s="481"/>
      <c r="FTW64" s="480"/>
      <c r="FTX64" s="480"/>
      <c r="FTY64" s="480"/>
      <c r="FTZ64" s="481"/>
      <c r="FUA64" s="481"/>
      <c r="FUB64" s="482"/>
      <c r="FUC64" s="481"/>
      <c r="FUD64" s="1053"/>
      <c r="FUE64" s="1053"/>
      <c r="FUF64" s="1053"/>
      <c r="FUG64" s="1053"/>
      <c r="FUH64" s="1053"/>
      <c r="FUI64" s="480"/>
      <c r="FUJ64" s="480"/>
      <c r="FUK64" s="481"/>
      <c r="FUL64" s="480"/>
      <c r="FUM64" s="480"/>
      <c r="FUN64" s="480"/>
      <c r="FUO64" s="481"/>
      <c r="FUP64" s="481"/>
      <c r="FUQ64" s="482"/>
      <c r="FUR64" s="481"/>
      <c r="FUS64" s="1053"/>
      <c r="FUT64" s="1053"/>
      <c r="FUU64" s="1053"/>
      <c r="FUV64" s="1053"/>
      <c r="FUW64" s="1053"/>
      <c r="FUX64" s="480"/>
      <c r="FUY64" s="480"/>
      <c r="FUZ64" s="481"/>
      <c r="FVA64" s="480"/>
      <c r="FVB64" s="480"/>
      <c r="FVC64" s="480"/>
      <c r="FVD64" s="481"/>
      <c r="FVE64" s="481"/>
      <c r="FVF64" s="482"/>
      <c r="FVG64" s="481"/>
      <c r="FVH64" s="1053"/>
      <c r="FVI64" s="1053"/>
      <c r="FVJ64" s="1053"/>
      <c r="FVK64" s="1053"/>
      <c r="FVL64" s="1053"/>
      <c r="FVM64" s="480"/>
      <c r="FVN64" s="480"/>
      <c r="FVO64" s="481"/>
      <c r="FVP64" s="480"/>
      <c r="FVQ64" s="480"/>
      <c r="FVR64" s="480"/>
      <c r="FVS64" s="481"/>
      <c r="FVT64" s="481"/>
      <c r="FVU64" s="482"/>
      <c r="FVV64" s="481"/>
      <c r="FVW64" s="1053"/>
      <c r="FVX64" s="1053"/>
      <c r="FVY64" s="1053"/>
      <c r="FVZ64" s="1053"/>
      <c r="FWA64" s="1053"/>
      <c r="FWB64" s="480"/>
      <c r="FWC64" s="480"/>
      <c r="FWD64" s="481"/>
      <c r="FWE64" s="480"/>
      <c r="FWF64" s="480"/>
      <c r="FWG64" s="480"/>
      <c r="FWH64" s="481"/>
      <c r="FWI64" s="481"/>
      <c r="FWJ64" s="482"/>
      <c r="FWK64" s="481"/>
      <c r="FWL64" s="1053"/>
      <c r="FWM64" s="1053"/>
      <c r="FWN64" s="1053"/>
      <c r="FWO64" s="1053"/>
      <c r="FWP64" s="1053"/>
      <c r="FWQ64" s="480"/>
      <c r="FWR64" s="480"/>
      <c r="FWS64" s="481"/>
      <c r="FWT64" s="480"/>
      <c r="FWU64" s="480"/>
      <c r="FWV64" s="480"/>
      <c r="FWW64" s="481"/>
      <c r="FWX64" s="481"/>
      <c r="FWY64" s="482"/>
      <c r="FWZ64" s="481"/>
      <c r="FXA64" s="1053"/>
      <c r="FXB64" s="1053"/>
      <c r="FXC64" s="1053"/>
      <c r="FXD64" s="1053"/>
      <c r="FXE64" s="1053"/>
      <c r="FXF64" s="480"/>
      <c r="FXG64" s="480"/>
      <c r="FXH64" s="481"/>
      <c r="FXI64" s="480"/>
      <c r="FXJ64" s="480"/>
      <c r="FXK64" s="480"/>
      <c r="FXL64" s="481"/>
      <c r="FXM64" s="481"/>
      <c r="FXN64" s="482"/>
      <c r="FXO64" s="481"/>
      <c r="FXP64" s="1053"/>
      <c r="FXQ64" s="1053"/>
      <c r="FXR64" s="1053"/>
      <c r="FXS64" s="1053"/>
      <c r="FXT64" s="1053"/>
      <c r="FXU64" s="480"/>
      <c r="FXV64" s="480"/>
      <c r="FXW64" s="481"/>
      <c r="FXX64" s="480"/>
      <c r="FXY64" s="480"/>
      <c r="FXZ64" s="480"/>
      <c r="FYA64" s="481"/>
      <c r="FYB64" s="481"/>
      <c r="FYC64" s="482"/>
      <c r="FYD64" s="481"/>
      <c r="FYE64" s="1053"/>
      <c r="FYF64" s="1053"/>
      <c r="FYG64" s="1053"/>
      <c r="FYH64" s="1053"/>
      <c r="FYI64" s="1053"/>
      <c r="FYJ64" s="480"/>
      <c r="FYK64" s="480"/>
      <c r="FYL64" s="481"/>
      <c r="FYM64" s="480"/>
      <c r="FYN64" s="480"/>
      <c r="FYO64" s="480"/>
      <c r="FYP64" s="481"/>
      <c r="FYQ64" s="481"/>
      <c r="FYR64" s="482"/>
      <c r="FYS64" s="481"/>
      <c r="FYT64" s="1053"/>
      <c r="FYU64" s="1053"/>
      <c r="FYV64" s="1053"/>
      <c r="FYW64" s="1053"/>
      <c r="FYX64" s="1053"/>
      <c r="FYY64" s="480"/>
      <c r="FYZ64" s="480"/>
      <c r="FZA64" s="481"/>
      <c r="FZB64" s="480"/>
      <c r="FZC64" s="480"/>
      <c r="FZD64" s="480"/>
      <c r="FZE64" s="481"/>
      <c r="FZF64" s="481"/>
      <c r="FZG64" s="482"/>
      <c r="FZH64" s="481"/>
      <c r="FZI64" s="1053"/>
      <c r="FZJ64" s="1053"/>
      <c r="FZK64" s="1053"/>
      <c r="FZL64" s="1053"/>
      <c r="FZM64" s="1053"/>
      <c r="FZN64" s="480"/>
      <c r="FZO64" s="480"/>
      <c r="FZP64" s="481"/>
      <c r="FZQ64" s="480"/>
      <c r="FZR64" s="480"/>
      <c r="FZS64" s="480"/>
      <c r="FZT64" s="481"/>
      <c r="FZU64" s="481"/>
      <c r="FZV64" s="482"/>
      <c r="FZW64" s="481"/>
      <c r="FZX64" s="1053"/>
      <c r="FZY64" s="1053"/>
      <c r="FZZ64" s="1053"/>
      <c r="GAA64" s="1053"/>
      <c r="GAB64" s="1053"/>
      <c r="GAC64" s="480"/>
      <c r="GAD64" s="480"/>
      <c r="GAE64" s="481"/>
      <c r="GAF64" s="480"/>
      <c r="GAG64" s="480"/>
      <c r="GAH64" s="480"/>
      <c r="GAI64" s="481"/>
      <c r="GAJ64" s="481"/>
      <c r="GAK64" s="482"/>
      <c r="GAL64" s="481"/>
      <c r="GAM64" s="1053"/>
      <c r="GAN64" s="1053"/>
      <c r="GAO64" s="1053"/>
      <c r="GAP64" s="1053"/>
      <c r="GAQ64" s="1053"/>
      <c r="GAR64" s="480"/>
      <c r="GAS64" s="480"/>
      <c r="GAT64" s="481"/>
      <c r="GAU64" s="480"/>
      <c r="GAV64" s="480"/>
      <c r="GAW64" s="480"/>
      <c r="GAX64" s="481"/>
      <c r="GAY64" s="481"/>
      <c r="GAZ64" s="482"/>
      <c r="GBA64" s="481"/>
      <c r="GBB64" s="1053"/>
      <c r="GBC64" s="1053"/>
      <c r="GBD64" s="1053"/>
      <c r="GBE64" s="1053"/>
      <c r="GBF64" s="1053"/>
      <c r="GBG64" s="480"/>
      <c r="GBH64" s="480"/>
      <c r="GBI64" s="481"/>
      <c r="GBJ64" s="480"/>
      <c r="GBK64" s="480"/>
      <c r="GBL64" s="480"/>
      <c r="GBM64" s="481"/>
      <c r="GBN64" s="481"/>
      <c r="GBO64" s="482"/>
      <c r="GBP64" s="481"/>
      <c r="GBQ64" s="1053"/>
      <c r="GBR64" s="1053"/>
      <c r="GBS64" s="1053"/>
      <c r="GBT64" s="1053"/>
      <c r="GBU64" s="1053"/>
      <c r="GBV64" s="480"/>
      <c r="GBW64" s="480"/>
      <c r="GBX64" s="481"/>
      <c r="GBY64" s="480"/>
      <c r="GBZ64" s="480"/>
      <c r="GCA64" s="480"/>
      <c r="GCB64" s="481"/>
      <c r="GCC64" s="481"/>
      <c r="GCD64" s="482"/>
      <c r="GCE64" s="481"/>
      <c r="GCF64" s="1053"/>
      <c r="GCG64" s="1053"/>
      <c r="GCH64" s="1053"/>
      <c r="GCI64" s="1053"/>
      <c r="GCJ64" s="1053"/>
      <c r="GCK64" s="480"/>
      <c r="GCL64" s="480"/>
      <c r="GCM64" s="481"/>
      <c r="GCN64" s="480"/>
      <c r="GCO64" s="480"/>
      <c r="GCP64" s="480"/>
      <c r="GCQ64" s="481"/>
      <c r="GCR64" s="481"/>
      <c r="GCS64" s="482"/>
      <c r="GCT64" s="481"/>
      <c r="GCU64" s="1053"/>
      <c r="GCV64" s="1053"/>
      <c r="GCW64" s="1053"/>
      <c r="GCX64" s="1053"/>
      <c r="GCY64" s="1053"/>
      <c r="GCZ64" s="480"/>
      <c r="GDA64" s="480"/>
      <c r="GDB64" s="481"/>
      <c r="GDC64" s="480"/>
      <c r="GDD64" s="480"/>
      <c r="GDE64" s="480"/>
      <c r="GDF64" s="481"/>
      <c r="GDG64" s="481"/>
      <c r="GDH64" s="482"/>
      <c r="GDI64" s="481"/>
      <c r="GDJ64" s="1053"/>
      <c r="GDK64" s="1053"/>
      <c r="GDL64" s="1053"/>
      <c r="GDM64" s="1053"/>
      <c r="GDN64" s="1053"/>
      <c r="GDO64" s="480"/>
      <c r="GDP64" s="480"/>
      <c r="GDQ64" s="481"/>
      <c r="GDR64" s="480"/>
      <c r="GDS64" s="480"/>
      <c r="GDT64" s="480"/>
      <c r="GDU64" s="481"/>
      <c r="GDV64" s="481"/>
      <c r="GDW64" s="482"/>
      <c r="GDX64" s="481"/>
      <c r="GDY64" s="1053"/>
      <c r="GDZ64" s="1053"/>
      <c r="GEA64" s="1053"/>
      <c r="GEB64" s="1053"/>
      <c r="GEC64" s="1053"/>
      <c r="GED64" s="480"/>
      <c r="GEE64" s="480"/>
      <c r="GEF64" s="481"/>
      <c r="GEG64" s="480"/>
      <c r="GEH64" s="480"/>
      <c r="GEI64" s="480"/>
      <c r="GEJ64" s="481"/>
      <c r="GEK64" s="481"/>
      <c r="GEL64" s="482"/>
      <c r="GEM64" s="481"/>
      <c r="GEN64" s="1053"/>
      <c r="GEO64" s="1053"/>
      <c r="GEP64" s="1053"/>
      <c r="GEQ64" s="1053"/>
      <c r="GER64" s="1053"/>
      <c r="GES64" s="480"/>
      <c r="GET64" s="480"/>
      <c r="GEU64" s="481"/>
      <c r="GEV64" s="480"/>
      <c r="GEW64" s="480"/>
      <c r="GEX64" s="480"/>
      <c r="GEY64" s="481"/>
      <c r="GEZ64" s="481"/>
      <c r="GFA64" s="482"/>
      <c r="GFB64" s="481"/>
      <c r="GFC64" s="1053"/>
      <c r="GFD64" s="1053"/>
      <c r="GFE64" s="1053"/>
      <c r="GFF64" s="1053"/>
      <c r="GFG64" s="1053"/>
      <c r="GFH64" s="480"/>
      <c r="GFI64" s="480"/>
      <c r="GFJ64" s="481"/>
      <c r="GFK64" s="480"/>
      <c r="GFL64" s="480"/>
      <c r="GFM64" s="480"/>
      <c r="GFN64" s="481"/>
      <c r="GFO64" s="481"/>
      <c r="GFP64" s="482"/>
      <c r="GFQ64" s="481"/>
      <c r="GFR64" s="1053"/>
      <c r="GFS64" s="1053"/>
      <c r="GFT64" s="1053"/>
      <c r="GFU64" s="1053"/>
      <c r="GFV64" s="1053"/>
      <c r="GFW64" s="480"/>
      <c r="GFX64" s="480"/>
      <c r="GFY64" s="481"/>
      <c r="GFZ64" s="480"/>
      <c r="GGA64" s="480"/>
      <c r="GGB64" s="480"/>
      <c r="GGC64" s="481"/>
      <c r="GGD64" s="481"/>
      <c r="GGE64" s="482"/>
      <c r="GGF64" s="481"/>
      <c r="GGG64" s="1053"/>
      <c r="GGH64" s="1053"/>
      <c r="GGI64" s="1053"/>
      <c r="GGJ64" s="1053"/>
      <c r="GGK64" s="1053"/>
      <c r="GGL64" s="480"/>
      <c r="GGM64" s="480"/>
      <c r="GGN64" s="481"/>
      <c r="GGO64" s="480"/>
      <c r="GGP64" s="480"/>
      <c r="GGQ64" s="480"/>
      <c r="GGR64" s="481"/>
      <c r="GGS64" s="481"/>
      <c r="GGT64" s="482"/>
      <c r="GGU64" s="481"/>
      <c r="GGV64" s="1053"/>
      <c r="GGW64" s="1053"/>
      <c r="GGX64" s="1053"/>
      <c r="GGY64" s="1053"/>
      <c r="GGZ64" s="1053"/>
      <c r="GHA64" s="480"/>
      <c r="GHB64" s="480"/>
      <c r="GHC64" s="481"/>
      <c r="GHD64" s="480"/>
      <c r="GHE64" s="480"/>
      <c r="GHF64" s="480"/>
      <c r="GHG64" s="481"/>
      <c r="GHH64" s="481"/>
      <c r="GHI64" s="482"/>
      <c r="GHJ64" s="481"/>
      <c r="GHK64" s="1053"/>
      <c r="GHL64" s="1053"/>
      <c r="GHM64" s="1053"/>
      <c r="GHN64" s="1053"/>
      <c r="GHO64" s="1053"/>
      <c r="GHP64" s="480"/>
      <c r="GHQ64" s="480"/>
      <c r="GHR64" s="481"/>
      <c r="GHS64" s="480"/>
      <c r="GHT64" s="480"/>
      <c r="GHU64" s="480"/>
      <c r="GHV64" s="481"/>
      <c r="GHW64" s="481"/>
      <c r="GHX64" s="482"/>
      <c r="GHY64" s="481"/>
      <c r="GHZ64" s="1053"/>
      <c r="GIA64" s="1053"/>
      <c r="GIB64" s="1053"/>
      <c r="GIC64" s="1053"/>
      <c r="GID64" s="1053"/>
      <c r="GIE64" s="480"/>
      <c r="GIF64" s="480"/>
      <c r="GIG64" s="481"/>
      <c r="GIH64" s="480"/>
      <c r="GII64" s="480"/>
      <c r="GIJ64" s="480"/>
      <c r="GIK64" s="481"/>
      <c r="GIL64" s="481"/>
      <c r="GIM64" s="482"/>
      <c r="GIN64" s="481"/>
      <c r="GIO64" s="1053"/>
      <c r="GIP64" s="1053"/>
      <c r="GIQ64" s="1053"/>
      <c r="GIR64" s="1053"/>
      <c r="GIS64" s="1053"/>
      <c r="GIT64" s="480"/>
      <c r="GIU64" s="480"/>
      <c r="GIV64" s="481"/>
      <c r="GIW64" s="480"/>
      <c r="GIX64" s="480"/>
      <c r="GIY64" s="480"/>
      <c r="GIZ64" s="481"/>
      <c r="GJA64" s="481"/>
      <c r="GJB64" s="482"/>
      <c r="GJC64" s="481"/>
      <c r="GJD64" s="1053"/>
      <c r="GJE64" s="1053"/>
      <c r="GJF64" s="1053"/>
      <c r="GJG64" s="1053"/>
      <c r="GJH64" s="1053"/>
      <c r="GJI64" s="480"/>
      <c r="GJJ64" s="480"/>
      <c r="GJK64" s="481"/>
      <c r="GJL64" s="480"/>
      <c r="GJM64" s="480"/>
      <c r="GJN64" s="480"/>
      <c r="GJO64" s="481"/>
      <c r="GJP64" s="481"/>
      <c r="GJQ64" s="482"/>
      <c r="GJR64" s="481"/>
      <c r="GJS64" s="1053"/>
      <c r="GJT64" s="1053"/>
      <c r="GJU64" s="1053"/>
      <c r="GJV64" s="1053"/>
      <c r="GJW64" s="1053"/>
      <c r="GJX64" s="480"/>
      <c r="GJY64" s="480"/>
      <c r="GJZ64" s="481"/>
      <c r="GKA64" s="480"/>
      <c r="GKB64" s="480"/>
      <c r="GKC64" s="480"/>
      <c r="GKD64" s="481"/>
      <c r="GKE64" s="481"/>
      <c r="GKF64" s="482"/>
      <c r="GKG64" s="481"/>
      <c r="GKH64" s="1053"/>
      <c r="GKI64" s="1053"/>
      <c r="GKJ64" s="1053"/>
      <c r="GKK64" s="1053"/>
      <c r="GKL64" s="1053"/>
      <c r="GKM64" s="480"/>
      <c r="GKN64" s="480"/>
      <c r="GKO64" s="481"/>
      <c r="GKP64" s="480"/>
      <c r="GKQ64" s="480"/>
      <c r="GKR64" s="480"/>
      <c r="GKS64" s="481"/>
      <c r="GKT64" s="481"/>
      <c r="GKU64" s="482"/>
      <c r="GKV64" s="481"/>
      <c r="GKW64" s="1053"/>
      <c r="GKX64" s="1053"/>
      <c r="GKY64" s="1053"/>
      <c r="GKZ64" s="1053"/>
      <c r="GLA64" s="1053"/>
      <c r="GLB64" s="480"/>
      <c r="GLC64" s="480"/>
      <c r="GLD64" s="481"/>
      <c r="GLE64" s="480"/>
      <c r="GLF64" s="480"/>
      <c r="GLG64" s="480"/>
      <c r="GLH64" s="481"/>
      <c r="GLI64" s="481"/>
      <c r="GLJ64" s="482"/>
      <c r="GLK64" s="481"/>
      <c r="GLL64" s="1053"/>
      <c r="GLM64" s="1053"/>
      <c r="GLN64" s="1053"/>
      <c r="GLO64" s="1053"/>
      <c r="GLP64" s="1053"/>
      <c r="GLQ64" s="480"/>
      <c r="GLR64" s="480"/>
      <c r="GLS64" s="481"/>
      <c r="GLT64" s="480"/>
      <c r="GLU64" s="480"/>
      <c r="GLV64" s="480"/>
      <c r="GLW64" s="481"/>
      <c r="GLX64" s="481"/>
      <c r="GLY64" s="482"/>
      <c r="GLZ64" s="481"/>
      <c r="GMA64" s="1053"/>
      <c r="GMB64" s="1053"/>
      <c r="GMC64" s="1053"/>
      <c r="GMD64" s="1053"/>
      <c r="GME64" s="1053"/>
      <c r="GMF64" s="480"/>
      <c r="GMG64" s="480"/>
      <c r="GMH64" s="481"/>
      <c r="GMI64" s="480"/>
      <c r="GMJ64" s="480"/>
      <c r="GMK64" s="480"/>
      <c r="GML64" s="481"/>
      <c r="GMM64" s="481"/>
      <c r="GMN64" s="482"/>
      <c r="GMO64" s="481"/>
      <c r="GMP64" s="1053"/>
      <c r="GMQ64" s="1053"/>
      <c r="GMR64" s="1053"/>
      <c r="GMS64" s="1053"/>
      <c r="GMT64" s="1053"/>
      <c r="GMU64" s="480"/>
      <c r="GMV64" s="480"/>
      <c r="GMW64" s="481"/>
      <c r="GMX64" s="480"/>
      <c r="GMY64" s="480"/>
      <c r="GMZ64" s="480"/>
      <c r="GNA64" s="481"/>
      <c r="GNB64" s="481"/>
      <c r="GNC64" s="482"/>
      <c r="GND64" s="481"/>
      <c r="GNE64" s="1053"/>
      <c r="GNF64" s="1053"/>
      <c r="GNG64" s="1053"/>
      <c r="GNH64" s="1053"/>
      <c r="GNI64" s="1053"/>
      <c r="GNJ64" s="480"/>
      <c r="GNK64" s="480"/>
      <c r="GNL64" s="481"/>
      <c r="GNM64" s="480"/>
      <c r="GNN64" s="480"/>
      <c r="GNO64" s="480"/>
      <c r="GNP64" s="481"/>
      <c r="GNQ64" s="481"/>
      <c r="GNR64" s="482"/>
      <c r="GNS64" s="481"/>
      <c r="GNT64" s="1053"/>
      <c r="GNU64" s="1053"/>
      <c r="GNV64" s="1053"/>
      <c r="GNW64" s="1053"/>
      <c r="GNX64" s="1053"/>
      <c r="GNY64" s="480"/>
      <c r="GNZ64" s="480"/>
      <c r="GOA64" s="481"/>
      <c r="GOB64" s="480"/>
      <c r="GOC64" s="480"/>
      <c r="GOD64" s="480"/>
      <c r="GOE64" s="481"/>
      <c r="GOF64" s="481"/>
      <c r="GOG64" s="482"/>
      <c r="GOH64" s="481"/>
      <c r="GOI64" s="1053"/>
      <c r="GOJ64" s="1053"/>
      <c r="GOK64" s="1053"/>
      <c r="GOL64" s="1053"/>
      <c r="GOM64" s="1053"/>
      <c r="GON64" s="480"/>
      <c r="GOO64" s="480"/>
      <c r="GOP64" s="481"/>
      <c r="GOQ64" s="480"/>
      <c r="GOR64" s="480"/>
      <c r="GOS64" s="480"/>
      <c r="GOT64" s="481"/>
      <c r="GOU64" s="481"/>
      <c r="GOV64" s="482"/>
      <c r="GOW64" s="481"/>
      <c r="GOX64" s="1053"/>
      <c r="GOY64" s="1053"/>
      <c r="GOZ64" s="1053"/>
      <c r="GPA64" s="1053"/>
      <c r="GPB64" s="1053"/>
      <c r="GPC64" s="480"/>
      <c r="GPD64" s="480"/>
      <c r="GPE64" s="481"/>
      <c r="GPF64" s="480"/>
      <c r="GPG64" s="480"/>
      <c r="GPH64" s="480"/>
      <c r="GPI64" s="481"/>
      <c r="GPJ64" s="481"/>
      <c r="GPK64" s="482"/>
      <c r="GPL64" s="481"/>
      <c r="GPM64" s="1053"/>
      <c r="GPN64" s="1053"/>
      <c r="GPO64" s="1053"/>
      <c r="GPP64" s="1053"/>
      <c r="GPQ64" s="1053"/>
      <c r="GPR64" s="480"/>
      <c r="GPS64" s="480"/>
      <c r="GPT64" s="481"/>
      <c r="GPU64" s="480"/>
      <c r="GPV64" s="480"/>
      <c r="GPW64" s="480"/>
      <c r="GPX64" s="481"/>
      <c r="GPY64" s="481"/>
      <c r="GPZ64" s="482"/>
      <c r="GQA64" s="481"/>
      <c r="GQB64" s="1053"/>
      <c r="GQC64" s="1053"/>
      <c r="GQD64" s="1053"/>
      <c r="GQE64" s="1053"/>
      <c r="GQF64" s="1053"/>
      <c r="GQG64" s="480"/>
      <c r="GQH64" s="480"/>
      <c r="GQI64" s="481"/>
      <c r="GQJ64" s="480"/>
      <c r="GQK64" s="480"/>
      <c r="GQL64" s="480"/>
      <c r="GQM64" s="481"/>
      <c r="GQN64" s="481"/>
      <c r="GQO64" s="482"/>
      <c r="GQP64" s="481"/>
      <c r="GQQ64" s="1053"/>
      <c r="GQR64" s="1053"/>
      <c r="GQS64" s="1053"/>
      <c r="GQT64" s="1053"/>
      <c r="GQU64" s="1053"/>
      <c r="GQV64" s="480"/>
      <c r="GQW64" s="480"/>
      <c r="GQX64" s="481"/>
      <c r="GQY64" s="480"/>
      <c r="GQZ64" s="480"/>
      <c r="GRA64" s="480"/>
      <c r="GRB64" s="481"/>
      <c r="GRC64" s="481"/>
      <c r="GRD64" s="482"/>
      <c r="GRE64" s="481"/>
      <c r="GRF64" s="1053"/>
      <c r="GRG64" s="1053"/>
      <c r="GRH64" s="1053"/>
      <c r="GRI64" s="1053"/>
      <c r="GRJ64" s="1053"/>
      <c r="GRK64" s="480"/>
      <c r="GRL64" s="480"/>
      <c r="GRM64" s="481"/>
      <c r="GRN64" s="480"/>
      <c r="GRO64" s="480"/>
      <c r="GRP64" s="480"/>
      <c r="GRQ64" s="481"/>
      <c r="GRR64" s="481"/>
      <c r="GRS64" s="482"/>
      <c r="GRT64" s="481"/>
      <c r="GRU64" s="1053"/>
      <c r="GRV64" s="1053"/>
      <c r="GRW64" s="1053"/>
      <c r="GRX64" s="1053"/>
      <c r="GRY64" s="1053"/>
      <c r="GRZ64" s="480"/>
      <c r="GSA64" s="480"/>
      <c r="GSB64" s="481"/>
      <c r="GSC64" s="480"/>
      <c r="GSD64" s="480"/>
      <c r="GSE64" s="480"/>
      <c r="GSF64" s="481"/>
      <c r="GSG64" s="481"/>
      <c r="GSH64" s="482"/>
      <c r="GSI64" s="481"/>
      <c r="GSJ64" s="1053"/>
      <c r="GSK64" s="1053"/>
      <c r="GSL64" s="1053"/>
      <c r="GSM64" s="1053"/>
      <c r="GSN64" s="1053"/>
      <c r="GSO64" s="480"/>
      <c r="GSP64" s="480"/>
      <c r="GSQ64" s="481"/>
      <c r="GSR64" s="480"/>
      <c r="GSS64" s="480"/>
      <c r="GST64" s="480"/>
      <c r="GSU64" s="481"/>
      <c r="GSV64" s="481"/>
      <c r="GSW64" s="482"/>
      <c r="GSX64" s="481"/>
      <c r="GSY64" s="1053"/>
      <c r="GSZ64" s="1053"/>
      <c r="GTA64" s="1053"/>
      <c r="GTB64" s="1053"/>
      <c r="GTC64" s="1053"/>
      <c r="GTD64" s="480"/>
      <c r="GTE64" s="480"/>
      <c r="GTF64" s="481"/>
      <c r="GTG64" s="480"/>
      <c r="GTH64" s="480"/>
      <c r="GTI64" s="480"/>
      <c r="GTJ64" s="481"/>
      <c r="GTK64" s="481"/>
      <c r="GTL64" s="482"/>
      <c r="GTM64" s="481"/>
      <c r="GTN64" s="1053"/>
      <c r="GTO64" s="1053"/>
      <c r="GTP64" s="1053"/>
      <c r="GTQ64" s="1053"/>
      <c r="GTR64" s="1053"/>
      <c r="GTS64" s="480"/>
      <c r="GTT64" s="480"/>
      <c r="GTU64" s="481"/>
      <c r="GTV64" s="480"/>
      <c r="GTW64" s="480"/>
      <c r="GTX64" s="480"/>
      <c r="GTY64" s="481"/>
      <c r="GTZ64" s="481"/>
      <c r="GUA64" s="482"/>
      <c r="GUB64" s="481"/>
      <c r="GUC64" s="1053"/>
      <c r="GUD64" s="1053"/>
      <c r="GUE64" s="1053"/>
      <c r="GUF64" s="1053"/>
      <c r="GUG64" s="1053"/>
      <c r="GUH64" s="480"/>
      <c r="GUI64" s="480"/>
      <c r="GUJ64" s="481"/>
      <c r="GUK64" s="480"/>
      <c r="GUL64" s="480"/>
      <c r="GUM64" s="480"/>
      <c r="GUN64" s="481"/>
      <c r="GUO64" s="481"/>
      <c r="GUP64" s="482"/>
      <c r="GUQ64" s="481"/>
      <c r="GUR64" s="1053"/>
      <c r="GUS64" s="1053"/>
      <c r="GUT64" s="1053"/>
      <c r="GUU64" s="1053"/>
      <c r="GUV64" s="1053"/>
      <c r="GUW64" s="480"/>
      <c r="GUX64" s="480"/>
      <c r="GUY64" s="481"/>
      <c r="GUZ64" s="480"/>
      <c r="GVA64" s="480"/>
      <c r="GVB64" s="480"/>
      <c r="GVC64" s="481"/>
      <c r="GVD64" s="481"/>
      <c r="GVE64" s="482"/>
      <c r="GVF64" s="481"/>
      <c r="GVG64" s="1053"/>
      <c r="GVH64" s="1053"/>
      <c r="GVI64" s="1053"/>
      <c r="GVJ64" s="1053"/>
      <c r="GVK64" s="1053"/>
      <c r="GVL64" s="480"/>
      <c r="GVM64" s="480"/>
      <c r="GVN64" s="481"/>
      <c r="GVO64" s="480"/>
      <c r="GVP64" s="480"/>
      <c r="GVQ64" s="480"/>
      <c r="GVR64" s="481"/>
      <c r="GVS64" s="481"/>
      <c r="GVT64" s="482"/>
      <c r="GVU64" s="481"/>
      <c r="GVV64" s="1053"/>
      <c r="GVW64" s="1053"/>
      <c r="GVX64" s="1053"/>
      <c r="GVY64" s="1053"/>
      <c r="GVZ64" s="1053"/>
      <c r="GWA64" s="480"/>
      <c r="GWB64" s="480"/>
      <c r="GWC64" s="481"/>
      <c r="GWD64" s="480"/>
      <c r="GWE64" s="480"/>
      <c r="GWF64" s="480"/>
      <c r="GWG64" s="481"/>
      <c r="GWH64" s="481"/>
      <c r="GWI64" s="482"/>
      <c r="GWJ64" s="481"/>
      <c r="GWK64" s="1053"/>
      <c r="GWL64" s="1053"/>
      <c r="GWM64" s="1053"/>
      <c r="GWN64" s="1053"/>
      <c r="GWO64" s="1053"/>
      <c r="GWP64" s="480"/>
      <c r="GWQ64" s="480"/>
      <c r="GWR64" s="481"/>
      <c r="GWS64" s="480"/>
      <c r="GWT64" s="480"/>
      <c r="GWU64" s="480"/>
      <c r="GWV64" s="481"/>
      <c r="GWW64" s="481"/>
      <c r="GWX64" s="482"/>
      <c r="GWY64" s="481"/>
      <c r="GWZ64" s="1053"/>
      <c r="GXA64" s="1053"/>
      <c r="GXB64" s="1053"/>
      <c r="GXC64" s="1053"/>
      <c r="GXD64" s="1053"/>
      <c r="GXE64" s="480"/>
      <c r="GXF64" s="480"/>
      <c r="GXG64" s="481"/>
      <c r="GXH64" s="480"/>
      <c r="GXI64" s="480"/>
      <c r="GXJ64" s="480"/>
      <c r="GXK64" s="481"/>
      <c r="GXL64" s="481"/>
      <c r="GXM64" s="482"/>
      <c r="GXN64" s="481"/>
      <c r="GXO64" s="1053"/>
      <c r="GXP64" s="1053"/>
      <c r="GXQ64" s="1053"/>
      <c r="GXR64" s="1053"/>
      <c r="GXS64" s="1053"/>
      <c r="GXT64" s="480"/>
      <c r="GXU64" s="480"/>
      <c r="GXV64" s="481"/>
      <c r="GXW64" s="480"/>
      <c r="GXX64" s="480"/>
      <c r="GXY64" s="480"/>
      <c r="GXZ64" s="481"/>
      <c r="GYA64" s="481"/>
      <c r="GYB64" s="482"/>
      <c r="GYC64" s="481"/>
      <c r="GYD64" s="1053"/>
      <c r="GYE64" s="1053"/>
      <c r="GYF64" s="1053"/>
      <c r="GYG64" s="1053"/>
      <c r="GYH64" s="1053"/>
      <c r="GYI64" s="480"/>
      <c r="GYJ64" s="480"/>
      <c r="GYK64" s="481"/>
      <c r="GYL64" s="480"/>
      <c r="GYM64" s="480"/>
      <c r="GYN64" s="480"/>
      <c r="GYO64" s="481"/>
      <c r="GYP64" s="481"/>
      <c r="GYQ64" s="482"/>
      <c r="GYR64" s="481"/>
      <c r="GYS64" s="1053"/>
      <c r="GYT64" s="1053"/>
      <c r="GYU64" s="1053"/>
      <c r="GYV64" s="1053"/>
      <c r="GYW64" s="1053"/>
      <c r="GYX64" s="480"/>
      <c r="GYY64" s="480"/>
      <c r="GYZ64" s="481"/>
      <c r="GZA64" s="480"/>
      <c r="GZB64" s="480"/>
      <c r="GZC64" s="480"/>
      <c r="GZD64" s="481"/>
      <c r="GZE64" s="481"/>
      <c r="GZF64" s="482"/>
      <c r="GZG64" s="481"/>
      <c r="GZH64" s="1053"/>
      <c r="GZI64" s="1053"/>
      <c r="GZJ64" s="1053"/>
      <c r="GZK64" s="1053"/>
      <c r="GZL64" s="1053"/>
      <c r="GZM64" s="480"/>
      <c r="GZN64" s="480"/>
      <c r="GZO64" s="481"/>
      <c r="GZP64" s="480"/>
      <c r="GZQ64" s="480"/>
      <c r="GZR64" s="480"/>
      <c r="GZS64" s="481"/>
      <c r="GZT64" s="481"/>
      <c r="GZU64" s="482"/>
      <c r="GZV64" s="481"/>
      <c r="GZW64" s="1053"/>
      <c r="GZX64" s="1053"/>
      <c r="GZY64" s="1053"/>
      <c r="GZZ64" s="1053"/>
      <c r="HAA64" s="1053"/>
      <c r="HAB64" s="480"/>
      <c r="HAC64" s="480"/>
      <c r="HAD64" s="481"/>
      <c r="HAE64" s="480"/>
      <c r="HAF64" s="480"/>
      <c r="HAG64" s="480"/>
      <c r="HAH64" s="481"/>
      <c r="HAI64" s="481"/>
      <c r="HAJ64" s="482"/>
      <c r="HAK64" s="481"/>
      <c r="HAL64" s="1053"/>
      <c r="HAM64" s="1053"/>
      <c r="HAN64" s="1053"/>
      <c r="HAO64" s="1053"/>
      <c r="HAP64" s="1053"/>
      <c r="HAQ64" s="480"/>
      <c r="HAR64" s="480"/>
      <c r="HAS64" s="481"/>
      <c r="HAT64" s="480"/>
      <c r="HAU64" s="480"/>
      <c r="HAV64" s="480"/>
      <c r="HAW64" s="481"/>
      <c r="HAX64" s="481"/>
      <c r="HAY64" s="482"/>
      <c r="HAZ64" s="481"/>
      <c r="HBA64" s="1053"/>
      <c r="HBB64" s="1053"/>
      <c r="HBC64" s="1053"/>
      <c r="HBD64" s="1053"/>
      <c r="HBE64" s="1053"/>
      <c r="HBF64" s="480"/>
      <c r="HBG64" s="480"/>
      <c r="HBH64" s="481"/>
      <c r="HBI64" s="480"/>
      <c r="HBJ64" s="480"/>
      <c r="HBK64" s="480"/>
      <c r="HBL64" s="481"/>
      <c r="HBM64" s="481"/>
      <c r="HBN64" s="482"/>
      <c r="HBO64" s="481"/>
      <c r="HBP64" s="1053"/>
      <c r="HBQ64" s="1053"/>
      <c r="HBR64" s="1053"/>
      <c r="HBS64" s="1053"/>
      <c r="HBT64" s="1053"/>
      <c r="HBU64" s="480"/>
      <c r="HBV64" s="480"/>
      <c r="HBW64" s="481"/>
      <c r="HBX64" s="480"/>
      <c r="HBY64" s="480"/>
      <c r="HBZ64" s="480"/>
      <c r="HCA64" s="481"/>
      <c r="HCB64" s="481"/>
      <c r="HCC64" s="482"/>
      <c r="HCD64" s="481"/>
      <c r="HCE64" s="1053"/>
      <c r="HCF64" s="1053"/>
      <c r="HCG64" s="1053"/>
      <c r="HCH64" s="1053"/>
      <c r="HCI64" s="1053"/>
      <c r="HCJ64" s="480"/>
      <c r="HCK64" s="480"/>
      <c r="HCL64" s="481"/>
      <c r="HCM64" s="480"/>
      <c r="HCN64" s="480"/>
      <c r="HCO64" s="480"/>
      <c r="HCP64" s="481"/>
      <c r="HCQ64" s="481"/>
      <c r="HCR64" s="482"/>
      <c r="HCS64" s="481"/>
      <c r="HCT64" s="1053"/>
      <c r="HCU64" s="1053"/>
      <c r="HCV64" s="1053"/>
      <c r="HCW64" s="1053"/>
      <c r="HCX64" s="1053"/>
      <c r="HCY64" s="480"/>
      <c r="HCZ64" s="480"/>
      <c r="HDA64" s="481"/>
      <c r="HDB64" s="480"/>
      <c r="HDC64" s="480"/>
      <c r="HDD64" s="480"/>
      <c r="HDE64" s="481"/>
      <c r="HDF64" s="481"/>
      <c r="HDG64" s="482"/>
      <c r="HDH64" s="481"/>
      <c r="HDI64" s="1053"/>
      <c r="HDJ64" s="1053"/>
      <c r="HDK64" s="1053"/>
      <c r="HDL64" s="1053"/>
      <c r="HDM64" s="1053"/>
      <c r="HDN64" s="480"/>
      <c r="HDO64" s="480"/>
      <c r="HDP64" s="481"/>
      <c r="HDQ64" s="480"/>
      <c r="HDR64" s="480"/>
      <c r="HDS64" s="480"/>
      <c r="HDT64" s="481"/>
      <c r="HDU64" s="481"/>
      <c r="HDV64" s="482"/>
      <c r="HDW64" s="481"/>
      <c r="HDX64" s="1053"/>
      <c r="HDY64" s="1053"/>
      <c r="HDZ64" s="1053"/>
      <c r="HEA64" s="1053"/>
      <c r="HEB64" s="1053"/>
      <c r="HEC64" s="480"/>
      <c r="HED64" s="480"/>
      <c r="HEE64" s="481"/>
      <c r="HEF64" s="480"/>
      <c r="HEG64" s="480"/>
      <c r="HEH64" s="480"/>
      <c r="HEI64" s="481"/>
      <c r="HEJ64" s="481"/>
      <c r="HEK64" s="482"/>
      <c r="HEL64" s="481"/>
      <c r="HEM64" s="1053"/>
      <c r="HEN64" s="1053"/>
      <c r="HEO64" s="1053"/>
      <c r="HEP64" s="1053"/>
      <c r="HEQ64" s="1053"/>
      <c r="HER64" s="480"/>
      <c r="HES64" s="480"/>
      <c r="HET64" s="481"/>
      <c r="HEU64" s="480"/>
      <c r="HEV64" s="480"/>
      <c r="HEW64" s="480"/>
      <c r="HEX64" s="481"/>
      <c r="HEY64" s="481"/>
      <c r="HEZ64" s="482"/>
      <c r="HFA64" s="481"/>
      <c r="HFB64" s="1053"/>
      <c r="HFC64" s="1053"/>
      <c r="HFD64" s="1053"/>
      <c r="HFE64" s="1053"/>
      <c r="HFF64" s="1053"/>
      <c r="HFG64" s="480"/>
      <c r="HFH64" s="480"/>
      <c r="HFI64" s="481"/>
      <c r="HFJ64" s="480"/>
      <c r="HFK64" s="480"/>
      <c r="HFL64" s="480"/>
      <c r="HFM64" s="481"/>
      <c r="HFN64" s="481"/>
      <c r="HFO64" s="482"/>
      <c r="HFP64" s="481"/>
      <c r="HFQ64" s="1053"/>
      <c r="HFR64" s="1053"/>
      <c r="HFS64" s="1053"/>
      <c r="HFT64" s="1053"/>
      <c r="HFU64" s="1053"/>
      <c r="HFV64" s="480"/>
      <c r="HFW64" s="480"/>
      <c r="HFX64" s="481"/>
      <c r="HFY64" s="480"/>
      <c r="HFZ64" s="480"/>
      <c r="HGA64" s="480"/>
      <c r="HGB64" s="481"/>
      <c r="HGC64" s="481"/>
      <c r="HGD64" s="482"/>
      <c r="HGE64" s="481"/>
      <c r="HGF64" s="1053"/>
      <c r="HGG64" s="1053"/>
      <c r="HGH64" s="1053"/>
      <c r="HGI64" s="1053"/>
      <c r="HGJ64" s="1053"/>
      <c r="HGK64" s="480"/>
      <c r="HGL64" s="480"/>
      <c r="HGM64" s="481"/>
      <c r="HGN64" s="480"/>
      <c r="HGO64" s="480"/>
      <c r="HGP64" s="480"/>
      <c r="HGQ64" s="481"/>
      <c r="HGR64" s="481"/>
      <c r="HGS64" s="482"/>
      <c r="HGT64" s="481"/>
      <c r="HGU64" s="1053"/>
      <c r="HGV64" s="1053"/>
      <c r="HGW64" s="1053"/>
      <c r="HGX64" s="1053"/>
      <c r="HGY64" s="1053"/>
      <c r="HGZ64" s="480"/>
      <c r="HHA64" s="480"/>
      <c r="HHB64" s="481"/>
      <c r="HHC64" s="480"/>
      <c r="HHD64" s="480"/>
      <c r="HHE64" s="480"/>
      <c r="HHF64" s="481"/>
      <c r="HHG64" s="481"/>
      <c r="HHH64" s="482"/>
      <c r="HHI64" s="481"/>
      <c r="HHJ64" s="1053"/>
      <c r="HHK64" s="1053"/>
      <c r="HHL64" s="1053"/>
      <c r="HHM64" s="1053"/>
      <c r="HHN64" s="1053"/>
      <c r="HHO64" s="480"/>
      <c r="HHP64" s="480"/>
      <c r="HHQ64" s="481"/>
      <c r="HHR64" s="480"/>
      <c r="HHS64" s="480"/>
      <c r="HHT64" s="480"/>
      <c r="HHU64" s="481"/>
      <c r="HHV64" s="481"/>
      <c r="HHW64" s="482"/>
      <c r="HHX64" s="481"/>
      <c r="HHY64" s="1053"/>
      <c r="HHZ64" s="1053"/>
      <c r="HIA64" s="1053"/>
      <c r="HIB64" s="1053"/>
      <c r="HIC64" s="1053"/>
      <c r="HID64" s="480"/>
      <c r="HIE64" s="480"/>
      <c r="HIF64" s="481"/>
      <c r="HIG64" s="480"/>
      <c r="HIH64" s="480"/>
      <c r="HII64" s="480"/>
      <c r="HIJ64" s="481"/>
      <c r="HIK64" s="481"/>
      <c r="HIL64" s="482"/>
      <c r="HIM64" s="481"/>
      <c r="HIN64" s="1053"/>
      <c r="HIO64" s="1053"/>
      <c r="HIP64" s="1053"/>
      <c r="HIQ64" s="1053"/>
      <c r="HIR64" s="1053"/>
      <c r="HIS64" s="480"/>
      <c r="HIT64" s="480"/>
      <c r="HIU64" s="481"/>
      <c r="HIV64" s="480"/>
      <c r="HIW64" s="480"/>
      <c r="HIX64" s="480"/>
      <c r="HIY64" s="481"/>
      <c r="HIZ64" s="481"/>
      <c r="HJA64" s="482"/>
      <c r="HJB64" s="481"/>
      <c r="HJC64" s="1053"/>
      <c r="HJD64" s="1053"/>
      <c r="HJE64" s="1053"/>
      <c r="HJF64" s="1053"/>
      <c r="HJG64" s="1053"/>
      <c r="HJH64" s="480"/>
      <c r="HJI64" s="480"/>
      <c r="HJJ64" s="481"/>
      <c r="HJK64" s="480"/>
      <c r="HJL64" s="480"/>
      <c r="HJM64" s="480"/>
      <c r="HJN64" s="481"/>
      <c r="HJO64" s="481"/>
      <c r="HJP64" s="482"/>
      <c r="HJQ64" s="481"/>
      <c r="HJR64" s="1053"/>
      <c r="HJS64" s="1053"/>
      <c r="HJT64" s="1053"/>
      <c r="HJU64" s="1053"/>
      <c r="HJV64" s="1053"/>
      <c r="HJW64" s="480"/>
      <c r="HJX64" s="480"/>
      <c r="HJY64" s="481"/>
      <c r="HJZ64" s="480"/>
      <c r="HKA64" s="480"/>
      <c r="HKB64" s="480"/>
      <c r="HKC64" s="481"/>
      <c r="HKD64" s="481"/>
      <c r="HKE64" s="482"/>
      <c r="HKF64" s="481"/>
      <c r="HKG64" s="1053"/>
      <c r="HKH64" s="1053"/>
      <c r="HKI64" s="1053"/>
      <c r="HKJ64" s="1053"/>
      <c r="HKK64" s="1053"/>
      <c r="HKL64" s="480"/>
      <c r="HKM64" s="480"/>
      <c r="HKN64" s="481"/>
      <c r="HKO64" s="480"/>
      <c r="HKP64" s="480"/>
      <c r="HKQ64" s="480"/>
      <c r="HKR64" s="481"/>
      <c r="HKS64" s="481"/>
      <c r="HKT64" s="482"/>
      <c r="HKU64" s="481"/>
      <c r="HKV64" s="1053"/>
      <c r="HKW64" s="1053"/>
      <c r="HKX64" s="1053"/>
      <c r="HKY64" s="1053"/>
      <c r="HKZ64" s="1053"/>
      <c r="HLA64" s="480"/>
      <c r="HLB64" s="480"/>
      <c r="HLC64" s="481"/>
      <c r="HLD64" s="480"/>
      <c r="HLE64" s="480"/>
      <c r="HLF64" s="480"/>
      <c r="HLG64" s="481"/>
      <c r="HLH64" s="481"/>
      <c r="HLI64" s="482"/>
      <c r="HLJ64" s="481"/>
      <c r="HLK64" s="1053"/>
      <c r="HLL64" s="1053"/>
      <c r="HLM64" s="1053"/>
      <c r="HLN64" s="1053"/>
      <c r="HLO64" s="1053"/>
      <c r="HLP64" s="480"/>
      <c r="HLQ64" s="480"/>
      <c r="HLR64" s="481"/>
      <c r="HLS64" s="480"/>
      <c r="HLT64" s="480"/>
      <c r="HLU64" s="480"/>
      <c r="HLV64" s="481"/>
      <c r="HLW64" s="481"/>
      <c r="HLX64" s="482"/>
      <c r="HLY64" s="481"/>
      <c r="HLZ64" s="1053"/>
      <c r="HMA64" s="1053"/>
      <c r="HMB64" s="1053"/>
      <c r="HMC64" s="1053"/>
      <c r="HMD64" s="1053"/>
      <c r="HME64" s="480"/>
      <c r="HMF64" s="480"/>
      <c r="HMG64" s="481"/>
      <c r="HMH64" s="480"/>
      <c r="HMI64" s="480"/>
      <c r="HMJ64" s="480"/>
      <c r="HMK64" s="481"/>
      <c r="HML64" s="481"/>
      <c r="HMM64" s="482"/>
      <c r="HMN64" s="481"/>
      <c r="HMO64" s="1053"/>
      <c r="HMP64" s="1053"/>
      <c r="HMQ64" s="1053"/>
      <c r="HMR64" s="1053"/>
      <c r="HMS64" s="1053"/>
      <c r="HMT64" s="480"/>
      <c r="HMU64" s="480"/>
      <c r="HMV64" s="481"/>
      <c r="HMW64" s="480"/>
      <c r="HMX64" s="480"/>
      <c r="HMY64" s="480"/>
      <c r="HMZ64" s="481"/>
      <c r="HNA64" s="481"/>
      <c r="HNB64" s="482"/>
      <c r="HNC64" s="481"/>
      <c r="HND64" s="1053"/>
      <c r="HNE64" s="1053"/>
      <c r="HNF64" s="1053"/>
      <c r="HNG64" s="1053"/>
      <c r="HNH64" s="1053"/>
      <c r="HNI64" s="480"/>
      <c r="HNJ64" s="480"/>
      <c r="HNK64" s="481"/>
      <c r="HNL64" s="480"/>
      <c r="HNM64" s="480"/>
      <c r="HNN64" s="480"/>
      <c r="HNO64" s="481"/>
      <c r="HNP64" s="481"/>
      <c r="HNQ64" s="482"/>
      <c r="HNR64" s="481"/>
      <c r="HNS64" s="1053"/>
      <c r="HNT64" s="1053"/>
      <c r="HNU64" s="1053"/>
      <c r="HNV64" s="1053"/>
      <c r="HNW64" s="1053"/>
      <c r="HNX64" s="480"/>
      <c r="HNY64" s="480"/>
      <c r="HNZ64" s="481"/>
      <c r="HOA64" s="480"/>
      <c r="HOB64" s="480"/>
      <c r="HOC64" s="480"/>
      <c r="HOD64" s="481"/>
      <c r="HOE64" s="481"/>
      <c r="HOF64" s="482"/>
      <c r="HOG64" s="481"/>
      <c r="HOH64" s="1053"/>
      <c r="HOI64" s="1053"/>
      <c r="HOJ64" s="1053"/>
      <c r="HOK64" s="1053"/>
      <c r="HOL64" s="1053"/>
      <c r="HOM64" s="480"/>
      <c r="HON64" s="480"/>
      <c r="HOO64" s="481"/>
      <c r="HOP64" s="480"/>
      <c r="HOQ64" s="480"/>
      <c r="HOR64" s="480"/>
      <c r="HOS64" s="481"/>
      <c r="HOT64" s="481"/>
      <c r="HOU64" s="482"/>
      <c r="HOV64" s="481"/>
      <c r="HOW64" s="1053"/>
      <c r="HOX64" s="1053"/>
      <c r="HOY64" s="1053"/>
      <c r="HOZ64" s="1053"/>
      <c r="HPA64" s="1053"/>
      <c r="HPB64" s="480"/>
      <c r="HPC64" s="480"/>
      <c r="HPD64" s="481"/>
      <c r="HPE64" s="480"/>
      <c r="HPF64" s="480"/>
      <c r="HPG64" s="480"/>
      <c r="HPH64" s="481"/>
      <c r="HPI64" s="481"/>
      <c r="HPJ64" s="482"/>
      <c r="HPK64" s="481"/>
      <c r="HPL64" s="1053"/>
      <c r="HPM64" s="1053"/>
      <c r="HPN64" s="1053"/>
      <c r="HPO64" s="1053"/>
      <c r="HPP64" s="1053"/>
      <c r="HPQ64" s="480"/>
      <c r="HPR64" s="480"/>
      <c r="HPS64" s="481"/>
      <c r="HPT64" s="480"/>
      <c r="HPU64" s="480"/>
      <c r="HPV64" s="480"/>
      <c r="HPW64" s="481"/>
      <c r="HPX64" s="481"/>
      <c r="HPY64" s="482"/>
      <c r="HPZ64" s="481"/>
      <c r="HQA64" s="1053"/>
      <c r="HQB64" s="1053"/>
      <c r="HQC64" s="1053"/>
      <c r="HQD64" s="1053"/>
      <c r="HQE64" s="1053"/>
      <c r="HQF64" s="480"/>
      <c r="HQG64" s="480"/>
      <c r="HQH64" s="481"/>
      <c r="HQI64" s="480"/>
      <c r="HQJ64" s="480"/>
      <c r="HQK64" s="480"/>
      <c r="HQL64" s="481"/>
      <c r="HQM64" s="481"/>
      <c r="HQN64" s="482"/>
      <c r="HQO64" s="481"/>
      <c r="HQP64" s="1053"/>
      <c r="HQQ64" s="1053"/>
      <c r="HQR64" s="1053"/>
      <c r="HQS64" s="1053"/>
      <c r="HQT64" s="1053"/>
      <c r="HQU64" s="480"/>
      <c r="HQV64" s="480"/>
      <c r="HQW64" s="481"/>
      <c r="HQX64" s="480"/>
      <c r="HQY64" s="480"/>
      <c r="HQZ64" s="480"/>
      <c r="HRA64" s="481"/>
      <c r="HRB64" s="481"/>
      <c r="HRC64" s="482"/>
      <c r="HRD64" s="481"/>
      <c r="HRE64" s="1053"/>
      <c r="HRF64" s="1053"/>
      <c r="HRG64" s="1053"/>
      <c r="HRH64" s="1053"/>
      <c r="HRI64" s="1053"/>
      <c r="HRJ64" s="480"/>
      <c r="HRK64" s="480"/>
      <c r="HRL64" s="481"/>
      <c r="HRM64" s="480"/>
      <c r="HRN64" s="480"/>
      <c r="HRO64" s="480"/>
      <c r="HRP64" s="481"/>
      <c r="HRQ64" s="481"/>
      <c r="HRR64" s="482"/>
      <c r="HRS64" s="481"/>
      <c r="HRT64" s="1053"/>
      <c r="HRU64" s="1053"/>
      <c r="HRV64" s="1053"/>
      <c r="HRW64" s="1053"/>
      <c r="HRX64" s="1053"/>
      <c r="HRY64" s="480"/>
      <c r="HRZ64" s="480"/>
      <c r="HSA64" s="481"/>
      <c r="HSB64" s="480"/>
      <c r="HSC64" s="480"/>
      <c r="HSD64" s="480"/>
      <c r="HSE64" s="481"/>
      <c r="HSF64" s="481"/>
      <c r="HSG64" s="482"/>
      <c r="HSH64" s="481"/>
      <c r="HSI64" s="1053"/>
      <c r="HSJ64" s="1053"/>
      <c r="HSK64" s="1053"/>
      <c r="HSL64" s="1053"/>
      <c r="HSM64" s="1053"/>
      <c r="HSN64" s="480"/>
      <c r="HSO64" s="480"/>
      <c r="HSP64" s="481"/>
      <c r="HSQ64" s="480"/>
      <c r="HSR64" s="480"/>
      <c r="HSS64" s="480"/>
      <c r="HST64" s="481"/>
      <c r="HSU64" s="481"/>
      <c r="HSV64" s="482"/>
      <c r="HSW64" s="481"/>
      <c r="HSX64" s="1053"/>
      <c r="HSY64" s="1053"/>
      <c r="HSZ64" s="1053"/>
      <c r="HTA64" s="1053"/>
      <c r="HTB64" s="1053"/>
      <c r="HTC64" s="480"/>
      <c r="HTD64" s="480"/>
      <c r="HTE64" s="481"/>
      <c r="HTF64" s="480"/>
      <c r="HTG64" s="480"/>
      <c r="HTH64" s="480"/>
      <c r="HTI64" s="481"/>
      <c r="HTJ64" s="481"/>
      <c r="HTK64" s="482"/>
      <c r="HTL64" s="481"/>
      <c r="HTM64" s="1053"/>
      <c r="HTN64" s="1053"/>
      <c r="HTO64" s="1053"/>
      <c r="HTP64" s="1053"/>
      <c r="HTQ64" s="1053"/>
      <c r="HTR64" s="480"/>
      <c r="HTS64" s="480"/>
      <c r="HTT64" s="481"/>
      <c r="HTU64" s="480"/>
      <c r="HTV64" s="480"/>
      <c r="HTW64" s="480"/>
      <c r="HTX64" s="481"/>
      <c r="HTY64" s="481"/>
      <c r="HTZ64" s="482"/>
      <c r="HUA64" s="481"/>
      <c r="HUB64" s="1053"/>
      <c r="HUC64" s="1053"/>
      <c r="HUD64" s="1053"/>
      <c r="HUE64" s="1053"/>
      <c r="HUF64" s="1053"/>
      <c r="HUG64" s="480"/>
      <c r="HUH64" s="480"/>
      <c r="HUI64" s="481"/>
      <c r="HUJ64" s="480"/>
      <c r="HUK64" s="480"/>
      <c r="HUL64" s="480"/>
      <c r="HUM64" s="481"/>
      <c r="HUN64" s="481"/>
      <c r="HUO64" s="482"/>
      <c r="HUP64" s="481"/>
      <c r="HUQ64" s="1053"/>
      <c r="HUR64" s="1053"/>
      <c r="HUS64" s="1053"/>
      <c r="HUT64" s="1053"/>
      <c r="HUU64" s="1053"/>
      <c r="HUV64" s="480"/>
      <c r="HUW64" s="480"/>
      <c r="HUX64" s="481"/>
      <c r="HUY64" s="480"/>
      <c r="HUZ64" s="480"/>
      <c r="HVA64" s="480"/>
      <c r="HVB64" s="481"/>
      <c r="HVC64" s="481"/>
      <c r="HVD64" s="482"/>
      <c r="HVE64" s="481"/>
      <c r="HVF64" s="1053"/>
      <c r="HVG64" s="1053"/>
      <c r="HVH64" s="1053"/>
      <c r="HVI64" s="1053"/>
      <c r="HVJ64" s="1053"/>
      <c r="HVK64" s="480"/>
      <c r="HVL64" s="480"/>
      <c r="HVM64" s="481"/>
      <c r="HVN64" s="480"/>
      <c r="HVO64" s="480"/>
      <c r="HVP64" s="480"/>
      <c r="HVQ64" s="481"/>
      <c r="HVR64" s="481"/>
      <c r="HVS64" s="482"/>
      <c r="HVT64" s="481"/>
      <c r="HVU64" s="1053"/>
      <c r="HVV64" s="1053"/>
      <c r="HVW64" s="1053"/>
      <c r="HVX64" s="1053"/>
      <c r="HVY64" s="1053"/>
      <c r="HVZ64" s="480"/>
      <c r="HWA64" s="480"/>
      <c r="HWB64" s="481"/>
      <c r="HWC64" s="480"/>
      <c r="HWD64" s="480"/>
      <c r="HWE64" s="480"/>
      <c r="HWF64" s="481"/>
      <c r="HWG64" s="481"/>
      <c r="HWH64" s="482"/>
      <c r="HWI64" s="481"/>
      <c r="HWJ64" s="1053"/>
      <c r="HWK64" s="1053"/>
      <c r="HWL64" s="1053"/>
      <c r="HWM64" s="1053"/>
      <c r="HWN64" s="1053"/>
      <c r="HWO64" s="480"/>
      <c r="HWP64" s="480"/>
      <c r="HWQ64" s="481"/>
      <c r="HWR64" s="480"/>
      <c r="HWS64" s="480"/>
      <c r="HWT64" s="480"/>
      <c r="HWU64" s="481"/>
      <c r="HWV64" s="481"/>
      <c r="HWW64" s="482"/>
      <c r="HWX64" s="481"/>
      <c r="HWY64" s="1053"/>
      <c r="HWZ64" s="1053"/>
      <c r="HXA64" s="1053"/>
      <c r="HXB64" s="1053"/>
      <c r="HXC64" s="1053"/>
      <c r="HXD64" s="480"/>
      <c r="HXE64" s="480"/>
      <c r="HXF64" s="481"/>
      <c r="HXG64" s="480"/>
      <c r="HXH64" s="480"/>
      <c r="HXI64" s="480"/>
      <c r="HXJ64" s="481"/>
      <c r="HXK64" s="481"/>
      <c r="HXL64" s="482"/>
      <c r="HXM64" s="481"/>
      <c r="HXN64" s="1053"/>
      <c r="HXO64" s="1053"/>
      <c r="HXP64" s="1053"/>
      <c r="HXQ64" s="1053"/>
      <c r="HXR64" s="1053"/>
      <c r="HXS64" s="480"/>
      <c r="HXT64" s="480"/>
      <c r="HXU64" s="481"/>
      <c r="HXV64" s="480"/>
      <c r="HXW64" s="480"/>
      <c r="HXX64" s="480"/>
      <c r="HXY64" s="481"/>
      <c r="HXZ64" s="481"/>
      <c r="HYA64" s="482"/>
      <c r="HYB64" s="481"/>
      <c r="HYC64" s="1053"/>
      <c r="HYD64" s="1053"/>
      <c r="HYE64" s="1053"/>
      <c r="HYF64" s="1053"/>
      <c r="HYG64" s="1053"/>
      <c r="HYH64" s="480"/>
      <c r="HYI64" s="480"/>
      <c r="HYJ64" s="481"/>
      <c r="HYK64" s="480"/>
      <c r="HYL64" s="480"/>
      <c r="HYM64" s="480"/>
      <c r="HYN64" s="481"/>
      <c r="HYO64" s="481"/>
      <c r="HYP64" s="482"/>
      <c r="HYQ64" s="481"/>
      <c r="HYR64" s="1053"/>
      <c r="HYS64" s="1053"/>
      <c r="HYT64" s="1053"/>
      <c r="HYU64" s="1053"/>
      <c r="HYV64" s="1053"/>
      <c r="HYW64" s="480"/>
      <c r="HYX64" s="480"/>
      <c r="HYY64" s="481"/>
      <c r="HYZ64" s="480"/>
      <c r="HZA64" s="480"/>
      <c r="HZB64" s="480"/>
      <c r="HZC64" s="481"/>
      <c r="HZD64" s="481"/>
      <c r="HZE64" s="482"/>
      <c r="HZF64" s="481"/>
      <c r="HZG64" s="1053"/>
      <c r="HZH64" s="1053"/>
      <c r="HZI64" s="1053"/>
      <c r="HZJ64" s="1053"/>
      <c r="HZK64" s="1053"/>
      <c r="HZL64" s="480"/>
      <c r="HZM64" s="480"/>
      <c r="HZN64" s="481"/>
      <c r="HZO64" s="480"/>
      <c r="HZP64" s="480"/>
      <c r="HZQ64" s="480"/>
      <c r="HZR64" s="481"/>
      <c r="HZS64" s="481"/>
      <c r="HZT64" s="482"/>
      <c r="HZU64" s="481"/>
      <c r="HZV64" s="1053"/>
      <c r="HZW64" s="1053"/>
      <c r="HZX64" s="1053"/>
      <c r="HZY64" s="1053"/>
      <c r="HZZ64" s="1053"/>
      <c r="IAA64" s="480"/>
      <c r="IAB64" s="480"/>
      <c r="IAC64" s="481"/>
      <c r="IAD64" s="480"/>
      <c r="IAE64" s="480"/>
      <c r="IAF64" s="480"/>
      <c r="IAG64" s="481"/>
      <c r="IAH64" s="481"/>
      <c r="IAI64" s="482"/>
      <c r="IAJ64" s="481"/>
      <c r="IAK64" s="1053"/>
      <c r="IAL64" s="1053"/>
      <c r="IAM64" s="1053"/>
      <c r="IAN64" s="1053"/>
      <c r="IAO64" s="1053"/>
      <c r="IAP64" s="480"/>
      <c r="IAQ64" s="480"/>
      <c r="IAR64" s="481"/>
      <c r="IAS64" s="480"/>
      <c r="IAT64" s="480"/>
      <c r="IAU64" s="480"/>
      <c r="IAV64" s="481"/>
      <c r="IAW64" s="481"/>
      <c r="IAX64" s="482"/>
      <c r="IAY64" s="481"/>
      <c r="IAZ64" s="1053"/>
      <c r="IBA64" s="1053"/>
      <c r="IBB64" s="1053"/>
      <c r="IBC64" s="1053"/>
      <c r="IBD64" s="1053"/>
      <c r="IBE64" s="480"/>
      <c r="IBF64" s="480"/>
      <c r="IBG64" s="481"/>
      <c r="IBH64" s="480"/>
      <c r="IBI64" s="480"/>
      <c r="IBJ64" s="480"/>
      <c r="IBK64" s="481"/>
      <c r="IBL64" s="481"/>
      <c r="IBM64" s="482"/>
      <c r="IBN64" s="481"/>
      <c r="IBO64" s="1053"/>
      <c r="IBP64" s="1053"/>
      <c r="IBQ64" s="1053"/>
      <c r="IBR64" s="1053"/>
      <c r="IBS64" s="1053"/>
      <c r="IBT64" s="480"/>
      <c r="IBU64" s="480"/>
      <c r="IBV64" s="481"/>
      <c r="IBW64" s="480"/>
      <c r="IBX64" s="480"/>
      <c r="IBY64" s="480"/>
      <c r="IBZ64" s="481"/>
      <c r="ICA64" s="481"/>
      <c r="ICB64" s="482"/>
      <c r="ICC64" s="481"/>
      <c r="ICD64" s="1053"/>
      <c r="ICE64" s="1053"/>
      <c r="ICF64" s="1053"/>
      <c r="ICG64" s="1053"/>
      <c r="ICH64" s="1053"/>
      <c r="ICI64" s="480"/>
      <c r="ICJ64" s="480"/>
      <c r="ICK64" s="481"/>
      <c r="ICL64" s="480"/>
      <c r="ICM64" s="480"/>
      <c r="ICN64" s="480"/>
      <c r="ICO64" s="481"/>
      <c r="ICP64" s="481"/>
      <c r="ICQ64" s="482"/>
      <c r="ICR64" s="481"/>
      <c r="ICS64" s="1053"/>
      <c r="ICT64" s="1053"/>
      <c r="ICU64" s="1053"/>
      <c r="ICV64" s="1053"/>
      <c r="ICW64" s="1053"/>
      <c r="ICX64" s="480"/>
      <c r="ICY64" s="480"/>
      <c r="ICZ64" s="481"/>
      <c r="IDA64" s="480"/>
      <c r="IDB64" s="480"/>
      <c r="IDC64" s="480"/>
      <c r="IDD64" s="481"/>
      <c r="IDE64" s="481"/>
      <c r="IDF64" s="482"/>
      <c r="IDG64" s="481"/>
      <c r="IDH64" s="1053"/>
      <c r="IDI64" s="1053"/>
      <c r="IDJ64" s="1053"/>
      <c r="IDK64" s="1053"/>
      <c r="IDL64" s="1053"/>
      <c r="IDM64" s="480"/>
      <c r="IDN64" s="480"/>
      <c r="IDO64" s="481"/>
      <c r="IDP64" s="480"/>
      <c r="IDQ64" s="480"/>
      <c r="IDR64" s="480"/>
      <c r="IDS64" s="481"/>
      <c r="IDT64" s="481"/>
      <c r="IDU64" s="482"/>
      <c r="IDV64" s="481"/>
      <c r="IDW64" s="1053"/>
      <c r="IDX64" s="1053"/>
      <c r="IDY64" s="1053"/>
      <c r="IDZ64" s="1053"/>
      <c r="IEA64" s="1053"/>
      <c r="IEB64" s="480"/>
      <c r="IEC64" s="480"/>
      <c r="IED64" s="481"/>
      <c r="IEE64" s="480"/>
      <c r="IEF64" s="480"/>
      <c r="IEG64" s="480"/>
      <c r="IEH64" s="481"/>
      <c r="IEI64" s="481"/>
      <c r="IEJ64" s="482"/>
      <c r="IEK64" s="481"/>
      <c r="IEL64" s="1053"/>
      <c r="IEM64" s="1053"/>
      <c r="IEN64" s="1053"/>
      <c r="IEO64" s="1053"/>
      <c r="IEP64" s="1053"/>
      <c r="IEQ64" s="480"/>
      <c r="IER64" s="480"/>
      <c r="IES64" s="481"/>
      <c r="IET64" s="480"/>
      <c r="IEU64" s="480"/>
      <c r="IEV64" s="480"/>
      <c r="IEW64" s="481"/>
      <c r="IEX64" s="481"/>
      <c r="IEY64" s="482"/>
      <c r="IEZ64" s="481"/>
      <c r="IFA64" s="1053"/>
      <c r="IFB64" s="1053"/>
      <c r="IFC64" s="1053"/>
      <c r="IFD64" s="1053"/>
      <c r="IFE64" s="1053"/>
      <c r="IFF64" s="480"/>
      <c r="IFG64" s="480"/>
      <c r="IFH64" s="481"/>
      <c r="IFI64" s="480"/>
      <c r="IFJ64" s="480"/>
      <c r="IFK64" s="480"/>
      <c r="IFL64" s="481"/>
      <c r="IFM64" s="481"/>
      <c r="IFN64" s="482"/>
      <c r="IFO64" s="481"/>
      <c r="IFP64" s="1053"/>
      <c r="IFQ64" s="1053"/>
      <c r="IFR64" s="1053"/>
      <c r="IFS64" s="1053"/>
      <c r="IFT64" s="1053"/>
      <c r="IFU64" s="480"/>
      <c r="IFV64" s="480"/>
      <c r="IFW64" s="481"/>
      <c r="IFX64" s="480"/>
      <c r="IFY64" s="480"/>
      <c r="IFZ64" s="480"/>
      <c r="IGA64" s="481"/>
      <c r="IGB64" s="481"/>
      <c r="IGC64" s="482"/>
      <c r="IGD64" s="481"/>
      <c r="IGE64" s="1053"/>
      <c r="IGF64" s="1053"/>
      <c r="IGG64" s="1053"/>
      <c r="IGH64" s="1053"/>
      <c r="IGI64" s="1053"/>
      <c r="IGJ64" s="480"/>
      <c r="IGK64" s="480"/>
      <c r="IGL64" s="481"/>
      <c r="IGM64" s="480"/>
      <c r="IGN64" s="480"/>
      <c r="IGO64" s="480"/>
      <c r="IGP64" s="481"/>
      <c r="IGQ64" s="481"/>
      <c r="IGR64" s="482"/>
      <c r="IGS64" s="481"/>
      <c r="IGT64" s="1053"/>
      <c r="IGU64" s="1053"/>
      <c r="IGV64" s="1053"/>
      <c r="IGW64" s="1053"/>
      <c r="IGX64" s="1053"/>
      <c r="IGY64" s="480"/>
      <c r="IGZ64" s="480"/>
      <c r="IHA64" s="481"/>
      <c r="IHB64" s="480"/>
      <c r="IHC64" s="480"/>
      <c r="IHD64" s="480"/>
      <c r="IHE64" s="481"/>
      <c r="IHF64" s="481"/>
      <c r="IHG64" s="482"/>
      <c r="IHH64" s="481"/>
      <c r="IHI64" s="1053"/>
      <c r="IHJ64" s="1053"/>
      <c r="IHK64" s="1053"/>
      <c r="IHL64" s="1053"/>
      <c r="IHM64" s="1053"/>
      <c r="IHN64" s="480"/>
      <c r="IHO64" s="480"/>
      <c r="IHP64" s="481"/>
      <c r="IHQ64" s="480"/>
      <c r="IHR64" s="480"/>
      <c r="IHS64" s="480"/>
      <c r="IHT64" s="481"/>
      <c r="IHU64" s="481"/>
      <c r="IHV64" s="482"/>
      <c r="IHW64" s="481"/>
      <c r="IHX64" s="1053"/>
      <c r="IHY64" s="1053"/>
      <c r="IHZ64" s="1053"/>
      <c r="IIA64" s="1053"/>
      <c r="IIB64" s="1053"/>
      <c r="IIC64" s="480"/>
      <c r="IID64" s="480"/>
      <c r="IIE64" s="481"/>
      <c r="IIF64" s="480"/>
      <c r="IIG64" s="480"/>
      <c r="IIH64" s="480"/>
      <c r="III64" s="481"/>
      <c r="IIJ64" s="481"/>
      <c r="IIK64" s="482"/>
      <c r="IIL64" s="481"/>
      <c r="IIM64" s="1053"/>
      <c r="IIN64" s="1053"/>
      <c r="IIO64" s="1053"/>
      <c r="IIP64" s="1053"/>
      <c r="IIQ64" s="1053"/>
      <c r="IIR64" s="480"/>
      <c r="IIS64" s="480"/>
      <c r="IIT64" s="481"/>
      <c r="IIU64" s="480"/>
      <c r="IIV64" s="480"/>
      <c r="IIW64" s="480"/>
      <c r="IIX64" s="481"/>
      <c r="IIY64" s="481"/>
      <c r="IIZ64" s="482"/>
      <c r="IJA64" s="481"/>
      <c r="IJB64" s="1053"/>
      <c r="IJC64" s="1053"/>
      <c r="IJD64" s="1053"/>
      <c r="IJE64" s="1053"/>
      <c r="IJF64" s="1053"/>
      <c r="IJG64" s="480"/>
      <c r="IJH64" s="480"/>
      <c r="IJI64" s="481"/>
      <c r="IJJ64" s="480"/>
      <c r="IJK64" s="480"/>
      <c r="IJL64" s="480"/>
      <c r="IJM64" s="481"/>
      <c r="IJN64" s="481"/>
      <c r="IJO64" s="482"/>
      <c r="IJP64" s="481"/>
      <c r="IJQ64" s="1053"/>
      <c r="IJR64" s="1053"/>
      <c r="IJS64" s="1053"/>
      <c r="IJT64" s="1053"/>
      <c r="IJU64" s="1053"/>
      <c r="IJV64" s="480"/>
      <c r="IJW64" s="480"/>
      <c r="IJX64" s="481"/>
      <c r="IJY64" s="480"/>
      <c r="IJZ64" s="480"/>
      <c r="IKA64" s="480"/>
      <c r="IKB64" s="481"/>
      <c r="IKC64" s="481"/>
      <c r="IKD64" s="482"/>
      <c r="IKE64" s="481"/>
      <c r="IKF64" s="1053"/>
      <c r="IKG64" s="1053"/>
      <c r="IKH64" s="1053"/>
      <c r="IKI64" s="1053"/>
      <c r="IKJ64" s="1053"/>
      <c r="IKK64" s="480"/>
      <c r="IKL64" s="480"/>
      <c r="IKM64" s="481"/>
      <c r="IKN64" s="480"/>
      <c r="IKO64" s="480"/>
      <c r="IKP64" s="480"/>
      <c r="IKQ64" s="481"/>
      <c r="IKR64" s="481"/>
      <c r="IKS64" s="482"/>
      <c r="IKT64" s="481"/>
      <c r="IKU64" s="1053"/>
      <c r="IKV64" s="1053"/>
      <c r="IKW64" s="1053"/>
      <c r="IKX64" s="1053"/>
      <c r="IKY64" s="1053"/>
      <c r="IKZ64" s="480"/>
      <c r="ILA64" s="480"/>
      <c r="ILB64" s="481"/>
      <c r="ILC64" s="480"/>
      <c r="ILD64" s="480"/>
      <c r="ILE64" s="480"/>
      <c r="ILF64" s="481"/>
      <c r="ILG64" s="481"/>
      <c r="ILH64" s="482"/>
      <c r="ILI64" s="481"/>
      <c r="ILJ64" s="1053"/>
      <c r="ILK64" s="1053"/>
      <c r="ILL64" s="1053"/>
      <c r="ILM64" s="1053"/>
      <c r="ILN64" s="1053"/>
      <c r="ILO64" s="480"/>
      <c r="ILP64" s="480"/>
      <c r="ILQ64" s="481"/>
      <c r="ILR64" s="480"/>
      <c r="ILS64" s="480"/>
      <c r="ILT64" s="480"/>
      <c r="ILU64" s="481"/>
      <c r="ILV64" s="481"/>
      <c r="ILW64" s="482"/>
      <c r="ILX64" s="481"/>
      <c r="ILY64" s="1053"/>
      <c r="ILZ64" s="1053"/>
      <c r="IMA64" s="1053"/>
      <c r="IMB64" s="1053"/>
      <c r="IMC64" s="1053"/>
      <c r="IMD64" s="480"/>
      <c r="IME64" s="480"/>
      <c r="IMF64" s="481"/>
      <c r="IMG64" s="480"/>
      <c r="IMH64" s="480"/>
      <c r="IMI64" s="480"/>
      <c r="IMJ64" s="481"/>
      <c r="IMK64" s="481"/>
      <c r="IML64" s="482"/>
      <c r="IMM64" s="481"/>
      <c r="IMN64" s="1053"/>
      <c r="IMO64" s="1053"/>
      <c r="IMP64" s="1053"/>
      <c r="IMQ64" s="1053"/>
      <c r="IMR64" s="1053"/>
      <c r="IMS64" s="480"/>
      <c r="IMT64" s="480"/>
      <c r="IMU64" s="481"/>
      <c r="IMV64" s="480"/>
      <c r="IMW64" s="480"/>
      <c r="IMX64" s="480"/>
      <c r="IMY64" s="481"/>
      <c r="IMZ64" s="481"/>
      <c r="INA64" s="482"/>
      <c r="INB64" s="481"/>
      <c r="INC64" s="1053"/>
      <c r="IND64" s="1053"/>
      <c r="INE64" s="1053"/>
      <c r="INF64" s="1053"/>
      <c r="ING64" s="1053"/>
      <c r="INH64" s="480"/>
      <c r="INI64" s="480"/>
      <c r="INJ64" s="481"/>
      <c r="INK64" s="480"/>
      <c r="INL64" s="480"/>
      <c r="INM64" s="480"/>
      <c r="INN64" s="481"/>
      <c r="INO64" s="481"/>
      <c r="INP64" s="482"/>
      <c r="INQ64" s="481"/>
      <c r="INR64" s="1053"/>
      <c r="INS64" s="1053"/>
      <c r="INT64" s="1053"/>
      <c r="INU64" s="1053"/>
      <c r="INV64" s="1053"/>
      <c r="INW64" s="480"/>
      <c r="INX64" s="480"/>
      <c r="INY64" s="481"/>
      <c r="INZ64" s="480"/>
      <c r="IOA64" s="480"/>
      <c r="IOB64" s="480"/>
      <c r="IOC64" s="481"/>
      <c r="IOD64" s="481"/>
      <c r="IOE64" s="482"/>
      <c r="IOF64" s="481"/>
      <c r="IOG64" s="1053"/>
      <c r="IOH64" s="1053"/>
      <c r="IOI64" s="1053"/>
      <c r="IOJ64" s="1053"/>
      <c r="IOK64" s="1053"/>
      <c r="IOL64" s="480"/>
      <c r="IOM64" s="480"/>
      <c r="ION64" s="481"/>
      <c r="IOO64" s="480"/>
      <c r="IOP64" s="480"/>
      <c r="IOQ64" s="480"/>
      <c r="IOR64" s="481"/>
      <c r="IOS64" s="481"/>
      <c r="IOT64" s="482"/>
      <c r="IOU64" s="481"/>
      <c r="IOV64" s="1053"/>
      <c r="IOW64" s="1053"/>
      <c r="IOX64" s="1053"/>
      <c r="IOY64" s="1053"/>
      <c r="IOZ64" s="1053"/>
      <c r="IPA64" s="480"/>
      <c r="IPB64" s="480"/>
      <c r="IPC64" s="481"/>
      <c r="IPD64" s="480"/>
      <c r="IPE64" s="480"/>
      <c r="IPF64" s="480"/>
      <c r="IPG64" s="481"/>
      <c r="IPH64" s="481"/>
      <c r="IPI64" s="482"/>
      <c r="IPJ64" s="481"/>
      <c r="IPK64" s="1053"/>
      <c r="IPL64" s="1053"/>
      <c r="IPM64" s="1053"/>
      <c r="IPN64" s="1053"/>
      <c r="IPO64" s="1053"/>
      <c r="IPP64" s="480"/>
      <c r="IPQ64" s="480"/>
      <c r="IPR64" s="481"/>
      <c r="IPS64" s="480"/>
      <c r="IPT64" s="480"/>
      <c r="IPU64" s="480"/>
      <c r="IPV64" s="481"/>
      <c r="IPW64" s="481"/>
      <c r="IPX64" s="482"/>
      <c r="IPY64" s="481"/>
      <c r="IPZ64" s="1053"/>
      <c r="IQA64" s="1053"/>
      <c r="IQB64" s="1053"/>
      <c r="IQC64" s="1053"/>
      <c r="IQD64" s="1053"/>
      <c r="IQE64" s="480"/>
      <c r="IQF64" s="480"/>
      <c r="IQG64" s="481"/>
      <c r="IQH64" s="480"/>
      <c r="IQI64" s="480"/>
      <c r="IQJ64" s="480"/>
      <c r="IQK64" s="481"/>
      <c r="IQL64" s="481"/>
      <c r="IQM64" s="482"/>
      <c r="IQN64" s="481"/>
      <c r="IQO64" s="1053"/>
      <c r="IQP64" s="1053"/>
      <c r="IQQ64" s="1053"/>
      <c r="IQR64" s="1053"/>
      <c r="IQS64" s="1053"/>
      <c r="IQT64" s="480"/>
      <c r="IQU64" s="480"/>
      <c r="IQV64" s="481"/>
      <c r="IQW64" s="480"/>
      <c r="IQX64" s="480"/>
      <c r="IQY64" s="480"/>
      <c r="IQZ64" s="481"/>
      <c r="IRA64" s="481"/>
      <c r="IRB64" s="482"/>
      <c r="IRC64" s="481"/>
      <c r="IRD64" s="1053"/>
      <c r="IRE64" s="1053"/>
      <c r="IRF64" s="1053"/>
      <c r="IRG64" s="1053"/>
      <c r="IRH64" s="1053"/>
      <c r="IRI64" s="480"/>
      <c r="IRJ64" s="480"/>
      <c r="IRK64" s="481"/>
      <c r="IRL64" s="480"/>
      <c r="IRM64" s="480"/>
      <c r="IRN64" s="480"/>
      <c r="IRO64" s="481"/>
      <c r="IRP64" s="481"/>
      <c r="IRQ64" s="482"/>
      <c r="IRR64" s="481"/>
      <c r="IRS64" s="1053"/>
      <c r="IRT64" s="1053"/>
      <c r="IRU64" s="1053"/>
      <c r="IRV64" s="1053"/>
      <c r="IRW64" s="1053"/>
      <c r="IRX64" s="480"/>
      <c r="IRY64" s="480"/>
      <c r="IRZ64" s="481"/>
      <c r="ISA64" s="480"/>
      <c r="ISB64" s="480"/>
      <c r="ISC64" s="480"/>
      <c r="ISD64" s="481"/>
      <c r="ISE64" s="481"/>
      <c r="ISF64" s="482"/>
      <c r="ISG64" s="481"/>
      <c r="ISH64" s="1053"/>
      <c r="ISI64" s="1053"/>
      <c r="ISJ64" s="1053"/>
      <c r="ISK64" s="1053"/>
      <c r="ISL64" s="1053"/>
      <c r="ISM64" s="480"/>
      <c r="ISN64" s="480"/>
      <c r="ISO64" s="481"/>
      <c r="ISP64" s="480"/>
      <c r="ISQ64" s="480"/>
      <c r="ISR64" s="480"/>
      <c r="ISS64" s="481"/>
      <c r="IST64" s="481"/>
      <c r="ISU64" s="482"/>
      <c r="ISV64" s="481"/>
      <c r="ISW64" s="1053"/>
      <c r="ISX64" s="1053"/>
      <c r="ISY64" s="1053"/>
      <c r="ISZ64" s="1053"/>
      <c r="ITA64" s="1053"/>
      <c r="ITB64" s="480"/>
      <c r="ITC64" s="480"/>
      <c r="ITD64" s="481"/>
      <c r="ITE64" s="480"/>
      <c r="ITF64" s="480"/>
      <c r="ITG64" s="480"/>
      <c r="ITH64" s="481"/>
      <c r="ITI64" s="481"/>
      <c r="ITJ64" s="482"/>
      <c r="ITK64" s="481"/>
      <c r="ITL64" s="1053"/>
      <c r="ITM64" s="1053"/>
      <c r="ITN64" s="1053"/>
      <c r="ITO64" s="1053"/>
      <c r="ITP64" s="1053"/>
      <c r="ITQ64" s="480"/>
      <c r="ITR64" s="480"/>
      <c r="ITS64" s="481"/>
      <c r="ITT64" s="480"/>
      <c r="ITU64" s="480"/>
      <c r="ITV64" s="480"/>
      <c r="ITW64" s="481"/>
      <c r="ITX64" s="481"/>
      <c r="ITY64" s="482"/>
      <c r="ITZ64" s="481"/>
      <c r="IUA64" s="1053"/>
      <c r="IUB64" s="1053"/>
      <c r="IUC64" s="1053"/>
      <c r="IUD64" s="1053"/>
      <c r="IUE64" s="1053"/>
      <c r="IUF64" s="480"/>
      <c r="IUG64" s="480"/>
      <c r="IUH64" s="481"/>
      <c r="IUI64" s="480"/>
      <c r="IUJ64" s="480"/>
      <c r="IUK64" s="480"/>
      <c r="IUL64" s="481"/>
      <c r="IUM64" s="481"/>
      <c r="IUN64" s="482"/>
      <c r="IUO64" s="481"/>
      <c r="IUP64" s="1053"/>
      <c r="IUQ64" s="1053"/>
      <c r="IUR64" s="1053"/>
      <c r="IUS64" s="1053"/>
      <c r="IUT64" s="1053"/>
      <c r="IUU64" s="480"/>
      <c r="IUV64" s="480"/>
      <c r="IUW64" s="481"/>
      <c r="IUX64" s="480"/>
      <c r="IUY64" s="480"/>
      <c r="IUZ64" s="480"/>
      <c r="IVA64" s="481"/>
      <c r="IVB64" s="481"/>
      <c r="IVC64" s="482"/>
      <c r="IVD64" s="481"/>
      <c r="IVE64" s="1053"/>
      <c r="IVF64" s="1053"/>
      <c r="IVG64" s="1053"/>
      <c r="IVH64" s="1053"/>
      <c r="IVI64" s="1053"/>
      <c r="IVJ64" s="480"/>
      <c r="IVK64" s="480"/>
      <c r="IVL64" s="481"/>
      <c r="IVM64" s="480"/>
      <c r="IVN64" s="480"/>
      <c r="IVO64" s="480"/>
      <c r="IVP64" s="481"/>
      <c r="IVQ64" s="481"/>
      <c r="IVR64" s="482"/>
      <c r="IVS64" s="481"/>
      <c r="IVT64" s="1053"/>
      <c r="IVU64" s="1053"/>
      <c r="IVV64" s="1053"/>
      <c r="IVW64" s="1053"/>
      <c r="IVX64" s="1053"/>
      <c r="IVY64" s="480"/>
      <c r="IVZ64" s="480"/>
      <c r="IWA64" s="481"/>
      <c r="IWB64" s="480"/>
      <c r="IWC64" s="480"/>
      <c r="IWD64" s="480"/>
      <c r="IWE64" s="481"/>
      <c r="IWF64" s="481"/>
      <c r="IWG64" s="482"/>
      <c r="IWH64" s="481"/>
      <c r="IWI64" s="1053"/>
      <c r="IWJ64" s="1053"/>
      <c r="IWK64" s="1053"/>
      <c r="IWL64" s="1053"/>
      <c r="IWM64" s="1053"/>
      <c r="IWN64" s="480"/>
      <c r="IWO64" s="480"/>
      <c r="IWP64" s="481"/>
      <c r="IWQ64" s="480"/>
      <c r="IWR64" s="480"/>
      <c r="IWS64" s="480"/>
      <c r="IWT64" s="481"/>
      <c r="IWU64" s="481"/>
      <c r="IWV64" s="482"/>
      <c r="IWW64" s="481"/>
      <c r="IWX64" s="1053"/>
      <c r="IWY64" s="1053"/>
      <c r="IWZ64" s="1053"/>
      <c r="IXA64" s="1053"/>
      <c r="IXB64" s="1053"/>
      <c r="IXC64" s="480"/>
      <c r="IXD64" s="480"/>
      <c r="IXE64" s="481"/>
      <c r="IXF64" s="480"/>
      <c r="IXG64" s="480"/>
      <c r="IXH64" s="480"/>
      <c r="IXI64" s="481"/>
      <c r="IXJ64" s="481"/>
      <c r="IXK64" s="482"/>
      <c r="IXL64" s="481"/>
      <c r="IXM64" s="1053"/>
      <c r="IXN64" s="1053"/>
      <c r="IXO64" s="1053"/>
      <c r="IXP64" s="1053"/>
      <c r="IXQ64" s="1053"/>
      <c r="IXR64" s="480"/>
      <c r="IXS64" s="480"/>
      <c r="IXT64" s="481"/>
      <c r="IXU64" s="480"/>
      <c r="IXV64" s="480"/>
      <c r="IXW64" s="480"/>
      <c r="IXX64" s="481"/>
      <c r="IXY64" s="481"/>
      <c r="IXZ64" s="482"/>
      <c r="IYA64" s="481"/>
      <c r="IYB64" s="1053"/>
      <c r="IYC64" s="1053"/>
      <c r="IYD64" s="1053"/>
      <c r="IYE64" s="1053"/>
      <c r="IYF64" s="1053"/>
      <c r="IYG64" s="480"/>
      <c r="IYH64" s="480"/>
      <c r="IYI64" s="481"/>
      <c r="IYJ64" s="480"/>
      <c r="IYK64" s="480"/>
      <c r="IYL64" s="480"/>
      <c r="IYM64" s="481"/>
      <c r="IYN64" s="481"/>
      <c r="IYO64" s="482"/>
      <c r="IYP64" s="481"/>
      <c r="IYQ64" s="1053"/>
      <c r="IYR64" s="1053"/>
      <c r="IYS64" s="1053"/>
      <c r="IYT64" s="1053"/>
      <c r="IYU64" s="1053"/>
      <c r="IYV64" s="480"/>
      <c r="IYW64" s="480"/>
      <c r="IYX64" s="481"/>
      <c r="IYY64" s="480"/>
      <c r="IYZ64" s="480"/>
      <c r="IZA64" s="480"/>
      <c r="IZB64" s="481"/>
      <c r="IZC64" s="481"/>
      <c r="IZD64" s="482"/>
      <c r="IZE64" s="481"/>
      <c r="IZF64" s="1053"/>
      <c r="IZG64" s="1053"/>
      <c r="IZH64" s="1053"/>
      <c r="IZI64" s="1053"/>
      <c r="IZJ64" s="1053"/>
      <c r="IZK64" s="480"/>
      <c r="IZL64" s="480"/>
      <c r="IZM64" s="481"/>
      <c r="IZN64" s="480"/>
      <c r="IZO64" s="480"/>
      <c r="IZP64" s="480"/>
      <c r="IZQ64" s="481"/>
      <c r="IZR64" s="481"/>
      <c r="IZS64" s="482"/>
      <c r="IZT64" s="481"/>
      <c r="IZU64" s="1053"/>
      <c r="IZV64" s="1053"/>
      <c r="IZW64" s="1053"/>
      <c r="IZX64" s="1053"/>
      <c r="IZY64" s="1053"/>
      <c r="IZZ64" s="480"/>
      <c r="JAA64" s="480"/>
      <c r="JAB64" s="481"/>
      <c r="JAC64" s="480"/>
      <c r="JAD64" s="480"/>
      <c r="JAE64" s="480"/>
      <c r="JAF64" s="481"/>
      <c r="JAG64" s="481"/>
      <c r="JAH64" s="482"/>
      <c r="JAI64" s="481"/>
      <c r="JAJ64" s="1053"/>
      <c r="JAK64" s="1053"/>
      <c r="JAL64" s="1053"/>
      <c r="JAM64" s="1053"/>
      <c r="JAN64" s="1053"/>
      <c r="JAO64" s="480"/>
      <c r="JAP64" s="480"/>
      <c r="JAQ64" s="481"/>
      <c r="JAR64" s="480"/>
      <c r="JAS64" s="480"/>
      <c r="JAT64" s="480"/>
      <c r="JAU64" s="481"/>
      <c r="JAV64" s="481"/>
      <c r="JAW64" s="482"/>
      <c r="JAX64" s="481"/>
      <c r="JAY64" s="1053"/>
      <c r="JAZ64" s="1053"/>
      <c r="JBA64" s="1053"/>
      <c r="JBB64" s="1053"/>
      <c r="JBC64" s="1053"/>
      <c r="JBD64" s="480"/>
      <c r="JBE64" s="480"/>
      <c r="JBF64" s="481"/>
      <c r="JBG64" s="480"/>
      <c r="JBH64" s="480"/>
      <c r="JBI64" s="480"/>
      <c r="JBJ64" s="481"/>
      <c r="JBK64" s="481"/>
      <c r="JBL64" s="482"/>
      <c r="JBM64" s="481"/>
      <c r="JBN64" s="1053"/>
      <c r="JBO64" s="1053"/>
      <c r="JBP64" s="1053"/>
      <c r="JBQ64" s="1053"/>
      <c r="JBR64" s="1053"/>
      <c r="JBS64" s="480"/>
      <c r="JBT64" s="480"/>
      <c r="JBU64" s="481"/>
      <c r="JBV64" s="480"/>
      <c r="JBW64" s="480"/>
      <c r="JBX64" s="480"/>
      <c r="JBY64" s="481"/>
      <c r="JBZ64" s="481"/>
      <c r="JCA64" s="482"/>
      <c r="JCB64" s="481"/>
      <c r="JCC64" s="1053"/>
      <c r="JCD64" s="1053"/>
      <c r="JCE64" s="1053"/>
      <c r="JCF64" s="1053"/>
      <c r="JCG64" s="1053"/>
      <c r="JCH64" s="480"/>
      <c r="JCI64" s="480"/>
      <c r="JCJ64" s="481"/>
      <c r="JCK64" s="480"/>
      <c r="JCL64" s="480"/>
      <c r="JCM64" s="480"/>
      <c r="JCN64" s="481"/>
      <c r="JCO64" s="481"/>
      <c r="JCP64" s="482"/>
      <c r="JCQ64" s="481"/>
      <c r="JCR64" s="1053"/>
      <c r="JCS64" s="1053"/>
      <c r="JCT64" s="1053"/>
      <c r="JCU64" s="1053"/>
      <c r="JCV64" s="1053"/>
      <c r="JCW64" s="480"/>
      <c r="JCX64" s="480"/>
      <c r="JCY64" s="481"/>
      <c r="JCZ64" s="480"/>
      <c r="JDA64" s="480"/>
      <c r="JDB64" s="480"/>
      <c r="JDC64" s="481"/>
      <c r="JDD64" s="481"/>
      <c r="JDE64" s="482"/>
      <c r="JDF64" s="481"/>
      <c r="JDG64" s="1053"/>
      <c r="JDH64" s="1053"/>
      <c r="JDI64" s="1053"/>
      <c r="JDJ64" s="1053"/>
      <c r="JDK64" s="1053"/>
      <c r="JDL64" s="480"/>
      <c r="JDM64" s="480"/>
      <c r="JDN64" s="481"/>
      <c r="JDO64" s="480"/>
      <c r="JDP64" s="480"/>
      <c r="JDQ64" s="480"/>
      <c r="JDR64" s="481"/>
      <c r="JDS64" s="481"/>
      <c r="JDT64" s="482"/>
      <c r="JDU64" s="481"/>
      <c r="JDV64" s="1053"/>
      <c r="JDW64" s="1053"/>
      <c r="JDX64" s="1053"/>
      <c r="JDY64" s="1053"/>
      <c r="JDZ64" s="1053"/>
      <c r="JEA64" s="480"/>
      <c r="JEB64" s="480"/>
      <c r="JEC64" s="481"/>
      <c r="JED64" s="480"/>
      <c r="JEE64" s="480"/>
      <c r="JEF64" s="480"/>
      <c r="JEG64" s="481"/>
      <c r="JEH64" s="481"/>
      <c r="JEI64" s="482"/>
      <c r="JEJ64" s="481"/>
      <c r="JEK64" s="1053"/>
      <c r="JEL64" s="1053"/>
      <c r="JEM64" s="1053"/>
      <c r="JEN64" s="1053"/>
      <c r="JEO64" s="1053"/>
      <c r="JEP64" s="480"/>
      <c r="JEQ64" s="480"/>
      <c r="JER64" s="481"/>
      <c r="JES64" s="480"/>
      <c r="JET64" s="480"/>
      <c r="JEU64" s="480"/>
      <c r="JEV64" s="481"/>
      <c r="JEW64" s="481"/>
      <c r="JEX64" s="482"/>
      <c r="JEY64" s="481"/>
      <c r="JEZ64" s="1053"/>
      <c r="JFA64" s="1053"/>
      <c r="JFB64" s="1053"/>
      <c r="JFC64" s="1053"/>
      <c r="JFD64" s="1053"/>
      <c r="JFE64" s="480"/>
      <c r="JFF64" s="480"/>
      <c r="JFG64" s="481"/>
      <c r="JFH64" s="480"/>
      <c r="JFI64" s="480"/>
      <c r="JFJ64" s="480"/>
      <c r="JFK64" s="481"/>
      <c r="JFL64" s="481"/>
      <c r="JFM64" s="482"/>
      <c r="JFN64" s="481"/>
      <c r="JFO64" s="1053"/>
      <c r="JFP64" s="1053"/>
      <c r="JFQ64" s="1053"/>
      <c r="JFR64" s="1053"/>
      <c r="JFS64" s="1053"/>
      <c r="JFT64" s="480"/>
      <c r="JFU64" s="480"/>
      <c r="JFV64" s="481"/>
      <c r="JFW64" s="480"/>
      <c r="JFX64" s="480"/>
      <c r="JFY64" s="480"/>
      <c r="JFZ64" s="481"/>
      <c r="JGA64" s="481"/>
      <c r="JGB64" s="482"/>
      <c r="JGC64" s="481"/>
      <c r="JGD64" s="1053"/>
      <c r="JGE64" s="1053"/>
      <c r="JGF64" s="1053"/>
      <c r="JGG64" s="1053"/>
      <c r="JGH64" s="1053"/>
      <c r="JGI64" s="480"/>
      <c r="JGJ64" s="480"/>
      <c r="JGK64" s="481"/>
      <c r="JGL64" s="480"/>
      <c r="JGM64" s="480"/>
      <c r="JGN64" s="480"/>
      <c r="JGO64" s="481"/>
      <c r="JGP64" s="481"/>
      <c r="JGQ64" s="482"/>
      <c r="JGR64" s="481"/>
      <c r="JGS64" s="1053"/>
      <c r="JGT64" s="1053"/>
      <c r="JGU64" s="1053"/>
      <c r="JGV64" s="1053"/>
      <c r="JGW64" s="1053"/>
      <c r="JGX64" s="480"/>
      <c r="JGY64" s="480"/>
      <c r="JGZ64" s="481"/>
      <c r="JHA64" s="480"/>
      <c r="JHB64" s="480"/>
      <c r="JHC64" s="480"/>
      <c r="JHD64" s="481"/>
      <c r="JHE64" s="481"/>
      <c r="JHF64" s="482"/>
      <c r="JHG64" s="481"/>
      <c r="JHH64" s="1053"/>
      <c r="JHI64" s="1053"/>
      <c r="JHJ64" s="1053"/>
      <c r="JHK64" s="1053"/>
      <c r="JHL64" s="1053"/>
      <c r="JHM64" s="480"/>
      <c r="JHN64" s="480"/>
      <c r="JHO64" s="481"/>
      <c r="JHP64" s="480"/>
      <c r="JHQ64" s="480"/>
      <c r="JHR64" s="480"/>
      <c r="JHS64" s="481"/>
      <c r="JHT64" s="481"/>
      <c r="JHU64" s="482"/>
      <c r="JHV64" s="481"/>
      <c r="JHW64" s="1053"/>
      <c r="JHX64" s="1053"/>
      <c r="JHY64" s="1053"/>
      <c r="JHZ64" s="1053"/>
      <c r="JIA64" s="1053"/>
      <c r="JIB64" s="480"/>
      <c r="JIC64" s="480"/>
      <c r="JID64" s="481"/>
      <c r="JIE64" s="480"/>
      <c r="JIF64" s="480"/>
      <c r="JIG64" s="480"/>
      <c r="JIH64" s="481"/>
      <c r="JII64" s="481"/>
      <c r="JIJ64" s="482"/>
      <c r="JIK64" s="481"/>
      <c r="JIL64" s="1053"/>
      <c r="JIM64" s="1053"/>
      <c r="JIN64" s="1053"/>
      <c r="JIO64" s="1053"/>
      <c r="JIP64" s="1053"/>
      <c r="JIQ64" s="480"/>
      <c r="JIR64" s="480"/>
      <c r="JIS64" s="481"/>
      <c r="JIT64" s="480"/>
      <c r="JIU64" s="480"/>
      <c r="JIV64" s="480"/>
      <c r="JIW64" s="481"/>
      <c r="JIX64" s="481"/>
      <c r="JIY64" s="482"/>
      <c r="JIZ64" s="481"/>
      <c r="JJA64" s="1053"/>
      <c r="JJB64" s="1053"/>
      <c r="JJC64" s="1053"/>
      <c r="JJD64" s="1053"/>
      <c r="JJE64" s="1053"/>
      <c r="JJF64" s="480"/>
      <c r="JJG64" s="480"/>
      <c r="JJH64" s="481"/>
      <c r="JJI64" s="480"/>
      <c r="JJJ64" s="480"/>
      <c r="JJK64" s="480"/>
      <c r="JJL64" s="481"/>
      <c r="JJM64" s="481"/>
      <c r="JJN64" s="482"/>
      <c r="JJO64" s="481"/>
      <c r="JJP64" s="1053"/>
      <c r="JJQ64" s="1053"/>
      <c r="JJR64" s="1053"/>
      <c r="JJS64" s="1053"/>
      <c r="JJT64" s="1053"/>
      <c r="JJU64" s="480"/>
      <c r="JJV64" s="480"/>
      <c r="JJW64" s="481"/>
      <c r="JJX64" s="480"/>
      <c r="JJY64" s="480"/>
      <c r="JJZ64" s="480"/>
      <c r="JKA64" s="481"/>
      <c r="JKB64" s="481"/>
      <c r="JKC64" s="482"/>
      <c r="JKD64" s="481"/>
      <c r="JKE64" s="1053"/>
      <c r="JKF64" s="1053"/>
      <c r="JKG64" s="1053"/>
      <c r="JKH64" s="1053"/>
      <c r="JKI64" s="1053"/>
      <c r="JKJ64" s="480"/>
      <c r="JKK64" s="480"/>
      <c r="JKL64" s="481"/>
      <c r="JKM64" s="480"/>
      <c r="JKN64" s="480"/>
      <c r="JKO64" s="480"/>
      <c r="JKP64" s="481"/>
      <c r="JKQ64" s="481"/>
      <c r="JKR64" s="482"/>
      <c r="JKS64" s="481"/>
      <c r="JKT64" s="1053"/>
      <c r="JKU64" s="1053"/>
      <c r="JKV64" s="1053"/>
      <c r="JKW64" s="1053"/>
      <c r="JKX64" s="1053"/>
      <c r="JKY64" s="480"/>
      <c r="JKZ64" s="480"/>
      <c r="JLA64" s="481"/>
      <c r="JLB64" s="480"/>
      <c r="JLC64" s="480"/>
      <c r="JLD64" s="480"/>
      <c r="JLE64" s="481"/>
      <c r="JLF64" s="481"/>
      <c r="JLG64" s="482"/>
      <c r="JLH64" s="481"/>
      <c r="JLI64" s="1053"/>
      <c r="JLJ64" s="1053"/>
      <c r="JLK64" s="1053"/>
      <c r="JLL64" s="1053"/>
      <c r="JLM64" s="1053"/>
      <c r="JLN64" s="480"/>
      <c r="JLO64" s="480"/>
      <c r="JLP64" s="481"/>
      <c r="JLQ64" s="480"/>
      <c r="JLR64" s="480"/>
      <c r="JLS64" s="480"/>
      <c r="JLT64" s="481"/>
      <c r="JLU64" s="481"/>
      <c r="JLV64" s="482"/>
      <c r="JLW64" s="481"/>
      <c r="JLX64" s="1053"/>
      <c r="JLY64" s="1053"/>
      <c r="JLZ64" s="1053"/>
      <c r="JMA64" s="1053"/>
      <c r="JMB64" s="1053"/>
      <c r="JMC64" s="480"/>
      <c r="JMD64" s="480"/>
      <c r="JME64" s="481"/>
      <c r="JMF64" s="480"/>
      <c r="JMG64" s="480"/>
      <c r="JMH64" s="480"/>
      <c r="JMI64" s="481"/>
      <c r="JMJ64" s="481"/>
      <c r="JMK64" s="482"/>
      <c r="JML64" s="481"/>
      <c r="JMM64" s="1053"/>
      <c r="JMN64" s="1053"/>
      <c r="JMO64" s="1053"/>
      <c r="JMP64" s="1053"/>
      <c r="JMQ64" s="1053"/>
      <c r="JMR64" s="480"/>
      <c r="JMS64" s="480"/>
      <c r="JMT64" s="481"/>
      <c r="JMU64" s="480"/>
      <c r="JMV64" s="480"/>
      <c r="JMW64" s="480"/>
      <c r="JMX64" s="481"/>
      <c r="JMY64" s="481"/>
      <c r="JMZ64" s="482"/>
      <c r="JNA64" s="481"/>
      <c r="JNB64" s="1053"/>
      <c r="JNC64" s="1053"/>
      <c r="JND64" s="1053"/>
      <c r="JNE64" s="1053"/>
      <c r="JNF64" s="1053"/>
      <c r="JNG64" s="480"/>
      <c r="JNH64" s="480"/>
      <c r="JNI64" s="481"/>
      <c r="JNJ64" s="480"/>
      <c r="JNK64" s="480"/>
      <c r="JNL64" s="480"/>
      <c r="JNM64" s="481"/>
      <c r="JNN64" s="481"/>
      <c r="JNO64" s="482"/>
      <c r="JNP64" s="481"/>
      <c r="JNQ64" s="1053"/>
      <c r="JNR64" s="1053"/>
      <c r="JNS64" s="1053"/>
      <c r="JNT64" s="1053"/>
      <c r="JNU64" s="1053"/>
      <c r="JNV64" s="480"/>
      <c r="JNW64" s="480"/>
      <c r="JNX64" s="481"/>
      <c r="JNY64" s="480"/>
      <c r="JNZ64" s="480"/>
      <c r="JOA64" s="480"/>
      <c r="JOB64" s="481"/>
      <c r="JOC64" s="481"/>
      <c r="JOD64" s="482"/>
      <c r="JOE64" s="481"/>
      <c r="JOF64" s="1053"/>
      <c r="JOG64" s="1053"/>
      <c r="JOH64" s="1053"/>
      <c r="JOI64" s="1053"/>
      <c r="JOJ64" s="1053"/>
      <c r="JOK64" s="480"/>
      <c r="JOL64" s="480"/>
      <c r="JOM64" s="481"/>
      <c r="JON64" s="480"/>
      <c r="JOO64" s="480"/>
      <c r="JOP64" s="480"/>
      <c r="JOQ64" s="481"/>
      <c r="JOR64" s="481"/>
      <c r="JOS64" s="482"/>
      <c r="JOT64" s="481"/>
      <c r="JOU64" s="1053"/>
      <c r="JOV64" s="1053"/>
      <c r="JOW64" s="1053"/>
      <c r="JOX64" s="1053"/>
      <c r="JOY64" s="1053"/>
      <c r="JOZ64" s="480"/>
      <c r="JPA64" s="480"/>
      <c r="JPB64" s="481"/>
      <c r="JPC64" s="480"/>
      <c r="JPD64" s="480"/>
      <c r="JPE64" s="480"/>
      <c r="JPF64" s="481"/>
      <c r="JPG64" s="481"/>
      <c r="JPH64" s="482"/>
      <c r="JPI64" s="481"/>
      <c r="JPJ64" s="1053"/>
      <c r="JPK64" s="1053"/>
      <c r="JPL64" s="1053"/>
      <c r="JPM64" s="1053"/>
      <c r="JPN64" s="1053"/>
      <c r="JPO64" s="480"/>
      <c r="JPP64" s="480"/>
      <c r="JPQ64" s="481"/>
      <c r="JPR64" s="480"/>
      <c r="JPS64" s="480"/>
      <c r="JPT64" s="480"/>
      <c r="JPU64" s="481"/>
      <c r="JPV64" s="481"/>
      <c r="JPW64" s="482"/>
      <c r="JPX64" s="481"/>
      <c r="JPY64" s="1053"/>
      <c r="JPZ64" s="1053"/>
      <c r="JQA64" s="1053"/>
      <c r="JQB64" s="1053"/>
      <c r="JQC64" s="1053"/>
      <c r="JQD64" s="480"/>
      <c r="JQE64" s="480"/>
      <c r="JQF64" s="481"/>
      <c r="JQG64" s="480"/>
      <c r="JQH64" s="480"/>
      <c r="JQI64" s="480"/>
      <c r="JQJ64" s="481"/>
      <c r="JQK64" s="481"/>
      <c r="JQL64" s="482"/>
      <c r="JQM64" s="481"/>
      <c r="JQN64" s="1053"/>
      <c r="JQO64" s="1053"/>
      <c r="JQP64" s="1053"/>
      <c r="JQQ64" s="1053"/>
      <c r="JQR64" s="1053"/>
      <c r="JQS64" s="480"/>
      <c r="JQT64" s="480"/>
      <c r="JQU64" s="481"/>
      <c r="JQV64" s="480"/>
      <c r="JQW64" s="480"/>
      <c r="JQX64" s="480"/>
      <c r="JQY64" s="481"/>
      <c r="JQZ64" s="481"/>
      <c r="JRA64" s="482"/>
      <c r="JRB64" s="481"/>
      <c r="JRC64" s="1053"/>
      <c r="JRD64" s="1053"/>
      <c r="JRE64" s="1053"/>
      <c r="JRF64" s="1053"/>
      <c r="JRG64" s="1053"/>
      <c r="JRH64" s="480"/>
      <c r="JRI64" s="480"/>
      <c r="JRJ64" s="481"/>
      <c r="JRK64" s="480"/>
      <c r="JRL64" s="480"/>
      <c r="JRM64" s="480"/>
      <c r="JRN64" s="481"/>
      <c r="JRO64" s="481"/>
      <c r="JRP64" s="482"/>
      <c r="JRQ64" s="481"/>
      <c r="JRR64" s="1053"/>
      <c r="JRS64" s="1053"/>
      <c r="JRT64" s="1053"/>
      <c r="JRU64" s="1053"/>
      <c r="JRV64" s="1053"/>
      <c r="JRW64" s="480"/>
      <c r="JRX64" s="480"/>
      <c r="JRY64" s="481"/>
      <c r="JRZ64" s="480"/>
      <c r="JSA64" s="480"/>
      <c r="JSB64" s="480"/>
      <c r="JSC64" s="481"/>
      <c r="JSD64" s="481"/>
      <c r="JSE64" s="482"/>
      <c r="JSF64" s="481"/>
      <c r="JSG64" s="1053"/>
      <c r="JSH64" s="1053"/>
      <c r="JSI64" s="1053"/>
      <c r="JSJ64" s="1053"/>
      <c r="JSK64" s="1053"/>
      <c r="JSL64" s="480"/>
      <c r="JSM64" s="480"/>
      <c r="JSN64" s="481"/>
      <c r="JSO64" s="480"/>
      <c r="JSP64" s="480"/>
      <c r="JSQ64" s="480"/>
      <c r="JSR64" s="481"/>
      <c r="JSS64" s="481"/>
      <c r="JST64" s="482"/>
      <c r="JSU64" s="481"/>
      <c r="JSV64" s="1053"/>
      <c r="JSW64" s="1053"/>
      <c r="JSX64" s="1053"/>
      <c r="JSY64" s="1053"/>
      <c r="JSZ64" s="1053"/>
      <c r="JTA64" s="480"/>
      <c r="JTB64" s="480"/>
      <c r="JTC64" s="481"/>
      <c r="JTD64" s="480"/>
      <c r="JTE64" s="480"/>
      <c r="JTF64" s="480"/>
      <c r="JTG64" s="481"/>
      <c r="JTH64" s="481"/>
      <c r="JTI64" s="482"/>
      <c r="JTJ64" s="481"/>
      <c r="JTK64" s="1053"/>
      <c r="JTL64" s="1053"/>
      <c r="JTM64" s="1053"/>
      <c r="JTN64" s="1053"/>
      <c r="JTO64" s="1053"/>
      <c r="JTP64" s="480"/>
      <c r="JTQ64" s="480"/>
      <c r="JTR64" s="481"/>
      <c r="JTS64" s="480"/>
      <c r="JTT64" s="480"/>
      <c r="JTU64" s="480"/>
      <c r="JTV64" s="481"/>
      <c r="JTW64" s="481"/>
      <c r="JTX64" s="482"/>
      <c r="JTY64" s="481"/>
      <c r="JTZ64" s="1053"/>
      <c r="JUA64" s="1053"/>
      <c r="JUB64" s="1053"/>
      <c r="JUC64" s="1053"/>
      <c r="JUD64" s="1053"/>
      <c r="JUE64" s="480"/>
      <c r="JUF64" s="480"/>
      <c r="JUG64" s="481"/>
      <c r="JUH64" s="480"/>
      <c r="JUI64" s="480"/>
      <c r="JUJ64" s="480"/>
      <c r="JUK64" s="481"/>
      <c r="JUL64" s="481"/>
      <c r="JUM64" s="482"/>
      <c r="JUN64" s="481"/>
      <c r="JUO64" s="1053"/>
      <c r="JUP64" s="1053"/>
      <c r="JUQ64" s="1053"/>
      <c r="JUR64" s="1053"/>
      <c r="JUS64" s="1053"/>
      <c r="JUT64" s="480"/>
      <c r="JUU64" s="480"/>
      <c r="JUV64" s="481"/>
      <c r="JUW64" s="480"/>
      <c r="JUX64" s="480"/>
      <c r="JUY64" s="480"/>
      <c r="JUZ64" s="481"/>
      <c r="JVA64" s="481"/>
      <c r="JVB64" s="482"/>
      <c r="JVC64" s="481"/>
      <c r="JVD64" s="1053"/>
      <c r="JVE64" s="1053"/>
      <c r="JVF64" s="1053"/>
      <c r="JVG64" s="1053"/>
      <c r="JVH64" s="1053"/>
      <c r="JVI64" s="480"/>
      <c r="JVJ64" s="480"/>
      <c r="JVK64" s="481"/>
      <c r="JVL64" s="480"/>
      <c r="JVM64" s="480"/>
      <c r="JVN64" s="480"/>
      <c r="JVO64" s="481"/>
      <c r="JVP64" s="481"/>
      <c r="JVQ64" s="482"/>
      <c r="JVR64" s="481"/>
      <c r="JVS64" s="1053"/>
      <c r="JVT64" s="1053"/>
      <c r="JVU64" s="1053"/>
      <c r="JVV64" s="1053"/>
      <c r="JVW64" s="1053"/>
      <c r="JVX64" s="480"/>
      <c r="JVY64" s="480"/>
      <c r="JVZ64" s="481"/>
      <c r="JWA64" s="480"/>
      <c r="JWB64" s="480"/>
      <c r="JWC64" s="480"/>
      <c r="JWD64" s="481"/>
      <c r="JWE64" s="481"/>
      <c r="JWF64" s="482"/>
      <c r="JWG64" s="481"/>
      <c r="JWH64" s="1053"/>
      <c r="JWI64" s="1053"/>
      <c r="JWJ64" s="1053"/>
      <c r="JWK64" s="1053"/>
      <c r="JWL64" s="1053"/>
      <c r="JWM64" s="480"/>
      <c r="JWN64" s="480"/>
      <c r="JWO64" s="481"/>
      <c r="JWP64" s="480"/>
      <c r="JWQ64" s="480"/>
      <c r="JWR64" s="480"/>
      <c r="JWS64" s="481"/>
      <c r="JWT64" s="481"/>
      <c r="JWU64" s="482"/>
      <c r="JWV64" s="481"/>
      <c r="JWW64" s="1053"/>
      <c r="JWX64" s="1053"/>
      <c r="JWY64" s="1053"/>
      <c r="JWZ64" s="1053"/>
      <c r="JXA64" s="1053"/>
      <c r="JXB64" s="480"/>
      <c r="JXC64" s="480"/>
      <c r="JXD64" s="481"/>
      <c r="JXE64" s="480"/>
      <c r="JXF64" s="480"/>
      <c r="JXG64" s="480"/>
      <c r="JXH64" s="481"/>
      <c r="JXI64" s="481"/>
      <c r="JXJ64" s="482"/>
      <c r="JXK64" s="481"/>
      <c r="JXL64" s="1053"/>
      <c r="JXM64" s="1053"/>
      <c r="JXN64" s="1053"/>
      <c r="JXO64" s="1053"/>
      <c r="JXP64" s="1053"/>
      <c r="JXQ64" s="480"/>
      <c r="JXR64" s="480"/>
      <c r="JXS64" s="481"/>
      <c r="JXT64" s="480"/>
      <c r="JXU64" s="480"/>
      <c r="JXV64" s="480"/>
      <c r="JXW64" s="481"/>
      <c r="JXX64" s="481"/>
      <c r="JXY64" s="482"/>
      <c r="JXZ64" s="481"/>
      <c r="JYA64" s="1053"/>
      <c r="JYB64" s="1053"/>
      <c r="JYC64" s="1053"/>
      <c r="JYD64" s="1053"/>
      <c r="JYE64" s="1053"/>
      <c r="JYF64" s="480"/>
      <c r="JYG64" s="480"/>
      <c r="JYH64" s="481"/>
      <c r="JYI64" s="480"/>
      <c r="JYJ64" s="480"/>
      <c r="JYK64" s="480"/>
      <c r="JYL64" s="481"/>
      <c r="JYM64" s="481"/>
      <c r="JYN64" s="482"/>
      <c r="JYO64" s="481"/>
      <c r="JYP64" s="1053"/>
      <c r="JYQ64" s="1053"/>
      <c r="JYR64" s="1053"/>
      <c r="JYS64" s="1053"/>
      <c r="JYT64" s="1053"/>
      <c r="JYU64" s="480"/>
      <c r="JYV64" s="480"/>
      <c r="JYW64" s="481"/>
      <c r="JYX64" s="480"/>
      <c r="JYY64" s="480"/>
      <c r="JYZ64" s="480"/>
      <c r="JZA64" s="481"/>
      <c r="JZB64" s="481"/>
      <c r="JZC64" s="482"/>
      <c r="JZD64" s="481"/>
      <c r="JZE64" s="1053"/>
      <c r="JZF64" s="1053"/>
      <c r="JZG64" s="1053"/>
      <c r="JZH64" s="1053"/>
      <c r="JZI64" s="1053"/>
      <c r="JZJ64" s="480"/>
      <c r="JZK64" s="480"/>
      <c r="JZL64" s="481"/>
      <c r="JZM64" s="480"/>
      <c r="JZN64" s="480"/>
      <c r="JZO64" s="480"/>
      <c r="JZP64" s="481"/>
      <c r="JZQ64" s="481"/>
      <c r="JZR64" s="482"/>
      <c r="JZS64" s="481"/>
      <c r="JZT64" s="1053"/>
      <c r="JZU64" s="1053"/>
      <c r="JZV64" s="1053"/>
      <c r="JZW64" s="1053"/>
      <c r="JZX64" s="1053"/>
      <c r="JZY64" s="480"/>
      <c r="JZZ64" s="480"/>
      <c r="KAA64" s="481"/>
      <c r="KAB64" s="480"/>
      <c r="KAC64" s="480"/>
      <c r="KAD64" s="480"/>
      <c r="KAE64" s="481"/>
      <c r="KAF64" s="481"/>
      <c r="KAG64" s="482"/>
      <c r="KAH64" s="481"/>
      <c r="KAI64" s="1053"/>
      <c r="KAJ64" s="1053"/>
      <c r="KAK64" s="1053"/>
      <c r="KAL64" s="1053"/>
      <c r="KAM64" s="1053"/>
      <c r="KAN64" s="480"/>
      <c r="KAO64" s="480"/>
      <c r="KAP64" s="481"/>
      <c r="KAQ64" s="480"/>
      <c r="KAR64" s="480"/>
      <c r="KAS64" s="480"/>
      <c r="KAT64" s="481"/>
      <c r="KAU64" s="481"/>
      <c r="KAV64" s="482"/>
      <c r="KAW64" s="481"/>
      <c r="KAX64" s="1053"/>
      <c r="KAY64" s="1053"/>
      <c r="KAZ64" s="1053"/>
      <c r="KBA64" s="1053"/>
      <c r="KBB64" s="1053"/>
      <c r="KBC64" s="480"/>
      <c r="KBD64" s="480"/>
      <c r="KBE64" s="481"/>
      <c r="KBF64" s="480"/>
      <c r="KBG64" s="480"/>
      <c r="KBH64" s="480"/>
      <c r="KBI64" s="481"/>
      <c r="KBJ64" s="481"/>
      <c r="KBK64" s="482"/>
      <c r="KBL64" s="481"/>
      <c r="KBM64" s="1053"/>
      <c r="KBN64" s="1053"/>
      <c r="KBO64" s="1053"/>
      <c r="KBP64" s="1053"/>
      <c r="KBQ64" s="1053"/>
      <c r="KBR64" s="480"/>
      <c r="KBS64" s="480"/>
      <c r="KBT64" s="481"/>
      <c r="KBU64" s="480"/>
      <c r="KBV64" s="480"/>
      <c r="KBW64" s="480"/>
      <c r="KBX64" s="481"/>
      <c r="KBY64" s="481"/>
      <c r="KBZ64" s="482"/>
      <c r="KCA64" s="481"/>
      <c r="KCB64" s="1053"/>
      <c r="KCC64" s="1053"/>
      <c r="KCD64" s="1053"/>
      <c r="KCE64" s="1053"/>
      <c r="KCF64" s="1053"/>
      <c r="KCG64" s="480"/>
      <c r="KCH64" s="480"/>
      <c r="KCI64" s="481"/>
      <c r="KCJ64" s="480"/>
      <c r="KCK64" s="480"/>
      <c r="KCL64" s="480"/>
      <c r="KCM64" s="481"/>
      <c r="KCN64" s="481"/>
      <c r="KCO64" s="482"/>
      <c r="KCP64" s="481"/>
      <c r="KCQ64" s="1053"/>
      <c r="KCR64" s="1053"/>
      <c r="KCS64" s="1053"/>
      <c r="KCT64" s="1053"/>
      <c r="KCU64" s="1053"/>
      <c r="KCV64" s="480"/>
      <c r="KCW64" s="480"/>
      <c r="KCX64" s="481"/>
      <c r="KCY64" s="480"/>
      <c r="KCZ64" s="480"/>
      <c r="KDA64" s="480"/>
      <c r="KDB64" s="481"/>
      <c r="KDC64" s="481"/>
      <c r="KDD64" s="482"/>
      <c r="KDE64" s="481"/>
      <c r="KDF64" s="1053"/>
      <c r="KDG64" s="1053"/>
      <c r="KDH64" s="1053"/>
      <c r="KDI64" s="1053"/>
      <c r="KDJ64" s="1053"/>
      <c r="KDK64" s="480"/>
      <c r="KDL64" s="480"/>
      <c r="KDM64" s="481"/>
      <c r="KDN64" s="480"/>
      <c r="KDO64" s="480"/>
      <c r="KDP64" s="480"/>
      <c r="KDQ64" s="481"/>
      <c r="KDR64" s="481"/>
      <c r="KDS64" s="482"/>
      <c r="KDT64" s="481"/>
      <c r="KDU64" s="1053"/>
      <c r="KDV64" s="1053"/>
      <c r="KDW64" s="1053"/>
      <c r="KDX64" s="1053"/>
      <c r="KDY64" s="1053"/>
      <c r="KDZ64" s="480"/>
      <c r="KEA64" s="480"/>
      <c r="KEB64" s="481"/>
      <c r="KEC64" s="480"/>
      <c r="KED64" s="480"/>
      <c r="KEE64" s="480"/>
      <c r="KEF64" s="481"/>
      <c r="KEG64" s="481"/>
      <c r="KEH64" s="482"/>
      <c r="KEI64" s="481"/>
      <c r="KEJ64" s="1053"/>
      <c r="KEK64" s="1053"/>
      <c r="KEL64" s="1053"/>
      <c r="KEM64" s="1053"/>
      <c r="KEN64" s="1053"/>
      <c r="KEO64" s="480"/>
      <c r="KEP64" s="480"/>
      <c r="KEQ64" s="481"/>
      <c r="KER64" s="480"/>
      <c r="KES64" s="480"/>
      <c r="KET64" s="480"/>
      <c r="KEU64" s="481"/>
      <c r="KEV64" s="481"/>
      <c r="KEW64" s="482"/>
      <c r="KEX64" s="481"/>
      <c r="KEY64" s="1053"/>
      <c r="KEZ64" s="1053"/>
      <c r="KFA64" s="1053"/>
      <c r="KFB64" s="1053"/>
      <c r="KFC64" s="1053"/>
      <c r="KFD64" s="480"/>
      <c r="KFE64" s="480"/>
      <c r="KFF64" s="481"/>
      <c r="KFG64" s="480"/>
      <c r="KFH64" s="480"/>
      <c r="KFI64" s="480"/>
      <c r="KFJ64" s="481"/>
      <c r="KFK64" s="481"/>
      <c r="KFL64" s="482"/>
      <c r="KFM64" s="481"/>
      <c r="KFN64" s="1053"/>
      <c r="KFO64" s="1053"/>
      <c r="KFP64" s="1053"/>
      <c r="KFQ64" s="1053"/>
      <c r="KFR64" s="1053"/>
      <c r="KFS64" s="480"/>
      <c r="KFT64" s="480"/>
      <c r="KFU64" s="481"/>
      <c r="KFV64" s="480"/>
      <c r="KFW64" s="480"/>
      <c r="KFX64" s="480"/>
      <c r="KFY64" s="481"/>
      <c r="KFZ64" s="481"/>
      <c r="KGA64" s="482"/>
      <c r="KGB64" s="481"/>
      <c r="KGC64" s="1053"/>
      <c r="KGD64" s="1053"/>
      <c r="KGE64" s="1053"/>
      <c r="KGF64" s="1053"/>
      <c r="KGG64" s="1053"/>
      <c r="KGH64" s="480"/>
      <c r="KGI64" s="480"/>
      <c r="KGJ64" s="481"/>
      <c r="KGK64" s="480"/>
      <c r="KGL64" s="480"/>
      <c r="KGM64" s="480"/>
      <c r="KGN64" s="481"/>
      <c r="KGO64" s="481"/>
      <c r="KGP64" s="482"/>
      <c r="KGQ64" s="481"/>
      <c r="KGR64" s="1053"/>
      <c r="KGS64" s="1053"/>
      <c r="KGT64" s="1053"/>
      <c r="KGU64" s="1053"/>
      <c r="KGV64" s="1053"/>
      <c r="KGW64" s="480"/>
      <c r="KGX64" s="480"/>
      <c r="KGY64" s="481"/>
      <c r="KGZ64" s="480"/>
      <c r="KHA64" s="480"/>
      <c r="KHB64" s="480"/>
      <c r="KHC64" s="481"/>
      <c r="KHD64" s="481"/>
      <c r="KHE64" s="482"/>
      <c r="KHF64" s="481"/>
      <c r="KHG64" s="1053"/>
      <c r="KHH64" s="1053"/>
      <c r="KHI64" s="1053"/>
      <c r="KHJ64" s="1053"/>
      <c r="KHK64" s="1053"/>
      <c r="KHL64" s="480"/>
      <c r="KHM64" s="480"/>
      <c r="KHN64" s="481"/>
      <c r="KHO64" s="480"/>
      <c r="KHP64" s="480"/>
      <c r="KHQ64" s="480"/>
      <c r="KHR64" s="481"/>
      <c r="KHS64" s="481"/>
      <c r="KHT64" s="482"/>
      <c r="KHU64" s="481"/>
      <c r="KHV64" s="1053"/>
      <c r="KHW64" s="1053"/>
      <c r="KHX64" s="1053"/>
      <c r="KHY64" s="1053"/>
      <c r="KHZ64" s="1053"/>
      <c r="KIA64" s="480"/>
      <c r="KIB64" s="480"/>
      <c r="KIC64" s="481"/>
      <c r="KID64" s="480"/>
      <c r="KIE64" s="480"/>
      <c r="KIF64" s="480"/>
      <c r="KIG64" s="481"/>
      <c r="KIH64" s="481"/>
      <c r="KII64" s="482"/>
      <c r="KIJ64" s="481"/>
      <c r="KIK64" s="1053"/>
      <c r="KIL64" s="1053"/>
      <c r="KIM64" s="1053"/>
      <c r="KIN64" s="1053"/>
      <c r="KIO64" s="1053"/>
      <c r="KIP64" s="480"/>
      <c r="KIQ64" s="480"/>
      <c r="KIR64" s="481"/>
      <c r="KIS64" s="480"/>
      <c r="KIT64" s="480"/>
      <c r="KIU64" s="480"/>
      <c r="KIV64" s="481"/>
      <c r="KIW64" s="481"/>
      <c r="KIX64" s="482"/>
      <c r="KIY64" s="481"/>
      <c r="KIZ64" s="1053"/>
      <c r="KJA64" s="1053"/>
      <c r="KJB64" s="1053"/>
      <c r="KJC64" s="1053"/>
      <c r="KJD64" s="1053"/>
      <c r="KJE64" s="480"/>
      <c r="KJF64" s="480"/>
      <c r="KJG64" s="481"/>
      <c r="KJH64" s="480"/>
      <c r="KJI64" s="480"/>
      <c r="KJJ64" s="480"/>
      <c r="KJK64" s="481"/>
      <c r="KJL64" s="481"/>
      <c r="KJM64" s="482"/>
      <c r="KJN64" s="481"/>
      <c r="KJO64" s="1053"/>
      <c r="KJP64" s="1053"/>
      <c r="KJQ64" s="1053"/>
      <c r="KJR64" s="1053"/>
      <c r="KJS64" s="1053"/>
      <c r="KJT64" s="480"/>
      <c r="KJU64" s="480"/>
      <c r="KJV64" s="481"/>
      <c r="KJW64" s="480"/>
      <c r="KJX64" s="480"/>
      <c r="KJY64" s="480"/>
      <c r="KJZ64" s="481"/>
      <c r="KKA64" s="481"/>
      <c r="KKB64" s="482"/>
      <c r="KKC64" s="481"/>
      <c r="KKD64" s="1053"/>
      <c r="KKE64" s="1053"/>
      <c r="KKF64" s="1053"/>
      <c r="KKG64" s="1053"/>
      <c r="KKH64" s="1053"/>
      <c r="KKI64" s="480"/>
      <c r="KKJ64" s="480"/>
      <c r="KKK64" s="481"/>
      <c r="KKL64" s="480"/>
      <c r="KKM64" s="480"/>
      <c r="KKN64" s="480"/>
      <c r="KKO64" s="481"/>
      <c r="KKP64" s="481"/>
      <c r="KKQ64" s="482"/>
      <c r="KKR64" s="481"/>
      <c r="KKS64" s="1053"/>
      <c r="KKT64" s="1053"/>
      <c r="KKU64" s="1053"/>
      <c r="KKV64" s="1053"/>
      <c r="KKW64" s="1053"/>
      <c r="KKX64" s="480"/>
      <c r="KKY64" s="480"/>
      <c r="KKZ64" s="481"/>
      <c r="KLA64" s="480"/>
      <c r="KLB64" s="480"/>
      <c r="KLC64" s="480"/>
      <c r="KLD64" s="481"/>
      <c r="KLE64" s="481"/>
      <c r="KLF64" s="482"/>
      <c r="KLG64" s="481"/>
      <c r="KLH64" s="1053"/>
      <c r="KLI64" s="1053"/>
      <c r="KLJ64" s="1053"/>
      <c r="KLK64" s="1053"/>
      <c r="KLL64" s="1053"/>
      <c r="KLM64" s="480"/>
      <c r="KLN64" s="480"/>
      <c r="KLO64" s="481"/>
      <c r="KLP64" s="480"/>
      <c r="KLQ64" s="480"/>
      <c r="KLR64" s="480"/>
      <c r="KLS64" s="481"/>
      <c r="KLT64" s="481"/>
      <c r="KLU64" s="482"/>
      <c r="KLV64" s="481"/>
      <c r="KLW64" s="1053"/>
      <c r="KLX64" s="1053"/>
      <c r="KLY64" s="1053"/>
      <c r="KLZ64" s="1053"/>
      <c r="KMA64" s="1053"/>
      <c r="KMB64" s="480"/>
      <c r="KMC64" s="480"/>
      <c r="KMD64" s="481"/>
      <c r="KME64" s="480"/>
      <c r="KMF64" s="480"/>
      <c r="KMG64" s="480"/>
      <c r="KMH64" s="481"/>
      <c r="KMI64" s="481"/>
      <c r="KMJ64" s="482"/>
      <c r="KMK64" s="481"/>
      <c r="KML64" s="1053"/>
      <c r="KMM64" s="1053"/>
      <c r="KMN64" s="1053"/>
      <c r="KMO64" s="1053"/>
      <c r="KMP64" s="1053"/>
      <c r="KMQ64" s="480"/>
      <c r="KMR64" s="480"/>
      <c r="KMS64" s="481"/>
      <c r="KMT64" s="480"/>
      <c r="KMU64" s="480"/>
      <c r="KMV64" s="480"/>
      <c r="KMW64" s="481"/>
      <c r="KMX64" s="481"/>
      <c r="KMY64" s="482"/>
      <c r="KMZ64" s="481"/>
      <c r="KNA64" s="1053"/>
      <c r="KNB64" s="1053"/>
      <c r="KNC64" s="1053"/>
      <c r="KND64" s="1053"/>
      <c r="KNE64" s="1053"/>
      <c r="KNF64" s="480"/>
      <c r="KNG64" s="480"/>
      <c r="KNH64" s="481"/>
      <c r="KNI64" s="480"/>
      <c r="KNJ64" s="480"/>
      <c r="KNK64" s="480"/>
      <c r="KNL64" s="481"/>
      <c r="KNM64" s="481"/>
      <c r="KNN64" s="482"/>
      <c r="KNO64" s="481"/>
      <c r="KNP64" s="1053"/>
      <c r="KNQ64" s="1053"/>
      <c r="KNR64" s="1053"/>
      <c r="KNS64" s="1053"/>
      <c r="KNT64" s="1053"/>
      <c r="KNU64" s="480"/>
      <c r="KNV64" s="480"/>
      <c r="KNW64" s="481"/>
      <c r="KNX64" s="480"/>
      <c r="KNY64" s="480"/>
      <c r="KNZ64" s="480"/>
      <c r="KOA64" s="481"/>
      <c r="KOB64" s="481"/>
      <c r="KOC64" s="482"/>
      <c r="KOD64" s="481"/>
      <c r="KOE64" s="1053"/>
      <c r="KOF64" s="1053"/>
      <c r="KOG64" s="1053"/>
      <c r="KOH64" s="1053"/>
      <c r="KOI64" s="1053"/>
      <c r="KOJ64" s="480"/>
      <c r="KOK64" s="480"/>
      <c r="KOL64" s="481"/>
      <c r="KOM64" s="480"/>
      <c r="KON64" s="480"/>
      <c r="KOO64" s="480"/>
      <c r="KOP64" s="481"/>
      <c r="KOQ64" s="481"/>
      <c r="KOR64" s="482"/>
      <c r="KOS64" s="481"/>
      <c r="KOT64" s="1053"/>
      <c r="KOU64" s="1053"/>
      <c r="KOV64" s="1053"/>
      <c r="KOW64" s="1053"/>
      <c r="KOX64" s="1053"/>
      <c r="KOY64" s="480"/>
      <c r="KOZ64" s="480"/>
      <c r="KPA64" s="481"/>
      <c r="KPB64" s="480"/>
      <c r="KPC64" s="480"/>
      <c r="KPD64" s="480"/>
      <c r="KPE64" s="481"/>
      <c r="KPF64" s="481"/>
      <c r="KPG64" s="482"/>
      <c r="KPH64" s="481"/>
      <c r="KPI64" s="1053"/>
      <c r="KPJ64" s="1053"/>
      <c r="KPK64" s="1053"/>
      <c r="KPL64" s="1053"/>
      <c r="KPM64" s="1053"/>
      <c r="KPN64" s="480"/>
      <c r="KPO64" s="480"/>
      <c r="KPP64" s="481"/>
      <c r="KPQ64" s="480"/>
      <c r="KPR64" s="480"/>
      <c r="KPS64" s="480"/>
      <c r="KPT64" s="481"/>
      <c r="KPU64" s="481"/>
      <c r="KPV64" s="482"/>
      <c r="KPW64" s="481"/>
      <c r="KPX64" s="1053"/>
      <c r="KPY64" s="1053"/>
      <c r="KPZ64" s="1053"/>
      <c r="KQA64" s="1053"/>
      <c r="KQB64" s="1053"/>
      <c r="KQC64" s="480"/>
      <c r="KQD64" s="480"/>
      <c r="KQE64" s="481"/>
      <c r="KQF64" s="480"/>
      <c r="KQG64" s="480"/>
      <c r="KQH64" s="480"/>
      <c r="KQI64" s="481"/>
      <c r="KQJ64" s="481"/>
      <c r="KQK64" s="482"/>
      <c r="KQL64" s="481"/>
      <c r="KQM64" s="1053"/>
      <c r="KQN64" s="1053"/>
      <c r="KQO64" s="1053"/>
      <c r="KQP64" s="1053"/>
      <c r="KQQ64" s="1053"/>
      <c r="KQR64" s="480"/>
      <c r="KQS64" s="480"/>
      <c r="KQT64" s="481"/>
      <c r="KQU64" s="480"/>
      <c r="KQV64" s="480"/>
      <c r="KQW64" s="480"/>
      <c r="KQX64" s="481"/>
      <c r="KQY64" s="481"/>
      <c r="KQZ64" s="482"/>
      <c r="KRA64" s="481"/>
      <c r="KRB64" s="1053"/>
      <c r="KRC64" s="1053"/>
      <c r="KRD64" s="1053"/>
      <c r="KRE64" s="1053"/>
      <c r="KRF64" s="1053"/>
      <c r="KRG64" s="480"/>
      <c r="KRH64" s="480"/>
      <c r="KRI64" s="481"/>
      <c r="KRJ64" s="480"/>
      <c r="KRK64" s="480"/>
      <c r="KRL64" s="480"/>
      <c r="KRM64" s="481"/>
      <c r="KRN64" s="481"/>
      <c r="KRO64" s="482"/>
      <c r="KRP64" s="481"/>
      <c r="KRQ64" s="1053"/>
      <c r="KRR64" s="1053"/>
      <c r="KRS64" s="1053"/>
      <c r="KRT64" s="1053"/>
      <c r="KRU64" s="1053"/>
      <c r="KRV64" s="480"/>
      <c r="KRW64" s="480"/>
      <c r="KRX64" s="481"/>
      <c r="KRY64" s="480"/>
      <c r="KRZ64" s="480"/>
      <c r="KSA64" s="480"/>
      <c r="KSB64" s="481"/>
      <c r="KSC64" s="481"/>
      <c r="KSD64" s="482"/>
      <c r="KSE64" s="481"/>
      <c r="KSF64" s="1053"/>
      <c r="KSG64" s="1053"/>
      <c r="KSH64" s="1053"/>
      <c r="KSI64" s="1053"/>
      <c r="KSJ64" s="1053"/>
      <c r="KSK64" s="480"/>
      <c r="KSL64" s="480"/>
      <c r="KSM64" s="481"/>
      <c r="KSN64" s="480"/>
      <c r="KSO64" s="480"/>
      <c r="KSP64" s="480"/>
      <c r="KSQ64" s="481"/>
      <c r="KSR64" s="481"/>
      <c r="KSS64" s="482"/>
      <c r="KST64" s="481"/>
      <c r="KSU64" s="1053"/>
      <c r="KSV64" s="1053"/>
      <c r="KSW64" s="1053"/>
      <c r="KSX64" s="1053"/>
      <c r="KSY64" s="1053"/>
      <c r="KSZ64" s="480"/>
      <c r="KTA64" s="480"/>
      <c r="KTB64" s="481"/>
      <c r="KTC64" s="480"/>
      <c r="KTD64" s="480"/>
      <c r="KTE64" s="480"/>
      <c r="KTF64" s="481"/>
      <c r="KTG64" s="481"/>
      <c r="KTH64" s="482"/>
      <c r="KTI64" s="481"/>
      <c r="KTJ64" s="1053"/>
      <c r="KTK64" s="1053"/>
      <c r="KTL64" s="1053"/>
      <c r="KTM64" s="1053"/>
      <c r="KTN64" s="1053"/>
      <c r="KTO64" s="480"/>
      <c r="KTP64" s="480"/>
      <c r="KTQ64" s="481"/>
      <c r="KTR64" s="480"/>
      <c r="KTS64" s="480"/>
      <c r="KTT64" s="480"/>
      <c r="KTU64" s="481"/>
      <c r="KTV64" s="481"/>
      <c r="KTW64" s="482"/>
      <c r="KTX64" s="481"/>
      <c r="KTY64" s="1053"/>
      <c r="KTZ64" s="1053"/>
      <c r="KUA64" s="1053"/>
      <c r="KUB64" s="1053"/>
      <c r="KUC64" s="1053"/>
      <c r="KUD64" s="480"/>
      <c r="KUE64" s="480"/>
      <c r="KUF64" s="481"/>
      <c r="KUG64" s="480"/>
      <c r="KUH64" s="480"/>
      <c r="KUI64" s="480"/>
      <c r="KUJ64" s="481"/>
      <c r="KUK64" s="481"/>
      <c r="KUL64" s="482"/>
      <c r="KUM64" s="481"/>
      <c r="KUN64" s="1053"/>
      <c r="KUO64" s="1053"/>
      <c r="KUP64" s="1053"/>
      <c r="KUQ64" s="1053"/>
      <c r="KUR64" s="1053"/>
      <c r="KUS64" s="480"/>
      <c r="KUT64" s="480"/>
      <c r="KUU64" s="481"/>
      <c r="KUV64" s="480"/>
      <c r="KUW64" s="480"/>
      <c r="KUX64" s="480"/>
      <c r="KUY64" s="481"/>
      <c r="KUZ64" s="481"/>
      <c r="KVA64" s="482"/>
      <c r="KVB64" s="481"/>
      <c r="KVC64" s="1053"/>
      <c r="KVD64" s="1053"/>
      <c r="KVE64" s="1053"/>
      <c r="KVF64" s="1053"/>
      <c r="KVG64" s="1053"/>
      <c r="KVH64" s="480"/>
      <c r="KVI64" s="480"/>
      <c r="KVJ64" s="481"/>
      <c r="KVK64" s="480"/>
      <c r="KVL64" s="480"/>
      <c r="KVM64" s="480"/>
      <c r="KVN64" s="481"/>
      <c r="KVO64" s="481"/>
      <c r="KVP64" s="482"/>
      <c r="KVQ64" s="481"/>
      <c r="KVR64" s="1053"/>
      <c r="KVS64" s="1053"/>
      <c r="KVT64" s="1053"/>
      <c r="KVU64" s="1053"/>
      <c r="KVV64" s="1053"/>
      <c r="KVW64" s="480"/>
      <c r="KVX64" s="480"/>
      <c r="KVY64" s="481"/>
      <c r="KVZ64" s="480"/>
      <c r="KWA64" s="480"/>
      <c r="KWB64" s="480"/>
      <c r="KWC64" s="481"/>
      <c r="KWD64" s="481"/>
      <c r="KWE64" s="482"/>
      <c r="KWF64" s="481"/>
      <c r="KWG64" s="1053"/>
      <c r="KWH64" s="1053"/>
      <c r="KWI64" s="1053"/>
      <c r="KWJ64" s="1053"/>
      <c r="KWK64" s="1053"/>
      <c r="KWL64" s="480"/>
      <c r="KWM64" s="480"/>
      <c r="KWN64" s="481"/>
      <c r="KWO64" s="480"/>
      <c r="KWP64" s="480"/>
      <c r="KWQ64" s="480"/>
      <c r="KWR64" s="481"/>
      <c r="KWS64" s="481"/>
      <c r="KWT64" s="482"/>
      <c r="KWU64" s="481"/>
      <c r="KWV64" s="1053"/>
      <c r="KWW64" s="1053"/>
      <c r="KWX64" s="1053"/>
      <c r="KWY64" s="1053"/>
      <c r="KWZ64" s="1053"/>
      <c r="KXA64" s="480"/>
      <c r="KXB64" s="480"/>
      <c r="KXC64" s="481"/>
      <c r="KXD64" s="480"/>
      <c r="KXE64" s="480"/>
      <c r="KXF64" s="480"/>
      <c r="KXG64" s="481"/>
      <c r="KXH64" s="481"/>
      <c r="KXI64" s="482"/>
      <c r="KXJ64" s="481"/>
      <c r="KXK64" s="1053"/>
      <c r="KXL64" s="1053"/>
      <c r="KXM64" s="1053"/>
      <c r="KXN64" s="1053"/>
      <c r="KXO64" s="1053"/>
      <c r="KXP64" s="480"/>
      <c r="KXQ64" s="480"/>
      <c r="KXR64" s="481"/>
      <c r="KXS64" s="480"/>
      <c r="KXT64" s="480"/>
      <c r="KXU64" s="480"/>
      <c r="KXV64" s="481"/>
      <c r="KXW64" s="481"/>
      <c r="KXX64" s="482"/>
      <c r="KXY64" s="481"/>
      <c r="KXZ64" s="1053"/>
      <c r="KYA64" s="1053"/>
      <c r="KYB64" s="1053"/>
      <c r="KYC64" s="1053"/>
      <c r="KYD64" s="1053"/>
      <c r="KYE64" s="480"/>
      <c r="KYF64" s="480"/>
      <c r="KYG64" s="481"/>
      <c r="KYH64" s="480"/>
      <c r="KYI64" s="480"/>
      <c r="KYJ64" s="480"/>
      <c r="KYK64" s="481"/>
      <c r="KYL64" s="481"/>
      <c r="KYM64" s="482"/>
      <c r="KYN64" s="481"/>
      <c r="KYO64" s="1053"/>
      <c r="KYP64" s="1053"/>
      <c r="KYQ64" s="1053"/>
      <c r="KYR64" s="1053"/>
      <c r="KYS64" s="1053"/>
      <c r="KYT64" s="480"/>
      <c r="KYU64" s="480"/>
      <c r="KYV64" s="481"/>
      <c r="KYW64" s="480"/>
      <c r="KYX64" s="480"/>
      <c r="KYY64" s="480"/>
      <c r="KYZ64" s="481"/>
      <c r="KZA64" s="481"/>
      <c r="KZB64" s="482"/>
      <c r="KZC64" s="481"/>
      <c r="KZD64" s="1053"/>
      <c r="KZE64" s="1053"/>
      <c r="KZF64" s="1053"/>
      <c r="KZG64" s="1053"/>
      <c r="KZH64" s="1053"/>
      <c r="KZI64" s="480"/>
      <c r="KZJ64" s="480"/>
      <c r="KZK64" s="481"/>
      <c r="KZL64" s="480"/>
      <c r="KZM64" s="480"/>
      <c r="KZN64" s="480"/>
      <c r="KZO64" s="481"/>
      <c r="KZP64" s="481"/>
      <c r="KZQ64" s="482"/>
      <c r="KZR64" s="481"/>
      <c r="KZS64" s="1053"/>
      <c r="KZT64" s="1053"/>
      <c r="KZU64" s="1053"/>
      <c r="KZV64" s="1053"/>
      <c r="KZW64" s="1053"/>
      <c r="KZX64" s="480"/>
      <c r="KZY64" s="480"/>
      <c r="KZZ64" s="481"/>
      <c r="LAA64" s="480"/>
      <c r="LAB64" s="480"/>
      <c r="LAC64" s="480"/>
      <c r="LAD64" s="481"/>
      <c r="LAE64" s="481"/>
      <c r="LAF64" s="482"/>
      <c r="LAG64" s="481"/>
      <c r="LAH64" s="1053"/>
      <c r="LAI64" s="1053"/>
      <c r="LAJ64" s="1053"/>
      <c r="LAK64" s="1053"/>
      <c r="LAL64" s="1053"/>
      <c r="LAM64" s="480"/>
      <c r="LAN64" s="480"/>
      <c r="LAO64" s="481"/>
      <c r="LAP64" s="480"/>
      <c r="LAQ64" s="480"/>
      <c r="LAR64" s="480"/>
      <c r="LAS64" s="481"/>
      <c r="LAT64" s="481"/>
      <c r="LAU64" s="482"/>
      <c r="LAV64" s="481"/>
      <c r="LAW64" s="1053"/>
      <c r="LAX64" s="1053"/>
      <c r="LAY64" s="1053"/>
      <c r="LAZ64" s="1053"/>
      <c r="LBA64" s="1053"/>
      <c r="LBB64" s="480"/>
      <c r="LBC64" s="480"/>
      <c r="LBD64" s="481"/>
      <c r="LBE64" s="480"/>
      <c r="LBF64" s="480"/>
      <c r="LBG64" s="480"/>
      <c r="LBH64" s="481"/>
      <c r="LBI64" s="481"/>
      <c r="LBJ64" s="482"/>
      <c r="LBK64" s="481"/>
      <c r="LBL64" s="1053"/>
      <c r="LBM64" s="1053"/>
      <c r="LBN64" s="1053"/>
      <c r="LBO64" s="1053"/>
      <c r="LBP64" s="1053"/>
      <c r="LBQ64" s="480"/>
      <c r="LBR64" s="480"/>
      <c r="LBS64" s="481"/>
      <c r="LBT64" s="480"/>
      <c r="LBU64" s="480"/>
      <c r="LBV64" s="480"/>
      <c r="LBW64" s="481"/>
      <c r="LBX64" s="481"/>
      <c r="LBY64" s="482"/>
      <c r="LBZ64" s="481"/>
      <c r="LCA64" s="1053"/>
      <c r="LCB64" s="1053"/>
      <c r="LCC64" s="1053"/>
      <c r="LCD64" s="1053"/>
      <c r="LCE64" s="1053"/>
      <c r="LCF64" s="480"/>
      <c r="LCG64" s="480"/>
      <c r="LCH64" s="481"/>
      <c r="LCI64" s="480"/>
      <c r="LCJ64" s="480"/>
      <c r="LCK64" s="480"/>
      <c r="LCL64" s="481"/>
      <c r="LCM64" s="481"/>
      <c r="LCN64" s="482"/>
      <c r="LCO64" s="481"/>
      <c r="LCP64" s="1053"/>
      <c r="LCQ64" s="1053"/>
      <c r="LCR64" s="1053"/>
      <c r="LCS64" s="1053"/>
      <c r="LCT64" s="1053"/>
      <c r="LCU64" s="480"/>
      <c r="LCV64" s="480"/>
      <c r="LCW64" s="481"/>
      <c r="LCX64" s="480"/>
      <c r="LCY64" s="480"/>
      <c r="LCZ64" s="480"/>
      <c r="LDA64" s="481"/>
      <c r="LDB64" s="481"/>
      <c r="LDC64" s="482"/>
      <c r="LDD64" s="481"/>
      <c r="LDE64" s="1053"/>
      <c r="LDF64" s="1053"/>
      <c r="LDG64" s="1053"/>
      <c r="LDH64" s="1053"/>
      <c r="LDI64" s="1053"/>
      <c r="LDJ64" s="480"/>
      <c r="LDK64" s="480"/>
      <c r="LDL64" s="481"/>
      <c r="LDM64" s="480"/>
      <c r="LDN64" s="480"/>
      <c r="LDO64" s="480"/>
      <c r="LDP64" s="481"/>
      <c r="LDQ64" s="481"/>
      <c r="LDR64" s="482"/>
      <c r="LDS64" s="481"/>
      <c r="LDT64" s="1053"/>
      <c r="LDU64" s="1053"/>
      <c r="LDV64" s="1053"/>
      <c r="LDW64" s="1053"/>
      <c r="LDX64" s="1053"/>
      <c r="LDY64" s="480"/>
      <c r="LDZ64" s="480"/>
      <c r="LEA64" s="481"/>
      <c r="LEB64" s="480"/>
      <c r="LEC64" s="480"/>
      <c r="LED64" s="480"/>
      <c r="LEE64" s="481"/>
      <c r="LEF64" s="481"/>
      <c r="LEG64" s="482"/>
      <c r="LEH64" s="481"/>
      <c r="LEI64" s="1053"/>
      <c r="LEJ64" s="1053"/>
      <c r="LEK64" s="1053"/>
      <c r="LEL64" s="1053"/>
      <c r="LEM64" s="1053"/>
      <c r="LEN64" s="480"/>
      <c r="LEO64" s="480"/>
      <c r="LEP64" s="481"/>
      <c r="LEQ64" s="480"/>
      <c r="LER64" s="480"/>
      <c r="LES64" s="480"/>
      <c r="LET64" s="481"/>
      <c r="LEU64" s="481"/>
      <c r="LEV64" s="482"/>
      <c r="LEW64" s="481"/>
      <c r="LEX64" s="1053"/>
      <c r="LEY64" s="1053"/>
      <c r="LEZ64" s="1053"/>
      <c r="LFA64" s="1053"/>
      <c r="LFB64" s="1053"/>
      <c r="LFC64" s="480"/>
      <c r="LFD64" s="480"/>
      <c r="LFE64" s="481"/>
      <c r="LFF64" s="480"/>
      <c r="LFG64" s="480"/>
      <c r="LFH64" s="480"/>
      <c r="LFI64" s="481"/>
      <c r="LFJ64" s="481"/>
      <c r="LFK64" s="482"/>
      <c r="LFL64" s="481"/>
      <c r="LFM64" s="1053"/>
      <c r="LFN64" s="1053"/>
      <c r="LFO64" s="1053"/>
      <c r="LFP64" s="1053"/>
      <c r="LFQ64" s="1053"/>
      <c r="LFR64" s="480"/>
      <c r="LFS64" s="480"/>
      <c r="LFT64" s="481"/>
      <c r="LFU64" s="480"/>
      <c r="LFV64" s="480"/>
      <c r="LFW64" s="480"/>
      <c r="LFX64" s="481"/>
      <c r="LFY64" s="481"/>
      <c r="LFZ64" s="482"/>
      <c r="LGA64" s="481"/>
      <c r="LGB64" s="1053"/>
      <c r="LGC64" s="1053"/>
      <c r="LGD64" s="1053"/>
      <c r="LGE64" s="1053"/>
      <c r="LGF64" s="1053"/>
      <c r="LGG64" s="480"/>
      <c r="LGH64" s="480"/>
      <c r="LGI64" s="481"/>
      <c r="LGJ64" s="480"/>
      <c r="LGK64" s="480"/>
      <c r="LGL64" s="480"/>
      <c r="LGM64" s="481"/>
      <c r="LGN64" s="481"/>
      <c r="LGO64" s="482"/>
      <c r="LGP64" s="481"/>
      <c r="LGQ64" s="1053"/>
      <c r="LGR64" s="1053"/>
      <c r="LGS64" s="1053"/>
      <c r="LGT64" s="1053"/>
      <c r="LGU64" s="1053"/>
      <c r="LGV64" s="480"/>
      <c r="LGW64" s="480"/>
      <c r="LGX64" s="481"/>
      <c r="LGY64" s="480"/>
      <c r="LGZ64" s="480"/>
      <c r="LHA64" s="480"/>
      <c r="LHB64" s="481"/>
      <c r="LHC64" s="481"/>
      <c r="LHD64" s="482"/>
      <c r="LHE64" s="481"/>
      <c r="LHF64" s="1053"/>
      <c r="LHG64" s="1053"/>
      <c r="LHH64" s="1053"/>
      <c r="LHI64" s="1053"/>
      <c r="LHJ64" s="1053"/>
      <c r="LHK64" s="480"/>
      <c r="LHL64" s="480"/>
      <c r="LHM64" s="481"/>
      <c r="LHN64" s="480"/>
      <c r="LHO64" s="480"/>
      <c r="LHP64" s="480"/>
      <c r="LHQ64" s="481"/>
      <c r="LHR64" s="481"/>
      <c r="LHS64" s="482"/>
      <c r="LHT64" s="481"/>
      <c r="LHU64" s="1053"/>
      <c r="LHV64" s="1053"/>
      <c r="LHW64" s="1053"/>
      <c r="LHX64" s="1053"/>
      <c r="LHY64" s="1053"/>
      <c r="LHZ64" s="480"/>
      <c r="LIA64" s="480"/>
      <c r="LIB64" s="481"/>
      <c r="LIC64" s="480"/>
      <c r="LID64" s="480"/>
      <c r="LIE64" s="480"/>
      <c r="LIF64" s="481"/>
      <c r="LIG64" s="481"/>
      <c r="LIH64" s="482"/>
      <c r="LII64" s="481"/>
      <c r="LIJ64" s="1053"/>
      <c r="LIK64" s="1053"/>
      <c r="LIL64" s="1053"/>
      <c r="LIM64" s="1053"/>
      <c r="LIN64" s="1053"/>
      <c r="LIO64" s="480"/>
      <c r="LIP64" s="480"/>
      <c r="LIQ64" s="481"/>
      <c r="LIR64" s="480"/>
      <c r="LIS64" s="480"/>
      <c r="LIT64" s="480"/>
      <c r="LIU64" s="481"/>
      <c r="LIV64" s="481"/>
      <c r="LIW64" s="482"/>
      <c r="LIX64" s="481"/>
      <c r="LIY64" s="1053"/>
      <c r="LIZ64" s="1053"/>
      <c r="LJA64" s="1053"/>
      <c r="LJB64" s="1053"/>
      <c r="LJC64" s="1053"/>
      <c r="LJD64" s="480"/>
      <c r="LJE64" s="480"/>
      <c r="LJF64" s="481"/>
      <c r="LJG64" s="480"/>
      <c r="LJH64" s="480"/>
      <c r="LJI64" s="480"/>
      <c r="LJJ64" s="481"/>
      <c r="LJK64" s="481"/>
      <c r="LJL64" s="482"/>
      <c r="LJM64" s="481"/>
      <c r="LJN64" s="1053"/>
      <c r="LJO64" s="1053"/>
      <c r="LJP64" s="1053"/>
      <c r="LJQ64" s="1053"/>
      <c r="LJR64" s="1053"/>
      <c r="LJS64" s="480"/>
      <c r="LJT64" s="480"/>
      <c r="LJU64" s="481"/>
      <c r="LJV64" s="480"/>
      <c r="LJW64" s="480"/>
      <c r="LJX64" s="480"/>
      <c r="LJY64" s="481"/>
      <c r="LJZ64" s="481"/>
      <c r="LKA64" s="482"/>
      <c r="LKB64" s="481"/>
      <c r="LKC64" s="1053"/>
      <c r="LKD64" s="1053"/>
      <c r="LKE64" s="1053"/>
      <c r="LKF64" s="1053"/>
      <c r="LKG64" s="1053"/>
      <c r="LKH64" s="480"/>
      <c r="LKI64" s="480"/>
      <c r="LKJ64" s="481"/>
      <c r="LKK64" s="480"/>
      <c r="LKL64" s="480"/>
      <c r="LKM64" s="480"/>
      <c r="LKN64" s="481"/>
      <c r="LKO64" s="481"/>
      <c r="LKP64" s="482"/>
      <c r="LKQ64" s="481"/>
      <c r="LKR64" s="1053"/>
      <c r="LKS64" s="1053"/>
      <c r="LKT64" s="1053"/>
      <c r="LKU64" s="1053"/>
      <c r="LKV64" s="1053"/>
      <c r="LKW64" s="480"/>
      <c r="LKX64" s="480"/>
      <c r="LKY64" s="481"/>
      <c r="LKZ64" s="480"/>
      <c r="LLA64" s="480"/>
      <c r="LLB64" s="480"/>
      <c r="LLC64" s="481"/>
      <c r="LLD64" s="481"/>
      <c r="LLE64" s="482"/>
      <c r="LLF64" s="481"/>
      <c r="LLG64" s="1053"/>
      <c r="LLH64" s="1053"/>
      <c r="LLI64" s="1053"/>
      <c r="LLJ64" s="1053"/>
      <c r="LLK64" s="1053"/>
      <c r="LLL64" s="480"/>
      <c r="LLM64" s="480"/>
      <c r="LLN64" s="481"/>
      <c r="LLO64" s="480"/>
      <c r="LLP64" s="480"/>
      <c r="LLQ64" s="480"/>
      <c r="LLR64" s="481"/>
      <c r="LLS64" s="481"/>
      <c r="LLT64" s="482"/>
      <c r="LLU64" s="481"/>
      <c r="LLV64" s="1053"/>
      <c r="LLW64" s="1053"/>
      <c r="LLX64" s="1053"/>
      <c r="LLY64" s="1053"/>
      <c r="LLZ64" s="1053"/>
      <c r="LMA64" s="480"/>
      <c r="LMB64" s="480"/>
      <c r="LMC64" s="481"/>
      <c r="LMD64" s="480"/>
      <c r="LME64" s="480"/>
      <c r="LMF64" s="480"/>
      <c r="LMG64" s="481"/>
      <c r="LMH64" s="481"/>
      <c r="LMI64" s="482"/>
      <c r="LMJ64" s="481"/>
      <c r="LMK64" s="1053"/>
      <c r="LML64" s="1053"/>
      <c r="LMM64" s="1053"/>
      <c r="LMN64" s="1053"/>
      <c r="LMO64" s="1053"/>
      <c r="LMP64" s="480"/>
      <c r="LMQ64" s="480"/>
      <c r="LMR64" s="481"/>
      <c r="LMS64" s="480"/>
      <c r="LMT64" s="480"/>
      <c r="LMU64" s="480"/>
      <c r="LMV64" s="481"/>
      <c r="LMW64" s="481"/>
      <c r="LMX64" s="482"/>
      <c r="LMY64" s="481"/>
      <c r="LMZ64" s="1053"/>
      <c r="LNA64" s="1053"/>
      <c r="LNB64" s="1053"/>
      <c r="LNC64" s="1053"/>
      <c r="LND64" s="1053"/>
      <c r="LNE64" s="480"/>
      <c r="LNF64" s="480"/>
      <c r="LNG64" s="481"/>
      <c r="LNH64" s="480"/>
      <c r="LNI64" s="480"/>
      <c r="LNJ64" s="480"/>
      <c r="LNK64" s="481"/>
      <c r="LNL64" s="481"/>
      <c r="LNM64" s="482"/>
      <c r="LNN64" s="481"/>
      <c r="LNO64" s="1053"/>
      <c r="LNP64" s="1053"/>
      <c r="LNQ64" s="1053"/>
      <c r="LNR64" s="1053"/>
      <c r="LNS64" s="1053"/>
      <c r="LNT64" s="480"/>
      <c r="LNU64" s="480"/>
      <c r="LNV64" s="481"/>
      <c r="LNW64" s="480"/>
      <c r="LNX64" s="480"/>
      <c r="LNY64" s="480"/>
      <c r="LNZ64" s="481"/>
      <c r="LOA64" s="481"/>
      <c r="LOB64" s="482"/>
      <c r="LOC64" s="481"/>
      <c r="LOD64" s="1053"/>
      <c r="LOE64" s="1053"/>
      <c r="LOF64" s="1053"/>
      <c r="LOG64" s="1053"/>
      <c r="LOH64" s="1053"/>
      <c r="LOI64" s="480"/>
      <c r="LOJ64" s="480"/>
      <c r="LOK64" s="481"/>
      <c r="LOL64" s="480"/>
      <c r="LOM64" s="480"/>
      <c r="LON64" s="480"/>
      <c r="LOO64" s="481"/>
      <c r="LOP64" s="481"/>
      <c r="LOQ64" s="482"/>
      <c r="LOR64" s="481"/>
      <c r="LOS64" s="1053"/>
      <c r="LOT64" s="1053"/>
      <c r="LOU64" s="1053"/>
      <c r="LOV64" s="1053"/>
      <c r="LOW64" s="1053"/>
      <c r="LOX64" s="480"/>
      <c r="LOY64" s="480"/>
      <c r="LOZ64" s="481"/>
      <c r="LPA64" s="480"/>
      <c r="LPB64" s="480"/>
      <c r="LPC64" s="480"/>
      <c r="LPD64" s="481"/>
      <c r="LPE64" s="481"/>
      <c r="LPF64" s="482"/>
      <c r="LPG64" s="481"/>
      <c r="LPH64" s="1053"/>
      <c r="LPI64" s="1053"/>
      <c r="LPJ64" s="1053"/>
      <c r="LPK64" s="1053"/>
      <c r="LPL64" s="1053"/>
      <c r="LPM64" s="480"/>
      <c r="LPN64" s="480"/>
      <c r="LPO64" s="481"/>
      <c r="LPP64" s="480"/>
      <c r="LPQ64" s="480"/>
      <c r="LPR64" s="480"/>
      <c r="LPS64" s="481"/>
      <c r="LPT64" s="481"/>
      <c r="LPU64" s="482"/>
      <c r="LPV64" s="481"/>
      <c r="LPW64" s="1053"/>
      <c r="LPX64" s="1053"/>
      <c r="LPY64" s="1053"/>
      <c r="LPZ64" s="1053"/>
      <c r="LQA64" s="1053"/>
      <c r="LQB64" s="480"/>
      <c r="LQC64" s="480"/>
      <c r="LQD64" s="481"/>
      <c r="LQE64" s="480"/>
      <c r="LQF64" s="480"/>
      <c r="LQG64" s="480"/>
      <c r="LQH64" s="481"/>
      <c r="LQI64" s="481"/>
      <c r="LQJ64" s="482"/>
      <c r="LQK64" s="481"/>
      <c r="LQL64" s="1053"/>
      <c r="LQM64" s="1053"/>
      <c r="LQN64" s="1053"/>
      <c r="LQO64" s="1053"/>
      <c r="LQP64" s="1053"/>
      <c r="LQQ64" s="480"/>
      <c r="LQR64" s="480"/>
      <c r="LQS64" s="481"/>
      <c r="LQT64" s="480"/>
      <c r="LQU64" s="480"/>
      <c r="LQV64" s="480"/>
      <c r="LQW64" s="481"/>
      <c r="LQX64" s="481"/>
      <c r="LQY64" s="482"/>
      <c r="LQZ64" s="481"/>
      <c r="LRA64" s="1053"/>
      <c r="LRB64" s="1053"/>
      <c r="LRC64" s="1053"/>
      <c r="LRD64" s="1053"/>
      <c r="LRE64" s="1053"/>
      <c r="LRF64" s="480"/>
      <c r="LRG64" s="480"/>
      <c r="LRH64" s="481"/>
      <c r="LRI64" s="480"/>
      <c r="LRJ64" s="480"/>
      <c r="LRK64" s="480"/>
      <c r="LRL64" s="481"/>
      <c r="LRM64" s="481"/>
      <c r="LRN64" s="482"/>
      <c r="LRO64" s="481"/>
      <c r="LRP64" s="1053"/>
      <c r="LRQ64" s="1053"/>
      <c r="LRR64" s="1053"/>
      <c r="LRS64" s="1053"/>
      <c r="LRT64" s="1053"/>
      <c r="LRU64" s="480"/>
      <c r="LRV64" s="480"/>
      <c r="LRW64" s="481"/>
      <c r="LRX64" s="480"/>
      <c r="LRY64" s="480"/>
      <c r="LRZ64" s="480"/>
      <c r="LSA64" s="481"/>
      <c r="LSB64" s="481"/>
      <c r="LSC64" s="482"/>
      <c r="LSD64" s="481"/>
      <c r="LSE64" s="1053"/>
      <c r="LSF64" s="1053"/>
      <c r="LSG64" s="1053"/>
      <c r="LSH64" s="1053"/>
      <c r="LSI64" s="1053"/>
      <c r="LSJ64" s="480"/>
      <c r="LSK64" s="480"/>
      <c r="LSL64" s="481"/>
      <c r="LSM64" s="480"/>
      <c r="LSN64" s="480"/>
      <c r="LSO64" s="480"/>
      <c r="LSP64" s="481"/>
      <c r="LSQ64" s="481"/>
      <c r="LSR64" s="482"/>
      <c r="LSS64" s="481"/>
      <c r="LST64" s="1053"/>
      <c r="LSU64" s="1053"/>
      <c r="LSV64" s="1053"/>
      <c r="LSW64" s="1053"/>
      <c r="LSX64" s="1053"/>
      <c r="LSY64" s="480"/>
      <c r="LSZ64" s="480"/>
      <c r="LTA64" s="481"/>
      <c r="LTB64" s="480"/>
      <c r="LTC64" s="480"/>
      <c r="LTD64" s="480"/>
      <c r="LTE64" s="481"/>
      <c r="LTF64" s="481"/>
      <c r="LTG64" s="482"/>
      <c r="LTH64" s="481"/>
      <c r="LTI64" s="1053"/>
      <c r="LTJ64" s="1053"/>
      <c r="LTK64" s="1053"/>
      <c r="LTL64" s="1053"/>
      <c r="LTM64" s="1053"/>
      <c r="LTN64" s="480"/>
      <c r="LTO64" s="480"/>
      <c r="LTP64" s="481"/>
      <c r="LTQ64" s="480"/>
      <c r="LTR64" s="480"/>
      <c r="LTS64" s="480"/>
      <c r="LTT64" s="481"/>
      <c r="LTU64" s="481"/>
      <c r="LTV64" s="482"/>
      <c r="LTW64" s="481"/>
      <c r="LTX64" s="1053"/>
      <c r="LTY64" s="1053"/>
      <c r="LTZ64" s="1053"/>
      <c r="LUA64" s="1053"/>
      <c r="LUB64" s="1053"/>
      <c r="LUC64" s="480"/>
      <c r="LUD64" s="480"/>
      <c r="LUE64" s="481"/>
      <c r="LUF64" s="480"/>
      <c r="LUG64" s="480"/>
      <c r="LUH64" s="480"/>
      <c r="LUI64" s="481"/>
      <c r="LUJ64" s="481"/>
      <c r="LUK64" s="482"/>
      <c r="LUL64" s="481"/>
      <c r="LUM64" s="1053"/>
      <c r="LUN64" s="1053"/>
      <c r="LUO64" s="1053"/>
      <c r="LUP64" s="1053"/>
      <c r="LUQ64" s="1053"/>
      <c r="LUR64" s="480"/>
      <c r="LUS64" s="480"/>
      <c r="LUT64" s="481"/>
      <c r="LUU64" s="480"/>
      <c r="LUV64" s="480"/>
      <c r="LUW64" s="480"/>
      <c r="LUX64" s="481"/>
      <c r="LUY64" s="481"/>
      <c r="LUZ64" s="482"/>
      <c r="LVA64" s="481"/>
      <c r="LVB64" s="1053"/>
      <c r="LVC64" s="1053"/>
      <c r="LVD64" s="1053"/>
      <c r="LVE64" s="1053"/>
      <c r="LVF64" s="1053"/>
      <c r="LVG64" s="480"/>
      <c r="LVH64" s="480"/>
      <c r="LVI64" s="481"/>
      <c r="LVJ64" s="480"/>
      <c r="LVK64" s="480"/>
      <c r="LVL64" s="480"/>
      <c r="LVM64" s="481"/>
      <c r="LVN64" s="481"/>
      <c r="LVO64" s="482"/>
      <c r="LVP64" s="481"/>
      <c r="LVQ64" s="1053"/>
      <c r="LVR64" s="1053"/>
      <c r="LVS64" s="1053"/>
      <c r="LVT64" s="1053"/>
      <c r="LVU64" s="1053"/>
      <c r="LVV64" s="480"/>
      <c r="LVW64" s="480"/>
      <c r="LVX64" s="481"/>
      <c r="LVY64" s="480"/>
      <c r="LVZ64" s="480"/>
      <c r="LWA64" s="480"/>
      <c r="LWB64" s="481"/>
      <c r="LWC64" s="481"/>
      <c r="LWD64" s="482"/>
      <c r="LWE64" s="481"/>
      <c r="LWF64" s="1053"/>
      <c r="LWG64" s="1053"/>
      <c r="LWH64" s="1053"/>
      <c r="LWI64" s="1053"/>
      <c r="LWJ64" s="1053"/>
      <c r="LWK64" s="480"/>
      <c r="LWL64" s="480"/>
      <c r="LWM64" s="481"/>
      <c r="LWN64" s="480"/>
      <c r="LWO64" s="480"/>
      <c r="LWP64" s="480"/>
      <c r="LWQ64" s="481"/>
      <c r="LWR64" s="481"/>
      <c r="LWS64" s="482"/>
      <c r="LWT64" s="481"/>
      <c r="LWU64" s="1053"/>
      <c r="LWV64" s="1053"/>
      <c r="LWW64" s="1053"/>
      <c r="LWX64" s="1053"/>
      <c r="LWY64" s="1053"/>
      <c r="LWZ64" s="480"/>
      <c r="LXA64" s="480"/>
      <c r="LXB64" s="481"/>
      <c r="LXC64" s="480"/>
      <c r="LXD64" s="480"/>
      <c r="LXE64" s="480"/>
      <c r="LXF64" s="481"/>
      <c r="LXG64" s="481"/>
      <c r="LXH64" s="482"/>
      <c r="LXI64" s="481"/>
      <c r="LXJ64" s="1053"/>
      <c r="LXK64" s="1053"/>
      <c r="LXL64" s="1053"/>
      <c r="LXM64" s="1053"/>
      <c r="LXN64" s="1053"/>
      <c r="LXO64" s="480"/>
      <c r="LXP64" s="480"/>
      <c r="LXQ64" s="481"/>
      <c r="LXR64" s="480"/>
      <c r="LXS64" s="480"/>
      <c r="LXT64" s="480"/>
      <c r="LXU64" s="481"/>
      <c r="LXV64" s="481"/>
      <c r="LXW64" s="482"/>
      <c r="LXX64" s="481"/>
      <c r="LXY64" s="1053"/>
      <c r="LXZ64" s="1053"/>
      <c r="LYA64" s="1053"/>
      <c r="LYB64" s="1053"/>
      <c r="LYC64" s="1053"/>
      <c r="LYD64" s="480"/>
      <c r="LYE64" s="480"/>
      <c r="LYF64" s="481"/>
      <c r="LYG64" s="480"/>
      <c r="LYH64" s="480"/>
      <c r="LYI64" s="480"/>
      <c r="LYJ64" s="481"/>
      <c r="LYK64" s="481"/>
      <c r="LYL64" s="482"/>
      <c r="LYM64" s="481"/>
      <c r="LYN64" s="1053"/>
      <c r="LYO64" s="1053"/>
      <c r="LYP64" s="1053"/>
      <c r="LYQ64" s="1053"/>
      <c r="LYR64" s="1053"/>
      <c r="LYS64" s="480"/>
      <c r="LYT64" s="480"/>
      <c r="LYU64" s="481"/>
      <c r="LYV64" s="480"/>
      <c r="LYW64" s="480"/>
      <c r="LYX64" s="480"/>
      <c r="LYY64" s="481"/>
      <c r="LYZ64" s="481"/>
      <c r="LZA64" s="482"/>
      <c r="LZB64" s="481"/>
      <c r="LZC64" s="1053"/>
      <c r="LZD64" s="1053"/>
      <c r="LZE64" s="1053"/>
      <c r="LZF64" s="1053"/>
      <c r="LZG64" s="1053"/>
      <c r="LZH64" s="480"/>
      <c r="LZI64" s="480"/>
      <c r="LZJ64" s="481"/>
      <c r="LZK64" s="480"/>
      <c r="LZL64" s="480"/>
      <c r="LZM64" s="480"/>
      <c r="LZN64" s="481"/>
      <c r="LZO64" s="481"/>
      <c r="LZP64" s="482"/>
      <c r="LZQ64" s="481"/>
      <c r="LZR64" s="1053"/>
      <c r="LZS64" s="1053"/>
      <c r="LZT64" s="1053"/>
      <c r="LZU64" s="1053"/>
      <c r="LZV64" s="1053"/>
      <c r="LZW64" s="480"/>
      <c r="LZX64" s="480"/>
      <c r="LZY64" s="481"/>
      <c r="LZZ64" s="480"/>
      <c r="MAA64" s="480"/>
      <c r="MAB64" s="480"/>
      <c r="MAC64" s="481"/>
      <c r="MAD64" s="481"/>
      <c r="MAE64" s="482"/>
      <c r="MAF64" s="481"/>
      <c r="MAG64" s="1053"/>
      <c r="MAH64" s="1053"/>
      <c r="MAI64" s="1053"/>
      <c r="MAJ64" s="1053"/>
      <c r="MAK64" s="1053"/>
      <c r="MAL64" s="480"/>
      <c r="MAM64" s="480"/>
      <c r="MAN64" s="481"/>
      <c r="MAO64" s="480"/>
      <c r="MAP64" s="480"/>
      <c r="MAQ64" s="480"/>
      <c r="MAR64" s="481"/>
      <c r="MAS64" s="481"/>
      <c r="MAT64" s="482"/>
      <c r="MAU64" s="481"/>
      <c r="MAV64" s="1053"/>
      <c r="MAW64" s="1053"/>
      <c r="MAX64" s="1053"/>
      <c r="MAY64" s="1053"/>
      <c r="MAZ64" s="1053"/>
      <c r="MBA64" s="480"/>
      <c r="MBB64" s="480"/>
      <c r="MBC64" s="481"/>
      <c r="MBD64" s="480"/>
      <c r="MBE64" s="480"/>
      <c r="MBF64" s="480"/>
      <c r="MBG64" s="481"/>
      <c r="MBH64" s="481"/>
      <c r="MBI64" s="482"/>
      <c r="MBJ64" s="481"/>
      <c r="MBK64" s="1053"/>
      <c r="MBL64" s="1053"/>
      <c r="MBM64" s="1053"/>
      <c r="MBN64" s="1053"/>
      <c r="MBO64" s="1053"/>
      <c r="MBP64" s="480"/>
      <c r="MBQ64" s="480"/>
      <c r="MBR64" s="481"/>
      <c r="MBS64" s="480"/>
      <c r="MBT64" s="480"/>
      <c r="MBU64" s="480"/>
      <c r="MBV64" s="481"/>
      <c r="MBW64" s="481"/>
      <c r="MBX64" s="482"/>
      <c r="MBY64" s="481"/>
      <c r="MBZ64" s="1053"/>
      <c r="MCA64" s="1053"/>
      <c r="MCB64" s="1053"/>
      <c r="MCC64" s="1053"/>
      <c r="MCD64" s="1053"/>
      <c r="MCE64" s="480"/>
      <c r="MCF64" s="480"/>
      <c r="MCG64" s="481"/>
      <c r="MCH64" s="480"/>
      <c r="MCI64" s="480"/>
      <c r="MCJ64" s="480"/>
      <c r="MCK64" s="481"/>
      <c r="MCL64" s="481"/>
      <c r="MCM64" s="482"/>
      <c r="MCN64" s="481"/>
      <c r="MCO64" s="1053"/>
      <c r="MCP64" s="1053"/>
      <c r="MCQ64" s="1053"/>
      <c r="MCR64" s="1053"/>
      <c r="MCS64" s="1053"/>
      <c r="MCT64" s="480"/>
      <c r="MCU64" s="480"/>
      <c r="MCV64" s="481"/>
      <c r="MCW64" s="480"/>
      <c r="MCX64" s="480"/>
      <c r="MCY64" s="480"/>
      <c r="MCZ64" s="481"/>
      <c r="MDA64" s="481"/>
      <c r="MDB64" s="482"/>
      <c r="MDC64" s="481"/>
      <c r="MDD64" s="1053"/>
      <c r="MDE64" s="1053"/>
      <c r="MDF64" s="1053"/>
      <c r="MDG64" s="1053"/>
      <c r="MDH64" s="1053"/>
      <c r="MDI64" s="480"/>
      <c r="MDJ64" s="480"/>
      <c r="MDK64" s="481"/>
      <c r="MDL64" s="480"/>
      <c r="MDM64" s="480"/>
      <c r="MDN64" s="480"/>
      <c r="MDO64" s="481"/>
      <c r="MDP64" s="481"/>
      <c r="MDQ64" s="482"/>
      <c r="MDR64" s="481"/>
      <c r="MDS64" s="1053"/>
      <c r="MDT64" s="1053"/>
      <c r="MDU64" s="1053"/>
      <c r="MDV64" s="1053"/>
      <c r="MDW64" s="1053"/>
      <c r="MDX64" s="480"/>
      <c r="MDY64" s="480"/>
      <c r="MDZ64" s="481"/>
      <c r="MEA64" s="480"/>
      <c r="MEB64" s="480"/>
      <c r="MEC64" s="480"/>
      <c r="MED64" s="481"/>
      <c r="MEE64" s="481"/>
      <c r="MEF64" s="482"/>
      <c r="MEG64" s="481"/>
      <c r="MEH64" s="1053"/>
      <c r="MEI64" s="1053"/>
      <c r="MEJ64" s="1053"/>
      <c r="MEK64" s="1053"/>
      <c r="MEL64" s="1053"/>
      <c r="MEM64" s="480"/>
      <c r="MEN64" s="480"/>
      <c r="MEO64" s="481"/>
      <c r="MEP64" s="480"/>
      <c r="MEQ64" s="480"/>
      <c r="MER64" s="480"/>
      <c r="MES64" s="481"/>
      <c r="MET64" s="481"/>
      <c r="MEU64" s="482"/>
      <c r="MEV64" s="481"/>
      <c r="MEW64" s="1053"/>
      <c r="MEX64" s="1053"/>
      <c r="MEY64" s="1053"/>
      <c r="MEZ64" s="1053"/>
      <c r="MFA64" s="1053"/>
      <c r="MFB64" s="480"/>
      <c r="MFC64" s="480"/>
      <c r="MFD64" s="481"/>
      <c r="MFE64" s="480"/>
      <c r="MFF64" s="480"/>
      <c r="MFG64" s="480"/>
      <c r="MFH64" s="481"/>
      <c r="MFI64" s="481"/>
      <c r="MFJ64" s="482"/>
      <c r="MFK64" s="481"/>
      <c r="MFL64" s="1053"/>
      <c r="MFM64" s="1053"/>
      <c r="MFN64" s="1053"/>
      <c r="MFO64" s="1053"/>
      <c r="MFP64" s="1053"/>
      <c r="MFQ64" s="480"/>
      <c r="MFR64" s="480"/>
      <c r="MFS64" s="481"/>
      <c r="MFT64" s="480"/>
      <c r="MFU64" s="480"/>
      <c r="MFV64" s="480"/>
      <c r="MFW64" s="481"/>
      <c r="MFX64" s="481"/>
      <c r="MFY64" s="482"/>
      <c r="MFZ64" s="481"/>
      <c r="MGA64" s="1053"/>
      <c r="MGB64" s="1053"/>
      <c r="MGC64" s="1053"/>
      <c r="MGD64" s="1053"/>
      <c r="MGE64" s="1053"/>
      <c r="MGF64" s="480"/>
      <c r="MGG64" s="480"/>
      <c r="MGH64" s="481"/>
      <c r="MGI64" s="480"/>
      <c r="MGJ64" s="480"/>
      <c r="MGK64" s="480"/>
      <c r="MGL64" s="481"/>
      <c r="MGM64" s="481"/>
      <c r="MGN64" s="482"/>
      <c r="MGO64" s="481"/>
      <c r="MGP64" s="1053"/>
      <c r="MGQ64" s="1053"/>
      <c r="MGR64" s="1053"/>
      <c r="MGS64" s="1053"/>
      <c r="MGT64" s="1053"/>
      <c r="MGU64" s="480"/>
      <c r="MGV64" s="480"/>
      <c r="MGW64" s="481"/>
      <c r="MGX64" s="480"/>
      <c r="MGY64" s="480"/>
      <c r="MGZ64" s="480"/>
      <c r="MHA64" s="481"/>
      <c r="MHB64" s="481"/>
      <c r="MHC64" s="482"/>
      <c r="MHD64" s="481"/>
      <c r="MHE64" s="1053"/>
      <c r="MHF64" s="1053"/>
      <c r="MHG64" s="1053"/>
      <c r="MHH64" s="1053"/>
      <c r="MHI64" s="1053"/>
      <c r="MHJ64" s="480"/>
      <c r="MHK64" s="480"/>
      <c r="MHL64" s="481"/>
      <c r="MHM64" s="480"/>
      <c r="MHN64" s="480"/>
      <c r="MHO64" s="480"/>
      <c r="MHP64" s="481"/>
      <c r="MHQ64" s="481"/>
      <c r="MHR64" s="482"/>
      <c r="MHS64" s="481"/>
      <c r="MHT64" s="1053"/>
      <c r="MHU64" s="1053"/>
      <c r="MHV64" s="1053"/>
      <c r="MHW64" s="1053"/>
      <c r="MHX64" s="1053"/>
      <c r="MHY64" s="480"/>
      <c r="MHZ64" s="480"/>
      <c r="MIA64" s="481"/>
      <c r="MIB64" s="480"/>
      <c r="MIC64" s="480"/>
      <c r="MID64" s="480"/>
      <c r="MIE64" s="481"/>
      <c r="MIF64" s="481"/>
      <c r="MIG64" s="482"/>
      <c r="MIH64" s="481"/>
      <c r="MII64" s="1053"/>
      <c r="MIJ64" s="1053"/>
      <c r="MIK64" s="1053"/>
      <c r="MIL64" s="1053"/>
      <c r="MIM64" s="1053"/>
      <c r="MIN64" s="480"/>
      <c r="MIO64" s="480"/>
      <c r="MIP64" s="481"/>
      <c r="MIQ64" s="480"/>
      <c r="MIR64" s="480"/>
      <c r="MIS64" s="480"/>
      <c r="MIT64" s="481"/>
      <c r="MIU64" s="481"/>
      <c r="MIV64" s="482"/>
      <c r="MIW64" s="481"/>
      <c r="MIX64" s="1053"/>
      <c r="MIY64" s="1053"/>
      <c r="MIZ64" s="1053"/>
      <c r="MJA64" s="1053"/>
      <c r="MJB64" s="1053"/>
      <c r="MJC64" s="480"/>
      <c r="MJD64" s="480"/>
      <c r="MJE64" s="481"/>
      <c r="MJF64" s="480"/>
      <c r="MJG64" s="480"/>
      <c r="MJH64" s="480"/>
      <c r="MJI64" s="481"/>
      <c r="MJJ64" s="481"/>
      <c r="MJK64" s="482"/>
      <c r="MJL64" s="481"/>
      <c r="MJM64" s="1053"/>
      <c r="MJN64" s="1053"/>
      <c r="MJO64" s="1053"/>
      <c r="MJP64" s="1053"/>
      <c r="MJQ64" s="1053"/>
      <c r="MJR64" s="480"/>
      <c r="MJS64" s="480"/>
      <c r="MJT64" s="481"/>
      <c r="MJU64" s="480"/>
      <c r="MJV64" s="480"/>
      <c r="MJW64" s="480"/>
      <c r="MJX64" s="481"/>
      <c r="MJY64" s="481"/>
      <c r="MJZ64" s="482"/>
      <c r="MKA64" s="481"/>
      <c r="MKB64" s="1053"/>
      <c r="MKC64" s="1053"/>
      <c r="MKD64" s="1053"/>
      <c r="MKE64" s="1053"/>
      <c r="MKF64" s="1053"/>
      <c r="MKG64" s="480"/>
      <c r="MKH64" s="480"/>
      <c r="MKI64" s="481"/>
      <c r="MKJ64" s="480"/>
      <c r="MKK64" s="480"/>
      <c r="MKL64" s="480"/>
      <c r="MKM64" s="481"/>
      <c r="MKN64" s="481"/>
      <c r="MKO64" s="482"/>
      <c r="MKP64" s="481"/>
      <c r="MKQ64" s="1053"/>
      <c r="MKR64" s="1053"/>
      <c r="MKS64" s="1053"/>
      <c r="MKT64" s="1053"/>
      <c r="MKU64" s="1053"/>
      <c r="MKV64" s="480"/>
      <c r="MKW64" s="480"/>
      <c r="MKX64" s="481"/>
      <c r="MKY64" s="480"/>
      <c r="MKZ64" s="480"/>
      <c r="MLA64" s="480"/>
      <c r="MLB64" s="481"/>
      <c r="MLC64" s="481"/>
      <c r="MLD64" s="482"/>
      <c r="MLE64" s="481"/>
      <c r="MLF64" s="1053"/>
      <c r="MLG64" s="1053"/>
      <c r="MLH64" s="1053"/>
      <c r="MLI64" s="1053"/>
      <c r="MLJ64" s="1053"/>
      <c r="MLK64" s="480"/>
      <c r="MLL64" s="480"/>
      <c r="MLM64" s="481"/>
      <c r="MLN64" s="480"/>
      <c r="MLO64" s="480"/>
      <c r="MLP64" s="480"/>
      <c r="MLQ64" s="481"/>
      <c r="MLR64" s="481"/>
      <c r="MLS64" s="482"/>
      <c r="MLT64" s="481"/>
      <c r="MLU64" s="1053"/>
      <c r="MLV64" s="1053"/>
      <c r="MLW64" s="1053"/>
      <c r="MLX64" s="1053"/>
      <c r="MLY64" s="1053"/>
      <c r="MLZ64" s="480"/>
      <c r="MMA64" s="480"/>
      <c r="MMB64" s="481"/>
      <c r="MMC64" s="480"/>
      <c r="MMD64" s="480"/>
      <c r="MME64" s="480"/>
      <c r="MMF64" s="481"/>
      <c r="MMG64" s="481"/>
      <c r="MMH64" s="482"/>
      <c r="MMI64" s="481"/>
      <c r="MMJ64" s="1053"/>
      <c r="MMK64" s="1053"/>
      <c r="MML64" s="1053"/>
      <c r="MMM64" s="1053"/>
      <c r="MMN64" s="1053"/>
      <c r="MMO64" s="480"/>
      <c r="MMP64" s="480"/>
      <c r="MMQ64" s="481"/>
      <c r="MMR64" s="480"/>
      <c r="MMS64" s="480"/>
      <c r="MMT64" s="480"/>
      <c r="MMU64" s="481"/>
      <c r="MMV64" s="481"/>
      <c r="MMW64" s="482"/>
      <c r="MMX64" s="481"/>
      <c r="MMY64" s="1053"/>
      <c r="MMZ64" s="1053"/>
      <c r="MNA64" s="1053"/>
      <c r="MNB64" s="1053"/>
      <c r="MNC64" s="1053"/>
      <c r="MND64" s="480"/>
      <c r="MNE64" s="480"/>
      <c r="MNF64" s="481"/>
      <c r="MNG64" s="480"/>
      <c r="MNH64" s="480"/>
      <c r="MNI64" s="480"/>
      <c r="MNJ64" s="481"/>
      <c r="MNK64" s="481"/>
      <c r="MNL64" s="482"/>
      <c r="MNM64" s="481"/>
      <c r="MNN64" s="1053"/>
      <c r="MNO64" s="1053"/>
      <c r="MNP64" s="1053"/>
      <c r="MNQ64" s="1053"/>
      <c r="MNR64" s="1053"/>
      <c r="MNS64" s="480"/>
      <c r="MNT64" s="480"/>
      <c r="MNU64" s="481"/>
      <c r="MNV64" s="480"/>
      <c r="MNW64" s="480"/>
      <c r="MNX64" s="480"/>
      <c r="MNY64" s="481"/>
      <c r="MNZ64" s="481"/>
      <c r="MOA64" s="482"/>
      <c r="MOB64" s="481"/>
      <c r="MOC64" s="1053"/>
      <c r="MOD64" s="1053"/>
      <c r="MOE64" s="1053"/>
      <c r="MOF64" s="1053"/>
      <c r="MOG64" s="1053"/>
      <c r="MOH64" s="480"/>
      <c r="MOI64" s="480"/>
      <c r="MOJ64" s="481"/>
      <c r="MOK64" s="480"/>
      <c r="MOL64" s="480"/>
      <c r="MOM64" s="480"/>
      <c r="MON64" s="481"/>
      <c r="MOO64" s="481"/>
      <c r="MOP64" s="482"/>
      <c r="MOQ64" s="481"/>
      <c r="MOR64" s="1053"/>
      <c r="MOS64" s="1053"/>
      <c r="MOT64" s="1053"/>
      <c r="MOU64" s="1053"/>
      <c r="MOV64" s="1053"/>
      <c r="MOW64" s="480"/>
      <c r="MOX64" s="480"/>
      <c r="MOY64" s="481"/>
      <c r="MOZ64" s="480"/>
      <c r="MPA64" s="480"/>
      <c r="MPB64" s="480"/>
      <c r="MPC64" s="481"/>
      <c r="MPD64" s="481"/>
      <c r="MPE64" s="482"/>
      <c r="MPF64" s="481"/>
      <c r="MPG64" s="1053"/>
      <c r="MPH64" s="1053"/>
      <c r="MPI64" s="1053"/>
      <c r="MPJ64" s="1053"/>
      <c r="MPK64" s="1053"/>
      <c r="MPL64" s="480"/>
      <c r="MPM64" s="480"/>
      <c r="MPN64" s="481"/>
      <c r="MPO64" s="480"/>
      <c r="MPP64" s="480"/>
      <c r="MPQ64" s="480"/>
      <c r="MPR64" s="481"/>
      <c r="MPS64" s="481"/>
      <c r="MPT64" s="482"/>
      <c r="MPU64" s="481"/>
      <c r="MPV64" s="1053"/>
      <c r="MPW64" s="1053"/>
      <c r="MPX64" s="1053"/>
      <c r="MPY64" s="1053"/>
      <c r="MPZ64" s="1053"/>
      <c r="MQA64" s="480"/>
      <c r="MQB64" s="480"/>
      <c r="MQC64" s="481"/>
      <c r="MQD64" s="480"/>
      <c r="MQE64" s="480"/>
      <c r="MQF64" s="480"/>
      <c r="MQG64" s="481"/>
      <c r="MQH64" s="481"/>
      <c r="MQI64" s="482"/>
      <c r="MQJ64" s="481"/>
      <c r="MQK64" s="1053"/>
      <c r="MQL64" s="1053"/>
      <c r="MQM64" s="1053"/>
      <c r="MQN64" s="1053"/>
      <c r="MQO64" s="1053"/>
      <c r="MQP64" s="480"/>
      <c r="MQQ64" s="480"/>
      <c r="MQR64" s="481"/>
      <c r="MQS64" s="480"/>
      <c r="MQT64" s="480"/>
      <c r="MQU64" s="480"/>
      <c r="MQV64" s="481"/>
      <c r="MQW64" s="481"/>
      <c r="MQX64" s="482"/>
      <c r="MQY64" s="481"/>
      <c r="MQZ64" s="1053"/>
      <c r="MRA64" s="1053"/>
      <c r="MRB64" s="1053"/>
      <c r="MRC64" s="1053"/>
      <c r="MRD64" s="1053"/>
      <c r="MRE64" s="480"/>
      <c r="MRF64" s="480"/>
      <c r="MRG64" s="481"/>
      <c r="MRH64" s="480"/>
      <c r="MRI64" s="480"/>
      <c r="MRJ64" s="480"/>
      <c r="MRK64" s="481"/>
      <c r="MRL64" s="481"/>
      <c r="MRM64" s="482"/>
      <c r="MRN64" s="481"/>
      <c r="MRO64" s="1053"/>
      <c r="MRP64" s="1053"/>
      <c r="MRQ64" s="1053"/>
      <c r="MRR64" s="1053"/>
      <c r="MRS64" s="1053"/>
      <c r="MRT64" s="480"/>
      <c r="MRU64" s="480"/>
      <c r="MRV64" s="481"/>
      <c r="MRW64" s="480"/>
      <c r="MRX64" s="480"/>
      <c r="MRY64" s="480"/>
      <c r="MRZ64" s="481"/>
      <c r="MSA64" s="481"/>
      <c r="MSB64" s="482"/>
      <c r="MSC64" s="481"/>
      <c r="MSD64" s="1053"/>
      <c r="MSE64" s="1053"/>
      <c r="MSF64" s="1053"/>
      <c r="MSG64" s="1053"/>
      <c r="MSH64" s="1053"/>
      <c r="MSI64" s="480"/>
      <c r="MSJ64" s="480"/>
      <c r="MSK64" s="481"/>
      <c r="MSL64" s="480"/>
      <c r="MSM64" s="480"/>
      <c r="MSN64" s="480"/>
      <c r="MSO64" s="481"/>
      <c r="MSP64" s="481"/>
      <c r="MSQ64" s="482"/>
      <c r="MSR64" s="481"/>
      <c r="MSS64" s="1053"/>
      <c r="MST64" s="1053"/>
      <c r="MSU64" s="1053"/>
      <c r="MSV64" s="1053"/>
      <c r="MSW64" s="1053"/>
      <c r="MSX64" s="480"/>
      <c r="MSY64" s="480"/>
      <c r="MSZ64" s="481"/>
      <c r="MTA64" s="480"/>
      <c r="MTB64" s="480"/>
      <c r="MTC64" s="480"/>
      <c r="MTD64" s="481"/>
      <c r="MTE64" s="481"/>
      <c r="MTF64" s="482"/>
      <c r="MTG64" s="481"/>
      <c r="MTH64" s="1053"/>
      <c r="MTI64" s="1053"/>
      <c r="MTJ64" s="1053"/>
      <c r="MTK64" s="1053"/>
      <c r="MTL64" s="1053"/>
      <c r="MTM64" s="480"/>
      <c r="MTN64" s="480"/>
      <c r="MTO64" s="481"/>
      <c r="MTP64" s="480"/>
      <c r="MTQ64" s="480"/>
      <c r="MTR64" s="480"/>
      <c r="MTS64" s="481"/>
      <c r="MTT64" s="481"/>
      <c r="MTU64" s="482"/>
      <c r="MTV64" s="481"/>
      <c r="MTW64" s="1053"/>
      <c r="MTX64" s="1053"/>
      <c r="MTY64" s="1053"/>
      <c r="MTZ64" s="1053"/>
      <c r="MUA64" s="1053"/>
      <c r="MUB64" s="480"/>
      <c r="MUC64" s="480"/>
      <c r="MUD64" s="481"/>
      <c r="MUE64" s="480"/>
      <c r="MUF64" s="480"/>
      <c r="MUG64" s="480"/>
      <c r="MUH64" s="481"/>
      <c r="MUI64" s="481"/>
      <c r="MUJ64" s="482"/>
      <c r="MUK64" s="481"/>
      <c r="MUL64" s="1053"/>
      <c r="MUM64" s="1053"/>
      <c r="MUN64" s="1053"/>
      <c r="MUO64" s="1053"/>
      <c r="MUP64" s="1053"/>
      <c r="MUQ64" s="480"/>
      <c r="MUR64" s="480"/>
      <c r="MUS64" s="481"/>
      <c r="MUT64" s="480"/>
      <c r="MUU64" s="480"/>
      <c r="MUV64" s="480"/>
      <c r="MUW64" s="481"/>
      <c r="MUX64" s="481"/>
      <c r="MUY64" s="482"/>
      <c r="MUZ64" s="481"/>
      <c r="MVA64" s="1053"/>
      <c r="MVB64" s="1053"/>
      <c r="MVC64" s="1053"/>
      <c r="MVD64" s="1053"/>
      <c r="MVE64" s="1053"/>
      <c r="MVF64" s="480"/>
      <c r="MVG64" s="480"/>
      <c r="MVH64" s="481"/>
      <c r="MVI64" s="480"/>
      <c r="MVJ64" s="480"/>
      <c r="MVK64" s="480"/>
      <c r="MVL64" s="481"/>
      <c r="MVM64" s="481"/>
      <c r="MVN64" s="482"/>
      <c r="MVO64" s="481"/>
      <c r="MVP64" s="1053"/>
      <c r="MVQ64" s="1053"/>
      <c r="MVR64" s="1053"/>
      <c r="MVS64" s="1053"/>
      <c r="MVT64" s="1053"/>
      <c r="MVU64" s="480"/>
      <c r="MVV64" s="480"/>
      <c r="MVW64" s="481"/>
      <c r="MVX64" s="480"/>
      <c r="MVY64" s="480"/>
      <c r="MVZ64" s="480"/>
      <c r="MWA64" s="481"/>
      <c r="MWB64" s="481"/>
      <c r="MWC64" s="482"/>
      <c r="MWD64" s="481"/>
      <c r="MWE64" s="1053"/>
      <c r="MWF64" s="1053"/>
      <c r="MWG64" s="1053"/>
      <c r="MWH64" s="1053"/>
      <c r="MWI64" s="1053"/>
      <c r="MWJ64" s="480"/>
      <c r="MWK64" s="480"/>
      <c r="MWL64" s="481"/>
      <c r="MWM64" s="480"/>
      <c r="MWN64" s="480"/>
      <c r="MWO64" s="480"/>
      <c r="MWP64" s="481"/>
      <c r="MWQ64" s="481"/>
      <c r="MWR64" s="482"/>
      <c r="MWS64" s="481"/>
      <c r="MWT64" s="1053"/>
      <c r="MWU64" s="1053"/>
      <c r="MWV64" s="1053"/>
      <c r="MWW64" s="1053"/>
      <c r="MWX64" s="1053"/>
      <c r="MWY64" s="480"/>
      <c r="MWZ64" s="480"/>
      <c r="MXA64" s="481"/>
      <c r="MXB64" s="480"/>
      <c r="MXC64" s="480"/>
      <c r="MXD64" s="480"/>
      <c r="MXE64" s="481"/>
      <c r="MXF64" s="481"/>
      <c r="MXG64" s="482"/>
      <c r="MXH64" s="481"/>
      <c r="MXI64" s="1053"/>
      <c r="MXJ64" s="1053"/>
      <c r="MXK64" s="1053"/>
      <c r="MXL64" s="1053"/>
      <c r="MXM64" s="1053"/>
      <c r="MXN64" s="480"/>
      <c r="MXO64" s="480"/>
      <c r="MXP64" s="481"/>
      <c r="MXQ64" s="480"/>
      <c r="MXR64" s="480"/>
      <c r="MXS64" s="480"/>
      <c r="MXT64" s="481"/>
      <c r="MXU64" s="481"/>
      <c r="MXV64" s="482"/>
      <c r="MXW64" s="481"/>
      <c r="MXX64" s="1053"/>
      <c r="MXY64" s="1053"/>
      <c r="MXZ64" s="1053"/>
      <c r="MYA64" s="1053"/>
      <c r="MYB64" s="1053"/>
      <c r="MYC64" s="480"/>
      <c r="MYD64" s="480"/>
      <c r="MYE64" s="481"/>
      <c r="MYF64" s="480"/>
      <c r="MYG64" s="480"/>
      <c r="MYH64" s="480"/>
      <c r="MYI64" s="481"/>
      <c r="MYJ64" s="481"/>
      <c r="MYK64" s="482"/>
      <c r="MYL64" s="481"/>
      <c r="MYM64" s="1053"/>
      <c r="MYN64" s="1053"/>
      <c r="MYO64" s="1053"/>
      <c r="MYP64" s="1053"/>
      <c r="MYQ64" s="1053"/>
      <c r="MYR64" s="480"/>
      <c r="MYS64" s="480"/>
      <c r="MYT64" s="481"/>
      <c r="MYU64" s="480"/>
      <c r="MYV64" s="480"/>
      <c r="MYW64" s="480"/>
      <c r="MYX64" s="481"/>
      <c r="MYY64" s="481"/>
      <c r="MYZ64" s="482"/>
      <c r="MZA64" s="481"/>
      <c r="MZB64" s="1053"/>
      <c r="MZC64" s="1053"/>
      <c r="MZD64" s="1053"/>
      <c r="MZE64" s="1053"/>
      <c r="MZF64" s="1053"/>
      <c r="MZG64" s="480"/>
      <c r="MZH64" s="480"/>
      <c r="MZI64" s="481"/>
      <c r="MZJ64" s="480"/>
      <c r="MZK64" s="480"/>
      <c r="MZL64" s="480"/>
      <c r="MZM64" s="481"/>
      <c r="MZN64" s="481"/>
      <c r="MZO64" s="482"/>
      <c r="MZP64" s="481"/>
      <c r="MZQ64" s="1053"/>
      <c r="MZR64" s="1053"/>
      <c r="MZS64" s="1053"/>
      <c r="MZT64" s="1053"/>
      <c r="MZU64" s="1053"/>
      <c r="MZV64" s="480"/>
      <c r="MZW64" s="480"/>
      <c r="MZX64" s="481"/>
      <c r="MZY64" s="480"/>
      <c r="MZZ64" s="480"/>
      <c r="NAA64" s="480"/>
      <c r="NAB64" s="481"/>
      <c r="NAC64" s="481"/>
      <c r="NAD64" s="482"/>
      <c r="NAE64" s="481"/>
      <c r="NAF64" s="1053"/>
      <c r="NAG64" s="1053"/>
      <c r="NAH64" s="1053"/>
      <c r="NAI64" s="1053"/>
      <c r="NAJ64" s="1053"/>
      <c r="NAK64" s="480"/>
      <c r="NAL64" s="480"/>
      <c r="NAM64" s="481"/>
      <c r="NAN64" s="480"/>
      <c r="NAO64" s="480"/>
      <c r="NAP64" s="480"/>
      <c r="NAQ64" s="481"/>
      <c r="NAR64" s="481"/>
      <c r="NAS64" s="482"/>
      <c r="NAT64" s="481"/>
      <c r="NAU64" s="1053"/>
      <c r="NAV64" s="1053"/>
      <c r="NAW64" s="1053"/>
      <c r="NAX64" s="1053"/>
      <c r="NAY64" s="1053"/>
      <c r="NAZ64" s="480"/>
      <c r="NBA64" s="480"/>
      <c r="NBB64" s="481"/>
      <c r="NBC64" s="480"/>
      <c r="NBD64" s="480"/>
      <c r="NBE64" s="480"/>
      <c r="NBF64" s="481"/>
      <c r="NBG64" s="481"/>
      <c r="NBH64" s="482"/>
      <c r="NBI64" s="481"/>
      <c r="NBJ64" s="1053"/>
      <c r="NBK64" s="1053"/>
      <c r="NBL64" s="1053"/>
      <c r="NBM64" s="1053"/>
      <c r="NBN64" s="1053"/>
      <c r="NBO64" s="480"/>
      <c r="NBP64" s="480"/>
      <c r="NBQ64" s="481"/>
      <c r="NBR64" s="480"/>
      <c r="NBS64" s="480"/>
      <c r="NBT64" s="480"/>
      <c r="NBU64" s="481"/>
      <c r="NBV64" s="481"/>
      <c r="NBW64" s="482"/>
      <c r="NBX64" s="481"/>
      <c r="NBY64" s="1053"/>
      <c r="NBZ64" s="1053"/>
      <c r="NCA64" s="1053"/>
      <c r="NCB64" s="1053"/>
      <c r="NCC64" s="1053"/>
      <c r="NCD64" s="480"/>
      <c r="NCE64" s="480"/>
      <c r="NCF64" s="481"/>
      <c r="NCG64" s="480"/>
      <c r="NCH64" s="480"/>
      <c r="NCI64" s="480"/>
      <c r="NCJ64" s="481"/>
      <c r="NCK64" s="481"/>
      <c r="NCL64" s="482"/>
      <c r="NCM64" s="481"/>
      <c r="NCN64" s="1053"/>
      <c r="NCO64" s="1053"/>
      <c r="NCP64" s="1053"/>
      <c r="NCQ64" s="1053"/>
      <c r="NCR64" s="1053"/>
      <c r="NCS64" s="480"/>
      <c r="NCT64" s="480"/>
      <c r="NCU64" s="481"/>
      <c r="NCV64" s="480"/>
      <c r="NCW64" s="480"/>
      <c r="NCX64" s="480"/>
      <c r="NCY64" s="481"/>
      <c r="NCZ64" s="481"/>
      <c r="NDA64" s="482"/>
      <c r="NDB64" s="481"/>
      <c r="NDC64" s="1053"/>
      <c r="NDD64" s="1053"/>
      <c r="NDE64" s="1053"/>
      <c r="NDF64" s="1053"/>
      <c r="NDG64" s="1053"/>
      <c r="NDH64" s="480"/>
      <c r="NDI64" s="480"/>
      <c r="NDJ64" s="481"/>
      <c r="NDK64" s="480"/>
      <c r="NDL64" s="480"/>
      <c r="NDM64" s="480"/>
      <c r="NDN64" s="481"/>
      <c r="NDO64" s="481"/>
      <c r="NDP64" s="482"/>
      <c r="NDQ64" s="481"/>
      <c r="NDR64" s="1053"/>
      <c r="NDS64" s="1053"/>
      <c r="NDT64" s="1053"/>
      <c r="NDU64" s="1053"/>
      <c r="NDV64" s="1053"/>
      <c r="NDW64" s="480"/>
      <c r="NDX64" s="480"/>
      <c r="NDY64" s="481"/>
      <c r="NDZ64" s="480"/>
      <c r="NEA64" s="480"/>
      <c r="NEB64" s="480"/>
      <c r="NEC64" s="481"/>
      <c r="NED64" s="481"/>
      <c r="NEE64" s="482"/>
      <c r="NEF64" s="481"/>
      <c r="NEG64" s="1053"/>
      <c r="NEH64" s="1053"/>
      <c r="NEI64" s="1053"/>
      <c r="NEJ64" s="1053"/>
      <c r="NEK64" s="1053"/>
      <c r="NEL64" s="480"/>
      <c r="NEM64" s="480"/>
      <c r="NEN64" s="481"/>
      <c r="NEO64" s="480"/>
      <c r="NEP64" s="480"/>
      <c r="NEQ64" s="480"/>
      <c r="NER64" s="481"/>
      <c r="NES64" s="481"/>
      <c r="NET64" s="482"/>
      <c r="NEU64" s="481"/>
      <c r="NEV64" s="1053"/>
      <c r="NEW64" s="1053"/>
      <c r="NEX64" s="1053"/>
      <c r="NEY64" s="1053"/>
      <c r="NEZ64" s="1053"/>
      <c r="NFA64" s="480"/>
      <c r="NFB64" s="480"/>
      <c r="NFC64" s="481"/>
      <c r="NFD64" s="480"/>
      <c r="NFE64" s="480"/>
      <c r="NFF64" s="480"/>
      <c r="NFG64" s="481"/>
      <c r="NFH64" s="481"/>
      <c r="NFI64" s="482"/>
      <c r="NFJ64" s="481"/>
      <c r="NFK64" s="1053"/>
      <c r="NFL64" s="1053"/>
      <c r="NFM64" s="1053"/>
      <c r="NFN64" s="1053"/>
      <c r="NFO64" s="1053"/>
      <c r="NFP64" s="480"/>
      <c r="NFQ64" s="480"/>
      <c r="NFR64" s="481"/>
      <c r="NFS64" s="480"/>
      <c r="NFT64" s="480"/>
      <c r="NFU64" s="480"/>
      <c r="NFV64" s="481"/>
      <c r="NFW64" s="481"/>
      <c r="NFX64" s="482"/>
      <c r="NFY64" s="481"/>
      <c r="NFZ64" s="1053"/>
      <c r="NGA64" s="1053"/>
      <c r="NGB64" s="1053"/>
      <c r="NGC64" s="1053"/>
      <c r="NGD64" s="1053"/>
      <c r="NGE64" s="480"/>
      <c r="NGF64" s="480"/>
      <c r="NGG64" s="481"/>
      <c r="NGH64" s="480"/>
      <c r="NGI64" s="480"/>
      <c r="NGJ64" s="480"/>
      <c r="NGK64" s="481"/>
      <c r="NGL64" s="481"/>
      <c r="NGM64" s="482"/>
      <c r="NGN64" s="481"/>
      <c r="NGO64" s="1053"/>
      <c r="NGP64" s="1053"/>
      <c r="NGQ64" s="1053"/>
      <c r="NGR64" s="1053"/>
      <c r="NGS64" s="1053"/>
      <c r="NGT64" s="480"/>
      <c r="NGU64" s="480"/>
      <c r="NGV64" s="481"/>
      <c r="NGW64" s="480"/>
      <c r="NGX64" s="480"/>
      <c r="NGY64" s="480"/>
      <c r="NGZ64" s="481"/>
      <c r="NHA64" s="481"/>
      <c r="NHB64" s="482"/>
      <c r="NHC64" s="481"/>
      <c r="NHD64" s="1053"/>
      <c r="NHE64" s="1053"/>
      <c r="NHF64" s="1053"/>
      <c r="NHG64" s="1053"/>
      <c r="NHH64" s="1053"/>
      <c r="NHI64" s="480"/>
      <c r="NHJ64" s="480"/>
      <c r="NHK64" s="481"/>
      <c r="NHL64" s="480"/>
      <c r="NHM64" s="480"/>
      <c r="NHN64" s="480"/>
      <c r="NHO64" s="481"/>
      <c r="NHP64" s="481"/>
      <c r="NHQ64" s="482"/>
      <c r="NHR64" s="481"/>
      <c r="NHS64" s="1053"/>
      <c r="NHT64" s="1053"/>
      <c r="NHU64" s="1053"/>
      <c r="NHV64" s="1053"/>
      <c r="NHW64" s="1053"/>
      <c r="NHX64" s="480"/>
      <c r="NHY64" s="480"/>
      <c r="NHZ64" s="481"/>
      <c r="NIA64" s="480"/>
      <c r="NIB64" s="480"/>
      <c r="NIC64" s="480"/>
      <c r="NID64" s="481"/>
      <c r="NIE64" s="481"/>
      <c r="NIF64" s="482"/>
      <c r="NIG64" s="481"/>
      <c r="NIH64" s="1053"/>
      <c r="NII64" s="1053"/>
      <c r="NIJ64" s="1053"/>
      <c r="NIK64" s="1053"/>
      <c r="NIL64" s="1053"/>
      <c r="NIM64" s="480"/>
      <c r="NIN64" s="480"/>
      <c r="NIO64" s="481"/>
      <c r="NIP64" s="480"/>
      <c r="NIQ64" s="480"/>
      <c r="NIR64" s="480"/>
      <c r="NIS64" s="481"/>
      <c r="NIT64" s="481"/>
      <c r="NIU64" s="482"/>
      <c r="NIV64" s="481"/>
      <c r="NIW64" s="1053"/>
      <c r="NIX64" s="1053"/>
      <c r="NIY64" s="1053"/>
      <c r="NIZ64" s="1053"/>
      <c r="NJA64" s="1053"/>
      <c r="NJB64" s="480"/>
      <c r="NJC64" s="480"/>
      <c r="NJD64" s="481"/>
      <c r="NJE64" s="480"/>
      <c r="NJF64" s="480"/>
      <c r="NJG64" s="480"/>
      <c r="NJH64" s="481"/>
      <c r="NJI64" s="481"/>
      <c r="NJJ64" s="482"/>
      <c r="NJK64" s="481"/>
      <c r="NJL64" s="1053"/>
      <c r="NJM64" s="1053"/>
      <c r="NJN64" s="1053"/>
      <c r="NJO64" s="1053"/>
      <c r="NJP64" s="1053"/>
      <c r="NJQ64" s="480"/>
      <c r="NJR64" s="480"/>
      <c r="NJS64" s="481"/>
      <c r="NJT64" s="480"/>
      <c r="NJU64" s="480"/>
      <c r="NJV64" s="480"/>
      <c r="NJW64" s="481"/>
      <c r="NJX64" s="481"/>
      <c r="NJY64" s="482"/>
      <c r="NJZ64" s="481"/>
      <c r="NKA64" s="1053"/>
      <c r="NKB64" s="1053"/>
      <c r="NKC64" s="1053"/>
      <c r="NKD64" s="1053"/>
      <c r="NKE64" s="1053"/>
      <c r="NKF64" s="480"/>
      <c r="NKG64" s="480"/>
      <c r="NKH64" s="481"/>
      <c r="NKI64" s="480"/>
      <c r="NKJ64" s="480"/>
      <c r="NKK64" s="480"/>
      <c r="NKL64" s="481"/>
      <c r="NKM64" s="481"/>
      <c r="NKN64" s="482"/>
      <c r="NKO64" s="481"/>
      <c r="NKP64" s="1053"/>
      <c r="NKQ64" s="1053"/>
      <c r="NKR64" s="1053"/>
      <c r="NKS64" s="1053"/>
      <c r="NKT64" s="1053"/>
      <c r="NKU64" s="480"/>
      <c r="NKV64" s="480"/>
      <c r="NKW64" s="481"/>
      <c r="NKX64" s="480"/>
      <c r="NKY64" s="480"/>
      <c r="NKZ64" s="480"/>
      <c r="NLA64" s="481"/>
      <c r="NLB64" s="481"/>
      <c r="NLC64" s="482"/>
      <c r="NLD64" s="481"/>
      <c r="NLE64" s="1053"/>
      <c r="NLF64" s="1053"/>
      <c r="NLG64" s="1053"/>
      <c r="NLH64" s="1053"/>
      <c r="NLI64" s="1053"/>
      <c r="NLJ64" s="480"/>
      <c r="NLK64" s="480"/>
      <c r="NLL64" s="481"/>
      <c r="NLM64" s="480"/>
      <c r="NLN64" s="480"/>
      <c r="NLO64" s="480"/>
      <c r="NLP64" s="481"/>
      <c r="NLQ64" s="481"/>
      <c r="NLR64" s="482"/>
      <c r="NLS64" s="481"/>
      <c r="NLT64" s="1053"/>
      <c r="NLU64" s="1053"/>
      <c r="NLV64" s="1053"/>
      <c r="NLW64" s="1053"/>
      <c r="NLX64" s="1053"/>
      <c r="NLY64" s="480"/>
      <c r="NLZ64" s="480"/>
      <c r="NMA64" s="481"/>
      <c r="NMB64" s="480"/>
      <c r="NMC64" s="480"/>
      <c r="NMD64" s="480"/>
      <c r="NME64" s="481"/>
      <c r="NMF64" s="481"/>
      <c r="NMG64" s="482"/>
      <c r="NMH64" s="481"/>
      <c r="NMI64" s="1053"/>
      <c r="NMJ64" s="1053"/>
      <c r="NMK64" s="1053"/>
      <c r="NML64" s="1053"/>
      <c r="NMM64" s="1053"/>
      <c r="NMN64" s="480"/>
      <c r="NMO64" s="480"/>
      <c r="NMP64" s="481"/>
      <c r="NMQ64" s="480"/>
      <c r="NMR64" s="480"/>
      <c r="NMS64" s="480"/>
      <c r="NMT64" s="481"/>
      <c r="NMU64" s="481"/>
      <c r="NMV64" s="482"/>
      <c r="NMW64" s="481"/>
      <c r="NMX64" s="1053"/>
      <c r="NMY64" s="1053"/>
      <c r="NMZ64" s="1053"/>
      <c r="NNA64" s="1053"/>
      <c r="NNB64" s="1053"/>
      <c r="NNC64" s="480"/>
      <c r="NND64" s="480"/>
      <c r="NNE64" s="481"/>
      <c r="NNF64" s="480"/>
      <c r="NNG64" s="480"/>
      <c r="NNH64" s="480"/>
      <c r="NNI64" s="481"/>
      <c r="NNJ64" s="481"/>
      <c r="NNK64" s="482"/>
      <c r="NNL64" s="481"/>
      <c r="NNM64" s="1053"/>
      <c r="NNN64" s="1053"/>
      <c r="NNO64" s="1053"/>
      <c r="NNP64" s="1053"/>
      <c r="NNQ64" s="1053"/>
      <c r="NNR64" s="480"/>
      <c r="NNS64" s="480"/>
      <c r="NNT64" s="481"/>
      <c r="NNU64" s="480"/>
      <c r="NNV64" s="480"/>
      <c r="NNW64" s="480"/>
      <c r="NNX64" s="481"/>
      <c r="NNY64" s="481"/>
      <c r="NNZ64" s="482"/>
      <c r="NOA64" s="481"/>
      <c r="NOB64" s="1053"/>
      <c r="NOC64" s="1053"/>
      <c r="NOD64" s="1053"/>
      <c r="NOE64" s="1053"/>
      <c r="NOF64" s="1053"/>
      <c r="NOG64" s="480"/>
      <c r="NOH64" s="480"/>
      <c r="NOI64" s="481"/>
      <c r="NOJ64" s="480"/>
      <c r="NOK64" s="480"/>
      <c r="NOL64" s="480"/>
      <c r="NOM64" s="481"/>
      <c r="NON64" s="481"/>
      <c r="NOO64" s="482"/>
      <c r="NOP64" s="481"/>
      <c r="NOQ64" s="1053"/>
      <c r="NOR64" s="1053"/>
      <c r="NOS64" s="1053"/>
      <c r="NOT64" s="1053"/>
      <c r="NOU64" s="1053"/>
      <c r="NOV64" s="480"/>
      <c r="NOW64" s="480"/>
      <c r="NOX64" s="481"/>
      <c r="NOY64" s="480"/>
      <c r="NOZ64" s="480"/>
      <c r="NPA64" s="480"/>
      <c r="NPB64" s="481"/>
      <c r="NPC64" s="481"/>
      <c r="NPD64" s="482"/>
      <c r="NPE64" s="481"/>
      <c r="NPF64" s="1053"/>
      <c r="NPG64" s="1053"/>
      <c r="NPH64" s="1053"/>
      <c r="NPI64" s="1053"/>
      <c r="NPJ64" s="1053"/>
      <c r="NPK64" s="480"/>
      <c r="NPL64" s="480"/>
      <c r="NPM64" s="481"/>
      <c r="NPN64" s="480"/>
      <c r="NPO64" s="480"/>
      <c r="NPP64" s="480"/>
      <c r="NPQ64" s="481"/>
      <c r="NPR64" s="481"/>
      <c r="NPS64" s="482"/>
      <c r="NPT64" s="481"/>
      <c r="NPU64" s="1053"/>
      <c r="NPV64" s="1053"/>
      <c r="NPW64" s="1053"/>
      <c r="NPX64" s="1053"/>
      <c r="NPY64" s="1053"/>
      <c r="NPZ64" s="480"/>
      <c r="NQA64" s="480"/>
      <c r="NQB64" s="481"/>
      <c r="NQC64" s="480"/>
      <c r="NQD64" s="480"/>
      <c r="NQE64" s="480"/>
      <c r="NQF64" s="481"/>
      <c r="NQG64" s="481"/>
      <c r="NQH64" s="482"/>
      <c r="NQI64" s="481"/>
      <c r="NQJ64" s="1053"/>
      <c r="NQK64" s="1053"/>
      <c r="NQL64" s="1053"/>
      <c r="NQM64" s="1053"/>
      <c r="NQN64" s="1053"/>
      <c r="NQO64" s="480"/>
      <c r="NQP64" s="480"/>
      <c r="NQQ64" s="481"/>
      <c r="NQR64" s="480"/>
      <c r="NQS64" s="480"/>
      <c r="NQT64" s="480"/>
      <c r="NQU64" s="481"/>
      <c r="NQV64" s="481"/>
      <c r="NQW64" s="482"/>
      <c r="NQX64" s="481"/>
      <c r="NQY64" s="1053"/>
      <c r="NQZ64" s="1053"/>
      <c r="NRA64" s="1053"/>
      <c r="NRB64" s="1053"/>
      <c r="NRC64" s="1053"/>
      <c r="NRD64" s="480"/>
      <c r="NRE64" s="480"/>
      <c r="NRF64" s="481"/>
      <c r="NRG64" s="480"/>
      <c r="NRH64" s="480"/>
      <c r="NRI64" s="480"/>
      <c r="NRJ64" s="481"/>
      <c r="NRK64" s="481"/>
      <c r="NRL64" s="482"/>
      <c r="NRM64" s="481"/>
      <c r="NRN64" s="1053"/>
      <c r="NRO64" s="1053"/>
      <c r="NRP64" s="1053"/>
      <c r="NRQ64" s="1053"/>
      <c r="NRR64" s="1053"/>
      <c r="NRS64" s="480"/>
      <c r="NRT64" s="480"/>
      <c r="NRU64" s="481"/>
      <c r="NRV64" s="480"/>
      <c r="NRW64" s="480"/>
      <c r="NRX64" s="480"/>
      <c r="NRY64" s="481"/>
      <c r="NRZ64" s="481"/>
      <c r="NSA64" s="482"/>
      <c r="NSB64" s="481"/>
      <c r="NSC64" s="1053"/>
      <c r="NSD64" s="1053"/>
      <c r="NSE64" s="1053"/>
      <c r="NSF64" s="1053"/>
      <c r="NSG64" s="1053"/>
      <c r="NSH64" s="480"/>
      <c r="NSI64" s="480"/>
      <c r="NSJ64" s="481"/>
      <c r="NSK64" s="480"/>
      <c r="NSL64" s="480"/>
      <c r="NSM64" s="480"/>
      <c r="NSN64" s="481"/>
      <c r="NSO64" s="481"/>
      <c r="NSP64" s="482"/>
      <c r="NSQ64" s="481"/>
      <c r="NSR64" s="1053"/>
      <c r="NSS64" s="1053"/>
      <c r="NST64" s="1053"/>
      <c r="NSU64" s="1053"/>
      <c r="NSV64" s="1053"/>
      <c r="NSW64" s="480"/>
      <c r="NSX64" s="480"/>
      <c r="NSY64" s="481"/>
      <c r="NSZ64" s="480"/>
      <c r="NTA64" s="480"/>
      <c r="NTB64" s="480"/>
      <c r="NTC64" s="481"/>
      <c r="NTD64" s="481"/>
      <c r="NTE64" s="482"/>
      <c r="NTF64" s="481"/>
      <c r="NTG64" s="1053"/>
      <c r="NTH64" s="1053"/>
      <c r="NTI64" s="1053"/>
      <c r="NTJ64" s="1053"/>
      <c r="NTK64" s="1053"/>
      <c r="NTL64" s="480"/>
      <c r="NTM64" s="480"/>
      <c r="NTN64" s="481"/>
      <c r="NTO64" s="480"/>
      <c r="NTP64" s="480"/>
      <c r="NTQ64" s="480"/>
      <c r="NTR64" s="481"/>
      <c r="NTS64" s="481"/>
      <c r="NTT64" s="482"/>
      <c r="NTU64" s="481"/>
      <c r="NTV64" s="1053"/>
      <c r="NTW64" s="1053"/>
      <c r="NTX64" s="1053"/>
      <c r="NTY64" s="1053"/>
      <c r="NTZ64" s="1053"/>
      <c r="NUA64" s="480"/>
      <c r="NUB64" s="480"/>
      <c r="NUC64" s="481"/>
      <c r="NUD64" s="480"/>
      <c r="NUE64" s="480"/>
      <c r="NUF64" s="480"/>
      <c r="NUG64" s="481"/>
      <c r="NUH64" s="481"/>
      <c r="NUI64" s="482"/>
      <c r="NUJ64" s="481"/>
      <c r="NUK64" s="1053"/>
      <c r="NUL64" s="1053"/>
      <c r="NUM64" s="1053"/>
      <c r="NUN64" s="1053"/>
      <c r="NUO64" s="1053"/>
      <c r="NUP64" s="480"/>
      <c r="NUQ64" s="480"/>
      <c r="NUR64" s="481"/>
      <c r="NUS64" s="480"/>
      <c r="NUT64" s="480"/>
      <c r="NUU64" s="480"/>
      <c r="NUV64" s="481"/>
      <c r="NUW64" s="481"/>
      <c r="NUX64" s="482"/>
      <c r="NUY64" s="481"/>
      <c r="NUZ64" s="1053"/>
      <c r="NVA64" s="1053"/>
      <c r="NVB64" s="1053"/>
      <c r="NVC64" s="1053"/>
      <c r="NVD64" s="1053"/>
      <c r="NVE64" s="480"/>
      <c r="NVF64" s="480"/>
      <c r="NVG64" s="481"/>
      <c r="NVH64" s="480"/>
      <c r="NVI64" s="480"/>
      <c r="NVJ64" s="480"/>
      <c r="NVK64" s="481"/>
      <c r="NVL64" s="481"/>
      <c r="NVM64" s="482"/>
      <c r="NVN64" s="481"/>
      <c r="NVO64" s="1053"/>
      <c r="NVP64" s="1053"/>
      <c r="NVQ64" s="1053"/>
      <c r="NVR64" s="1053"/>
      <c r="NVS64" s="1053"/>
      <c r="NVT64" s="480"/>
      <c r="NVU64" s="480"/>
      <c r="NVV64" s="481"/>
      <c r="NVW64" s="480"/>
      <c r="NVX64" s="480"/>
      <c r="NVY64" s="480"/>
      <c r="NVZ64" s="481"/>
      <c r="NWA64" s="481"/>
      <c r="NWB64" s="482"/>
      <c r="NWC64" s="481"/>
      <c r="NWD64" s="1053"/>
      <c r="NWE64" s="1053"/>
      <c r="NWF64" s="1053"/>
      <c r="NWG64" s="1053"/>
      <c r="NWH64" s="1053"/>
      <c r="NWI64" s="480"/>
      <c r="NWJ64" s="480"/>
      <c r="NWK64" s="481"/>
      <c r="NWL64" s="480"/>
      <c r="NWM64" s="480"/>
      <c r="NWN64" s="480"/>
      <c r="NWO64" s="481"/>
      <c r="NWP64" s="481"/>
      <c r="NWQ64" s="482"/>
      <c r="NWR64" s="481"/>
      <c r="NWS64" s="1053"/>
      <c r="NWT64" s="1053"/>
      <c r="NWU64" s="1053"/>
      <c r="NWV64" s="1053"/>
      <c r="NWW64" s="1053"/>
      <c r="NWX64" s="480"/>
      <c r="NWY64" s="480"/>
      <c r="NWZ64" s="481"/>
      <c r="NXA64" s="480"/>
      <c r="NXB64" s="480"/>
      <c r="NXC64" s="480"/>
      <c r="NXD64" s="481"/>
      <c r="NXE64" s="481"/>
      <c r="NXF64" s="482"/>
      <c r="NXG64" s="481"/>
      <c r="NXH64" s="1053"/>
      <c r="NXI64" s="1053"/>
      <c r="NXJ64" s="1053"/>
      <c r="NXK64" s="1053"/>
      <c r="NXL64" s="1053"/>
      <c r="NXM64" s="480"/>
      <c r="NXN64" s="480"/>
      <c r="NXO64" s="481"/>
      <c r="NXP64" s="480"/>
      <c r="NXQ64" s="480"/>
      <c r="NXR64" s="480"/>
      <c r="NXS64" s="481"/>
      <c r="NXT64" s="481"/>
      <c r="NXU64" s="482"/>
      <c r="NXV64" s="481"/>
      <c r="NXW64" s="1053"/>
      <c r="NXX64" s="1053"/>
      <c r="NXY64" s="1053"/>
      <c r="NXZ64" s="1053"/>
      <c r="NYA64" s="1053"/>
      <c r="NYB64" s="480"/>
      <c r="NYC64" s="480"/>
      <c r="NYD64" s="481"/>
      <c r="NYE64" s="480"/>
      <c r="NYF64" s="480"/>
      <c r="NYG64" s="480"/>
      <c r="NYH64" s="481"/>
      <c r="NYI64" s="481"/>
      <c r="NYJ64" s="482"/>
      <c r="NYK64" s="481"/>
      <c r="NYL64" s="1053"/>
      <c r="NYM64" s="1053"/>
      <c r="NYN64" s="1053"/>
      <c r="NYO64" s="1053"/>
      <c r="NYP64" s="1053"/>
      <c r="NYQ64" s="480"/>
      <c r="NYR64" s="480"/>
      <c r="NYS64" s="481"/>
      <c r="NYT64" s="480"/>
      <c r="NYU64" s="480"/>
      <c r="NYV64" s="480"/>
      <c r="NYW64" s="481"/>
      <c r="NYX64" s="481"/>
      <c r="NYY64" s="482"/>
      <c r="NYZ64" s="481"/>
      <c r="NZA64" s="1053"/>
      <c r="NZB64" s="1053"/>
      <c r="NZC64" s="1053"/>
      <c r="NZD64" s="1053"/>
      <c r="NZE64" s="1053"/>
      <c r="NZF64" s="480"/>
      <c r="NZG64" s="480"/>
      <c r="NZH64" s="481"/>
      <c r="NZI64" s="480"/>
      <c r="NZJ64" s="480"/>
      <c r="NZK64" s="480"/>
      <c r="NZL64" s="481"/>
      <c r="NZM64" s="481"/>
      <c r="NZN64" s="482"/>
      <c r="NZO64" s="481"/>
      <c r="NZP64" s="1053"/>
      <c r="NZQ64" s="1053"/>
      <c r="NZR64" s="1053"/>
      <c r="NZS64" s="1053"/>
      <c r="NZT64" s="1053"/>
      <c r="NZU64" s="480"/>
      <c r="NZV64" s="480"/>
      <c r="NZW64" s="481"/>
      <c r="NZX64" s="480"/>
      <c r="NZY64" s="480"/>
      <c r="NZZ64" s="480"/>
      <c r="OAA64" s="481"/>
      <c r="OAB64" s="481"/>
      <c r="OAC64" s="482"/>
      <c r="OAD64" s="481"/>
      <c r="OAE64" s="1053"/>
      <c r="OAF64" s="1053"/>
      <c r="OAG64" s="1053"/>
      <c r="OAH64" s="1053"/>
      <c r="OAI64" s="1053"/>
      <c r="OAJ64" s="480"/>
      <c r="OAK64" s="480"/>
      <c r="OAL64" s="481"/>
      <c r="OAM64" s="480"/>
      <c r="OAN64" s="480"/>
      <c r="OAO64" s="480"/>
      <c r="OAP64" s="481"/>
      <c r="OAQ64" s="481"/>
      <c r="OAR64" s="482"/>
      <c r="OAS64" s="481"/>
      <c r="OAT64" s="1053"/>
      <c r="OAU64" s="1053"/>
      <c r="OAV64" s="1053"/>
      <c r="OAW64" s="1053"/>
      <c r="OAX64" s="1053"/>
      <c r="OAY64" s="480"/>
      <c r="OAZ64" s="480"/>
      <c r="OBA64" s="481"/>
      <c r="OBB64" s="480"/>
      <c r="OBC64" s="480"/>
      <c r="OBD64" s="480"/>
      <c r="OBE64" s="481"/>
      <c r="OBF64" s="481"/>
      <c r="OBG64" s="482"/>
      <c r="OBH64" s="481"/>
      <c r="OBI64" s="1053"/>
      <c r="OBJ64" s="1053"/>
      <c r="OBK64" s="1053"/>
      <c r="OBL64" s="1053"/>
      <c r="OBM64" s="1053"/>
      <c r="OBN64" s="480"/>
      <c r="OBO64" s="480"/>
      <c r="OBP64" s="481"/>
      <c r="OBQ64" s="480"/>
      <c r="OBR64" s="480"/>
      <c r="OBS64" s="480"/>
      <c r="OBT64" s="481"/>
      <c r="OBU64" s="481"/>
      <c r="OBV64" s="482"/>
      <c r="OBW64" s="481"/>
      <c r="OBX64" s="1053"/>
      <c r="OBY64" s="1053"/>
      <c r="OBZ64" s="1053"/>
      <c r="OCA64" s="1053"/>
      <c r="OCB64" s="1053"/>
      <c r="OCC64" s="480"/>
      <c r="OCD64" s="480"/>
      <c r="OCE64" s="481"/>
      <c r="OCF64" s="480"/>
      <c r="OCG64" s="480"/>
      <c r="OCH64" s="480"/>
      <c r="OCI64" s="481"/>
      <c r="OCJ64" s="481"/>
      <c r="OCK64" s="482"/>
      <c r="OCL64" s="481"/>
      <c r="OCM64" s="1053"/>
      <c r="OCN64" s="1053"/>
      <c r="OCO64" s="1053"/>
      <c r="OCP64" s="1053"/>
      <c r="OCQ64" s="1053"/>
      <c r="OCR64" s="480"/>
      <c r="OCS64" s="480"/>
      <c r="OCT64" s="481"/>
      <c r="OCU64" s="480"/>
      <c r="OCV64" s="480"/>
      <c r="OCW64" s="480"/>
      <c r="OCX64" s="481"/>
      <c r="OCY64" s="481"/>
      <c r="OCZ64" s="482"/>
      <c r="ODA64" s="481"/>
      <c r="ODB64" s="1053"/>
      <c r="ODC64" s="1053"/>
      <c r="ODD64" s="1053"/>
      <c r="ODE64" s="1053"/>
      <c r="ODF64" s="1053"/>
      <c r="ODG64" s="480"/>
      <c r="ODH64" s="480"/>
      <c r="ODI64" s="481"/>
      <c r="ODJ64" s="480"/>
      <c r="ODK64" s="480"/>
      <c r="ODL64" s="480"/>
      <c r="ODM64" s="481"/>
      <c r="ODN64" s="481"/>
      <c r="ODO64" s="482"/>
      <c r="ODP64" s="481"/>
      <c r="ODQ64" s="1053"/>
      <c r="ODR64" s="1053"/>
      <c r="ODS64" s="1053"/>
      <c r="ODT64" s="1053"/>
      <c r="ODU64" s="1053"/>
      <c r="ODV64" s="480"/>
      <c r="ODW64" s="480"/>
      <c r="ODX64" s="481"/>
      <c r="ODY64" s="480"/>
      <c r="ODZ64" s="480"/>
      <c r="OEA64" s="480"/>
      <c r="OEB64" s="481"/>
      <c r="OEC64" s="481"/>
      <c r="OED64" s="482"/>
      <c r="OEE64" s="481"/>
      <c r="OEF64" s="1053"/>
      <c r="OEG64" s="1053"/>
      <c r="OEH64" s="1053"/>
      <c r="OEI64" s="1053"/>
      <c r="OEJ64" s="1053"/>
      <c r="OEK64" s="480"/>
      <c r="OEL64" s="480"/>
      <c r="OEM64" s="481"/>
      <c r="OEN64" s="480"/>
      <c r="OEO64" s="480"/>
      <c r="OEP64" s="480"/>
      <c r="OEQ64" s="481"/>
      <c r="OER64" s="481"/>
      <c r="OES64" s="482"/>
      <c r="OET64" s="481"/>
      <c r="OEU64" s="1053"/>
      <c r="OEV64" s="1053"/>
      <c r="OEW64" s="1053"/>
      <c r="OEX64" s="1053"/>
      <c r="OEY64" s="1053"/>
      <c r="OEZ64" s="480"/>
      <c r="OFA64" s="480"/>
      <c r="OFB64" s="481"/>
      <c r="OFC64" s="480"/>
      <c r="OFD64" s="480"/>
      <c r="OFE64" s="480"/>
      <c r="OFF64" s="481"/>
      <c r="OFG64" s="481"/>
      <c r="OFH64" s="482"/>
      <c r="OFI64" s="481"/>
      <c r="OFJ64" s="1053"/>
      <c r="OFK64" s="1053"/>
      <c r="OFL64" s="1053"/>
      <c r="OFM64" s="1053"/>
      <c r="OFN64" s="1053"/>
      <c r="OFO64" s="480"/>
      <c r="OFP64" s="480"/>
      <c r="OFQ64" s="481"/>
      <c r="OFR64" s="480"/>
      <c r="OFS64" s="480"/>
      <c r="OFT64" s="480"/>
      <c r="OFU64" s="481"/>
      <c r="OFV64" s="481"/>
      <c r="OFW64" s="482"/>
      <c r="OFX64" s="481"/>
      <c r="OFY64" s="1053"/>
      <c r="OFZ64" s="1053"/>
      <c r="OGA64" s="1053"/>
      <c r="OGB64" s="1053"/>
      <c r="OGC64" s="1053"/>
      <c r="OGD64" s="480"/>
      <c r="OGE64" s="480"/>
      <c r="OGF64" s="481"/>
      <c r="OGG64" s="480"/>
      <c r="OGH64" s="480"/>
      <c r="OGI64" s="480"/>
      <c r="OGJ64" s="481"/>
      <c r="OGK64" s="481"/>
      <c r="OGL64" s="482"/>
      <c r="OGM64" s="481"/>
      <c r="OGN64" s="1053"/>
      <c r="OGO64" s="1053"/>
      <c r="OGP64" s="1053"/>
      <c r="OGQ64" s="1053"/>
      <c r="OGR64" s="1053"/>
      <c r="OGS64" s="480"/>
      <c r="OGT64" s="480"/>
      <c r="OGU64" s="481"/>
      <c r="OGV64" s="480"/>
      <c r="OGW64" s="480"/>
      <c r="OGX64" s="480"/>
      <c r="OGY64" s="481"/>
      <c r="OGZ64" s="481"/>
      <c r="OHA64" s="482"/>
      <c r="OHB64" s="481"/>
      <c r="OHC64" s="1053"/>
      <c r="OHD64" s="1053"/>
      <c r="OHE64" s="1053"/>
      <c r="OHF64" s="1053"/>
      <c r="OHG64" s="1053"/>
      <c r="OHH64" s="480"/>
      <c r="OHI64" s="480"/>
      <c r="OHJ64" s="481"/>
      <c r="OHK64" s="480"/>
      <c r="OHL64" s="480"/>
      <c r="OHM64" s="480"/>
      <c r="OHN64" s="481"/>
      <c r="OHO64" s="481"/>
      <c r="OHP64" s="482"/>
      <c r="OHQ64" s="481"/>
      <c r="OHR64" s="1053"/>
      <c r="OHS64" s="1053"/>
      <c r="OHT64" s="1053"/>
      <c r="OHU64" s="1053"/>
      <c r="OHV64" s="1053"/>
      <c r="OHW64" s="480"/>
      <c r="OHX64" s="480"/>
      <c r="OHY64" s="481"/>
      <c r="OHZ64" s="480"/>
      <c r="OIA64" s="480"/>
      <c r="OIB64" s="480"/>
      <c r="OIC64" s="481"/>
      <c r="OID64" s="481"/>
      <c r="OIE64" s="482"/>
      <c r="OIF64" s="481"/>
      <c r="OIG64" s="1053"/>
      <c r="OIH64" s="1053"/>
      <c r="OII64" s="1053"/>
      <c r="OIJ64" s="1053"/>
      <c r="OIK64" s="1053"/>
      <c r="OIL64" s="480"/>
      <c r="OIM64" s="480"/>
      <c r="OIN64" s="481"/>
      <c r="OIO64" s="480"/>
      <c r="OIP64" s="480"/>
      <c r="OIQ64" s="480"/>
      <c r="OIR64" s="481"/>
      <c r="OIS64" s="481"/>
      <c r="OIT64" s="482"/>
      <c r="OIU64" s="481"/>
      <c r="OIV64" s="1053"/>
      <c r="OIW64" s="1053"/>
      <c r="OIX64" s="1053"/>
      <c r="OIY64" s="1053"/>
      <c r="OIZ64" s="1053"/>
      <c r="OJA64" s="480"/>
      <c r="OJB64" s="480"/>
      <c r="OJC64" s="481"/>
      <c r="OJD64" s="480"/>
      <c r="OJE64" s="480"/>
      <c r="OJF64" s="480"/>
      <c r="OJG64" s="481"/>
      <c r="OJH64" s="481"/>
      <c r="OJI64" s="482"/>
      <c r="OJJ64" s="481"/>
      <c r="OJK64" s="1053"/>
      <c r="OJL64" s="1053"/>
      <c r="OJM64" s="1053"/>
      <c r="OJN64" s="1053"/>
      <c r="OJO64" s="1053"/>
      <c r="OJP64" s="480"/>
      <c r="OJQ64" s="480"/>
      <c r="OJR64" s="481"/>
      <c r="OJS64" s="480"/>
      <c r="OJT64" s="480"/>
      <c r="OJU64" s="480"/>
      <c r="OJV64" s="481"/>
      <c r="OJW64" s="481"/>
      <c r="OJX64" s="482"/>
      <c r="OJY64" s="481"/>
      <c r="OJZ64" s="1053"/>
      <c r="OKA64" s="1053"/>
      <c r="OKB64" s="1053"/>
      <c r="OKC64" s="1053"/>
      <c r="OKD64" s="1053"/>
      <c r="OKE64" s="480"/>
      <c r="OKF64" s="480"/>
      <c r="OKG64" s="481"/>
      <c r="OKH64" s="480"/>
      <c r="OKI64" s="480"/>
      <c r="OKJ64" s="480"/>
      <c r="OKK64" s="481"/>
      <c r="OKL64" s="481"/>
      <c r="OKM64" s="482"/>
      <c r="OKN64" s="481"/>
      <c r="OKO64" s="1053"/>
      <c r="OKP64" s="1053"/>
      <c r="OKQ64" s="1053"/>
      <c r="OKR64" s="1053"/>
      <c r="OKS64" s="1053"/>
      <c r="OKT64" s="480"/>
      <c r="OKU64" s="480"/>
      <c r="OKV64" s="481"/>
      <c r="OKW64" s="480"/>
      <c r="OKX64" s="480"/>
      <c r="OKY64" s="480"/>
      <c r="OKZ64" s="481"/>
      <c r="OLA64" s="481"/>
      <c r="OLB64" s="482"/>
      <c r="OLC64" s="481"/>
      <c r="OLD64" s="1053"/>
      <c r="OLE64" s="1053"/>
      <c r="OLF64" s="1053"/>
      <c r="OLG64" s="1053"/>
      <c r="OLH64" s="1053"/>
      <c r="OLI64" s="480"/>
      <c r="OLJ64" s="480"/>
      <c r="OLK64" s="481"/>
      <c r="OLL64" s="480"/>
      <c r="OLM64" s="480"/>
      <c r="OLN64" s="480"/>
      <c r="OLO64" s="481"/>
      <c r="OLP64" s="481"/>
      <c r="OLQ64" s="482"/>
      <c r="OLR64" s="481"/>
      <c r="OLS64" s="1053"/>
      <c r="OLT64" s="1053"/>
      <c r="OLU64" s="1053"/>
      <c r="OLV64" s="1053"/>
      <c r="OLW64" s="1053"/>
      <c r="OLX64" s="480"/>
      <c r="OLY64" s="480"/>
      <c r="OLZ64" s="481"/>
      <c r="OMA64" s="480"/>
      <c r="OMB64" s="480"/>
      <c r="OMC64" s="480"/>
      <c r="OMD64" s="481"/>
      <c r="OME64" s="481"/>
      <c r="OMF64" s="482"/>
      <c r="OMG64" s="481"/>
      <c r="OMH64" s="1053"/>
      <c r="OMI64" s="1053"/>
      <c r="OMJ64" s="1053"/>
      <c r="OMK64" s="1053"/>
      <c r="OML64" s="1053"/>
      <c r="OMM64" s="480"/>
      <c r="OMN64" s="480"/>
      <c r="OMO64" s="481"/>
      <c r="OMP64" s="480"/>
      <c r="OMQ64" s="480"/>
      <c r="OMR64" s="480"/>
      <c r="OMS64" s="481"/>
      <c r="OMT64" s="481"/>
      <c r="OMU64" s="482"/>
      <c r="OMV64" s="481"/>
      <c r="OMW64" s="1053"/>
      <c r="OMX64" s="1053"/>
      <c r="OMY64" s="1053"/>
      <c r="OMZ64" s="1053"/>
      <c r="ONA64" s="1053"/>
      <c r="ONB64" s="480"/>
      <c r="ONC64" s="480"/>
      <c r="OND64" s="481"/>
      <c r="ONE64" s="480"/>
      <c r="ONF64" s="480"/>
      <c r="ONG64" s="480"/>
      <c r="ONH64" s="481"/>
      <c r="ONI64" s="481"/>
      <c r="ONJ64" s="482"/>
      <c r="ONK64" s="481"/>
      <c r="ONL64" s="1053"/>
      <c r="ONM64" s="1053"/>
      <c r="ONN64" s="1053"/>
      <c r="ONO64" s="1053"/>
      <c r="ONP64" s="1053"/>
      <c r="ONQ64" s="480"/>
      <c r="ONR64" s="480"/>
      <c r="ONS64" s="481"/>
      <c r="ONT64" s="480"/>
      <c r="ONU64" s="480"/>
      <c r="ONV64" s="480"/>
      <c r="ONW64" s="481"/>
      <c r="ONX64" s="481"/>
      <c r="ONY64" s="482"/>
      <c r="ONZ64" s="481"/>
      <c r="OOA64" s="1053"/>
      <c r="OOB64" s="1053"/>
      <c r="OOC64" s="1053"/>
      <c r="OOD64" s="1053"/>
      <c r="OOE64" s="1053"/>
      <c r="OOF64" s="480"/>
      <c r="OOG64" s="480"/>
      <c r="OOH64" s="481"/>
      <c r="OOI64" s="480"/>
      <c r="OOJ64" s="480"/>
      <c r="OOK64" s="480"/>
      <c r="OOL64" s="481"/>
      <c r="OOM64" s="481"/>
      <c r="OON64" s="482"/>
      <c r="OOO64" s="481"/>
      <c r="OOP64" s="1053"/>
      <c r="OOQ64" s="1053"/>
      <c r="OOR64" s="1053"/>
      <c r="OOS64" s="1053"/>
      <c r="OOT64" s="1053"/>
      <c r="OOU64" s="480"/>
      <c r="OOV64" s="480"/>
      <c r="OOW64" s="481"/>
      <c r="OOX64" s="480"/>
      <c r="OOY64" s="480"/>
      <c r="OOZ64" s="480"/>
      <c r="OPA64" s="481"/>
      <c r="OPB64" s="481"/>
      <c r="OPC64" s="482"/>
      <c r="OPD64" s="481"/>
      <c r="OPE64" s="1053"/>
      <c r="OPF64" s="1053"/>
      <c r="OPG64" s="1053"/>
      <c r="OPH64" s="1053"/>
      <c r="OPI64" s="1053"/>
      <c r="OPJ64" s="480"/>
      <c r="OPK64" s="480"/>
      <c r="OPL64" s="481"/>
      <c r="OPM64" s="480"/>
      <c r="OPN64" s="480"/>
      <c r="OPO64" s="480"/>
      <c r="OPP64" s="481"/>
      <c r="OPQ64" s="481"/>
      <c r="OPR64" s="482"/>
      <c r="OPS64" s="481"/>
      <c r="OPT64" s="1053"/>
      <c r="OPU64" s="1053"/>
      <c r="OPV64" s="1053"/>
      <c r="OPW64" s="1053"/>
      <c r="OPX64" s="1053"/>
      <c r="OPY64" s="480"/>
      <c r="OPZ64" s="480"/>
      <c r="OQA64" s="481"/>
      <c r="OQB64" s="480"/>
      <c r="OQC64" s="480"/>
      <c r="OQD64" s="480"/>
      <c r="OQE64" s="481"/>
      <c r="OQF64" s="481"/>
      <c r="OQG64" s="482"/>
      <c r="OQH64" s="481"/>
      <c r="OQI64" s="1053"/>
      <c r="OQJ64" s="1053"/>
      <c r="OQK64" s="1053"/>
      <c r="OQL64" s="1053"/>
      <c r="OQM64" s="1053"/>
      <c r="OQN64" s="480"/>
      <c r="OQO64" s="480"/>
      <c r="OQP64" s="481"/>
      <c r="OQQ64" s="480"/>
      <c r="OQR64" s="480"/>
      <c r="OQS64" s="480"/>
      <c r="OQT64" s="481"/>
      <c r="OQU64" s="481"/>
      <c r="OQV64" s="482"/>
      <c r="OQW64" s="481"/>
      <c r="OQX64" s="1053"/>
      <c r="OQY64" s="1053"/>
      <c r="OQZ64" s="1053"/>
      <c r="ORA64" s="1053"/>
      <c r="ORB64" s="1053"/>
      <c r="ORC64" s="480"/>
      <c r="ORD64" s="480"/>
      <c r="ORE64" s="481"/>
      <c r="ORF64" s="480"/>
      <c r="ORG64" s="480"/>
      <c r="ORH64" s="480"/>
      <c r="ORI64" s="481"/>
      <c r="ORJ64" s="481"/>
      <c r="ORK64" s="482"/>
      <c r="ORL64" s="481"/>
      <c r="ORM64" s="1053"/>
      <c r="ORN64" s="1053"/>
      <c r="ORO64" s="1053"/>
      <c r="ORP64" s="1053"/>
      <c r="ORQ64" s="1053"/>
      <c r="ORR64" s="480"/>
      <c r="ORS64" s="480"/>
      <c r="ORT64" s="481"/>
      <c r="ORU64" s="480"/>
      <c r="ORV64" s="480"/>
      <c r="ORW64" s="480"/>
      <c r="ORX64" s="481"/>
      <c r="ORY64" s="481"/>
      <c r="ORZ64" s="482"/>
      <c r="OSA64" s="481"/>
      <c r="OSB64" s="1053"/>
      <c r="OSC64" s="1053"/>
      <c r="OSD64" s="1053"/>
      <c r="OSE64" s="1053"/>
      <c r="OSF64" s="1053"/>
      <c r="OSG64" s="480"/>
      <c r="OSH64" s="480"/>
      <c r="OSI64" s="481"/>
      <c r="OSJ64" s="480"/>
      <c r="OSK64" s="480"/>
      <c r="OSL64" s="480"/>
      <c r="OSM64" s="481"/>
      <c r="OSN64" s="481"/>
      <c r="OSO64" s="482"/>
      <c r="OSP64" s="481"/>
      <c r="OSQ64" s="1053"/>
      <c r="OSR64" s="1053"/>
      <c r="OSS64" s="1053"/>
      <c r="OST64" s="1053"/>
      <c r="OSU64" s="1053"/>
      <c r="OSV64" s="480"/>
      <c r="OSW64" s="480"/>
      <c r="OSX64" s="481"/>
      <c r="OSY64" s="480"/>
      <c r="OSZ64" s="480"/>
      <c r="OTA64" s="480"/>
      <c r="OTB64" s="481"/>
      <c r="OTC64" s="481"/>
      <c r="OTD64" s="482"/>
      <c r="OTE64" s="481"/>
      <c r="OTF64" s="1053"/>
      <c r="OTG64" s="1053"/>
      <c r="OTH64" s="1053"/>
      <c r="OTI64" s="1053"/>
      <c r="OTJ64" s="1053"/>
      <c r="OTK64" s="480"/>
      <c r="OTL64" s="480"/>
      <c r="OTM64" s="481"/>
      <c r="OTN64" s="480"/>
      <c r="OTO64" s="480"/>
      <c r="OTP64" s="480"/>
      <c r="OTQ64" s="481"/>
      <c r="OTR64" s="481"/>
      <c r="OTS64" s="482"/>
      <c r="OTT64" s="481"/>
      <c r="OTU64" s="1053"/>
      <c r="OTV64" s="1053"/>
      <c r="OTW64" s="1053"/>
      <c r="OTX64" s="1053"/>
      <c r="OTY64" s="1053"/>
      <c r="OTZ64" s="480"/>
      <c r="OUA64" s="480"/>
      <c r="OUB64" s="481"/>
      <c r="OUC64" s="480"/>
      <c r="OUD64" s="480"/>
      <c r="OUE64" s="480"/>
      <c r="OUF64" s="481"/>
      <c r="OUG64" s="481"/>
      <c r="OUH64" s="482"/>
      <c r="OUI64" s="481"/>
      <c r="OUJ64" s="1053"/>
      <c r="OUK64" s="1053"/>
      <c r="OUL64" s="1053"/>
      <c r="OUM64" s="1053"/>
      <c r="OUN64" s="1053"/>
      <c r="OUO64" s="480"/>
      <c r="OUP64" s="480"/>
      <c r="OUQ64" s="481"/>
      <c r="OUR64" s="480"/>
      <c r="OUS64" s="480"/>
      <c r="OUT64" s="480"/>
      <c r="OUU64" s="481"/>
      <c r="OUV64" s="481"/>
      <c r="OUW64" s="482"/>
      <c r="OUX64" s="481"/>
      <c r="OUY64" s="1053"/>
      <c r="OUZ64" s="1053"/>
      <c r="OVA64" s="1053"/>
      <c r="OVB64" s="1053"/>
      <c r="OVC64" s="1053"/>
      <c r="OVD64" s="480"/>
      <c r="OVE64" s="480"/>
      <c r="OVF64" s="481"/>
      <c r="OVG64" s="480"/>
      <c r="OVH64" s="480"/>
      <c r="OVI64" s="480"/>
      <c r="OVJ64" s="481"/>
      <c r="OVK64" s="481"/>
      <c r="OVL64" s="482"/>
      <c r="OVM64" s="481"/>
      <c r="OVN64" s="1053"/>
      <c r="OVO64" s="1053"/>
      <c r="OVP64" s="1053"/>
      <c r="OVQ64" s="1053"/>
      <c r="OVR64" s="1053"/>
      <c r="OVS64" s="480"/>
      <c r="OVT64" s="480"/>
      <c r="OVU64" s="481"/>
      <c r="OVV64" s="480"/>
      <c r="OVW64" s="480"/>
      <c r="OVX64" s="480"/>
      <c r="OVY64" s="481"/>
      <c r="OVZ64" s="481"/>
      <c r="OWA64" s="482"/>
      <c r="OWB64" s="481"/>
      <c r="OWC64" s="1053"/>
      <c r="OWD64" s="1053"/>
      <c r="OWE64" s="1053"/>
      <c r="OWF64" s="1053"/>
      <c r="OWG64" s="1053"/>
      <c r="OWH64" s="480"/>
      <c r="OWI64" s="480"/>
      <c r="OWJ64" s="481"/>
      <c r="OWK64" s="480"/>
      <c r="OWL64" s="480"/>
      <c r="OWM64" s="480"/>
      <c r="OWN64" s="481"/>
      <c r="OWO64" s="481"/>
      <c r="OWP64" s="482"/>
      <c r="OWQ64" s="481"/>
      <c r="OWR64" s="1053"/>
      <c r="OWS64" s="1053"/>
      <c r="OWT64" s="1053"/>
      <c r="OWU64" s="1053"/>
      <c r="OWV64" s="1053"/>
      <c r="OWW64" s="480"/>
      <c r="OWX64" s="480"/>
      <c r="OWY64" s="481"/>
      <c r="OWZ64" s="480"/>
      <c r="OXA64" s="480"/>
      <c r="OXB64" s="480"/>
      <c r="OXC64" s="481"/>
      <c r="OXD64" s="481"/>
      <c r="OXE64" s="482"/>
      <c r="OXF64" s="481"/>
      <c r="OXG64" s="1053"/>
      <c r="OXH64" s="1053"/>
      <c r="OXI64" s="1053"/>
      <c r="OXJ64" s="1053"/>
      <c r="OXK64" s="1053"/>
      <c r="OXL64" s="480"/>
      <c r="OXM64" s="480"/>
      <c r="OXN64" s="481"/>
      <c r="OXO64" s="480"/>
      <c r="OXP64" s="480"/>
      <c r="OXQ64" s="480"/>
      <c r="OXR64" s="481"/>
      <c r="OXS64" s="481"/>
      <c r="OXT64" s="482"/>
      <c r="OXU64" s="481"/>
      <c r="OXV64" s="1053"/>
      <c r="OXW64" s="1053"/>
      <c r="OXX64" s="1053"/>
      <c r="OXY64" s="1053"/>
      <c r="OXZ64" s="1053"/>
      <c r="OYA64" s="480"/>
      <c r="OYB64" s="480"/>
      <c r="OYC64" s="481"/>
      <c r="OYD64" s="480"/>
      <c r="OYE64" s="480"/>
      <c r="OYF64" s="480"/>
      <c r="OYG64" s="481"/>
      <c r="OYH64" s="481"/>
      <c r="OYI64" s="482"/>
      <c r="OYJ64" s="481"/>
      <c r="OYK64" s="1053"/>
      <c r="OYL64" s="1053"/>
      <c r="OYM64" s="1053"/>
      <c r="OYN64" s="1053"/>
      <c r="OYO64" s="1053"/>
      <c r="OYP64" s="480"/>
      <c r="OYQ64" s="480"/>
      <c r="OYR64" s="481"/>
      <c r="OYS64" s="480"/>
      <c r="OYT64" s="480"/>
      <c r="OYU64" s="480"/>
      <c r="OYV64" s="481"/>
      <c r="OYW64" s="481"/>
      <c r="OYX64" s="482"/>
      <c r="OYY64" s="481"/>
      <c r="OYZ64" s="1053"/>
      <c r="OZA64" s="1053"/>
      <c r="OZB64" s="1053"/>
      <c r="OZC64" s="1053"/>
      <c r="OZD64" s="1053"/>
      <c r="OZE64" s="480"/>
      <c r="OZF64" s="480"/>
      <c r="OZG64" s="481"/>
      <c r="OZH64" s="480"/>
      <c r="OZI64" s="480"/>
      <c r="OZJ64" s="480"/>
      <c r="OZK64" s="481"/>
      <c r="OZL64" s="481"/>
      <c r="OZM64" s="482"/>
      <c r="OZN64" s="481"/>
      <c r="OZO64" s="1053"/>
      <c r="OZP64" s="1053"/>
      <c r="OZQ64" s="1053"/>
      <c r="OZR64" s="1053"/>
      <c r="OZS64" s="1053"/>
      <c r="OZT64" s="480"/>
      <c r="OZU64" s="480"/>
      <c r="OZV64" s="481"/>
      <c r="OZW64" s="480"/>
      <c r="OZX64" s="480"/>
      <c r="OZY64" s="480"/>
      <c r="OZZ64" s="481"/>
      <c r="PAA64" s="481"/>
      <c r="PAB64" s="482"/>
      <c r="PAC64" s="481"/>
      <c r="PAD64" s="1053"/>
      <c r="PAE64" s="1053"/>
      <c r="PAF64" s="1053"/>
      <c r="PAG64" s="1053"/>
      <c r="PAH64" s="1053"/>
      <c r="PAI64" s="480"/>
      <c r="PAJ64" s="480"/>
      <c r="PAK64" s="481"/>
      <c r="PAL64" s="480"/>
      <c r="PAM64" s="480"/>
      <c r="PAN64" s="480"/>
      <c r="PAO64" s="481"/>
      <c r="PAP64" s="481"/>
      <c r="PAQ64" s="482"/>
      <c r="PAR64" s="481"/>
      <c r="PAS64" s="1053"/>
      <c r="PAT64" s="1053"/>
      <c r="PAU64" s="1053"/>
      <c r="PAV64" s="1053"/>
      <c r="PAW64" s="1053"/>
      <c r="PAX64" s="480"/>
      <c r="PAY64" s="480"/>
      <c r="PAZ64" s="481"/>
      <c r="PBA64" s="480"/>
      <c r="PBB64" s="480"/>
      <c r="PBC64" s="480"/>
      <c r="PBD64" s="481"/>
      <c r="PBE64" s="481"/>
      <c r="PBF64" s="482"/>
      <c r="PBG64" s="481"/>
      <c r="PBH64" s="1053"/>
      <c r="PBI64" s="1053"/>
      <c r="PBJ64" s="1053"/>
      <c r="PBK64" s="1053"/>
      <c r="PBL64" s="1053"/>
      <c r="PBM64" s="480"/>
      <c r="PBN64" s="480"/>
      <c r="PBO64" s="481"/>
      <c r="PBP64" s="480"/>
      <c r="PBQ64" s="480"/>
      <c r="PBR64" s="480"/>
      <c r="PBS64" s="481"/>
      <c r="PBT64" s="481"/>
      <c r="PBU64" s="482"/>
      <c r="PBV64" s="481"/>
      <c r="PBW64" s="1053"/>
      <c r="PBX64" s="1053"/>
      <c r="PBY64" s="1053"/>
      <c r="PBZ64" s="1053"/>
      <c r="PCA64" s="1053"/>
      <c r="PCB64" s="480"/>
      <c r="PCC64" s="480"/>
      <c r="PCD64" s="481"/>
      <c r="PCE64" s="480"/>
      <c r="PCF64" s="480"/>
      <c r="PCG64" s="480"/>
      <c r="PCH64" s="481"/>
      <c r="PCI64" s="481"/>
      <c r="PCJ64" s="482"/>
      <c r="PCK64" s="481"/>
      <c r="PCL64" s="1053"/>
      <c r="PCM64" s="1053"/>
      <c r="PCN64" s="1053"/>
      <c r="PCO64" s="1053"/>
      <c r="PCP64" s="1053"/>
      <c r="PCQ64" s="480"/>
      <c r="PCR64" s="480"/>
      <c r="PCS64" s="481"/>
      <c r="PCT64" s="480"/>
      <c r="PCU64" s="480"/>
      <c r="PCV64" s="480"/>
      <c r="PCW64" s="481"/>
      <c r="PCX64" s="481"/>
      <c r="PCY64" s="482"/>
      <c r="PCZ64" s="481"/>
      <c r="PDA64" s="1053"/>
      <c r="PDB64" s="1053"/>
      <c r="PDC64" s="1053"/>
      <c r="PDD64" s="1053"/>
      <c r="PDE64" s="1053"/>
      <c r="PDF64" s="480"/>
      <c r="PDG64" s="480"/>
      <c r="PDH64" s="481"/>
      <c r="PDI64" s="480"/>
      <c r="PDJ64" s="480"/>
      <c r="PDK64" s="480"/>
      <c r="PDL64" s="481"/>
      <c r="PDM64" s="481"/>
      <c r="PDN64" s="482"/>
      <c r="PDO64" s="481"/>
      <c r="PDP64" s="1053"/>
      <c r="PDQ64" s="1053"/>
      <c r="PDR64" s="1053"/>
      <c r="PDS64" s="1053"/>
      <c r="PDT64" s="1053"/>
      <c r="PDU64" s="480"/>
      <c r="PDV64" s="480"/>
      <c r="PDW64" s="481"/>
      <c r="PDX64" s="480"/>
      <c r="PDY64" s="480"/>
      <c r="PDZ64" s="480"/>
      <c r="PEA64" s="481"/>
      <c r="PEB64" s="481"/>
      <c r="PEC64" s="482"/>
      <c r="PED64" s="481"/>
      <c r="PEE64" s="1053"/>
      <c r="PEF64" s="1053"/>
      <c r="PEG64" s="1053"/>
      <c r="PEH64" s="1053"/>
      <c r="PEI64" s="1053"/>
      <c r="PEJ64" s="480"/>
      <c r="PEK64" s="480"/>
      <c r="PEL64" s="481"/>
      <c r="PEM64" s="480"/>
      <c r="PEN64" s="480"/>
      <c r="PEO64" s="480"/>
      <c r="PEP64" s="481"/>
      <c r="PEQ64" s="481"/>
      <c r="PER64" s="482"/>
      <c r="PES64" s="481"/>
      <c r="PET64" s="1053"/>
      <c r="PEU64" s="1053"/>
      <c r="PEV64" s="1053"/>
      <c r="PEW64" s="1053"/>
      <c r="PEX64" s="1053"/>
      <c r="PEY64" s="480"/>
      <c r="PEZ64" s="480"/>
      <c r="PFA64" s="481"/>
      <c r="PFB64" s="480"/>
      <c r="PFC64" s="480"/>
      <c r="PFD64" s="480"/>
      <c r="PFE64" s="481"/>
      <c r="PFF64" s="481"/>
      <c r="PFG64" s="482"/>
      <c r="PFH64" s="481"/>
      <c r="PFI64" s="1053"/>
      <c r="PFJ64" s="1053"/>
      <c r="PFK64" s="1053"/>
      <c r="PFL64" s="1053"/>
      <c r="PFM64" s="1053"/>
      <c r="PFN64" s="480"/>
      <c r="PFO64" s="480"/>
      <c r="PFP64" s="481"/>
      <c r="PFQ64" s="480"/>
      <c r="PFR64" s="480"/>
      <c r="PFS64" s="480"/>
      <c r="PFT64" s="481"/>
      <c r="PFU64" s="481"/>
      <c r="PFV64" s="482"/>
      <c r="PFW64" s="481"/>
      <c r="PFX64" s="1053"/>
      <c r="PFY64" s="1053"/>
      <c r="PFZ64" s="1053"/>
      <c r="PGA64" s="1053"/>
      <c r="PGB64" s="1053"/>
      <c r="PGC64" s="480"/>
      <c r="PGD64" s="480"/>
      <c r="PGE64" s="481"/>
      <c r="PGF64" s="480"/>
      <c r="PGG64" s="480"/>
      <c r="PGH64" s="480"/>
      <c r="PGI64" s="481"/>
      <c r="PGJ64" s="481"/>
      <c r="PGK64" s="482"/>
      <c r="PGL64" s="481"/>
      <c r="PGM64" s="1053"/>
      <c r="PGN64" s="1053"/>
      <c r="PGO64" s="1053"/>
      <c r="PGP64" s="1053"/>
      <c r="PGQ64" s="1053"/>
      <c r="PGR64" s="480"/>
      <c r="PGS64" s="480"/>
      <c r="PGT64" s="481"/>
      <c r="PGU64" s="480"/>
      <c r="PGV64" s="480"/>
      <c r="PGW64" s="480"/>
      <c r="PGX64" s="481"/>
      <c r="PGY64" s="481"/>
      <c r="PGZ64" s="482"/>
      <c r="PHA64" s="481"/>
      <c r="PHB64" s="1053"/>
      <c r="PHC64" s="1053"/>
      <c r="PHD64" s="1053"/>
      <c r="PHE64" s="1053"/>
      <c r="PHF64" s="1053"/>
      <c r="PHG64" s="480"/>
      <c r="PHH64" s="480"/>
      <c r="PHI64" s="481"/>
      <c r="PHJ64" s="480"/>
      <c r="PHK64" s="480"/>
      <c r="PHL64" s="480"/>
      <c r="PHM64" s="481"/>
      <c r="PHN64" s="481"/>
      <c r="PHO64" s="482"/>
      <c r="PHP64" s="481"/>
      <c r="PHQ64" s="1053"/>
      <c r="PHR64" s="1053"/>
      <c r="PHS64" s="1053"/>
      <c r="PHT64" s="1053"/>
      <c r="PHU64" s="1053"/>
      <c r="PHV64" s="480"/>
      <c r="PHW64" s="480"/>
      <c r="PHX64" s="481"/>
      <c r="PHY64" s="480"/>
      <c r="PHZ64" s="480"/>
      <c r="PIA64" s="480"/>
      <c r="PIB64" s="481"/>
      <c r="PIC64" s="481"/>
      <c r="PID64" s="482"/>
      <c r="PIE64" s="481"/>
      <c r="PIF64" s="1053"/>
      <c r="PIG64" s="1053"/>
      <c r="PIH64" s="1053"/>
      <c r="PII64" s="1053"/>
      <c r="PIJ64" s="1053"/>
      <c r="PIK64" s="480"/>
      <c r="PIL64" s="480"/>
      <c r="PIM64" s="481"/>
      <c r="PIN64" s="480"/>
      <c r="PIO64" s="480"/>
      <c r="PIP64" s="480"/>
      <c r="PIQ64" s="481"/>
      <c r="PIR64" s="481"/>
      <c r="PIS64" s="482"/>
      <c r="PIT64" s="481"/>
      <c r="PIU64" s="1053"/>
      <c r="PIV64" s="1053"/>
      <c r="PIW64" s="1053"/>
      <c r="PIX64" s="1053"/>
      <c r="PIY64" s="1053"/>
      <c r="PIZ64" s="480"/>
      <c r="PJA64" s="480"/>
      <c r="PJB64" s="481"/>
      <c r="PJC64" s="480"/>
      <c r="PJD64" s="480"/>
      <c r="PJE64" s="480"/>
      <c r="PJF64" s="481"/>
      <c r="PJG64" s="481"/>
      <c r="PJH64" s="482"/>
      <c r="PJI64" s="481"/>
      <c r="PJJ64" s="1053"/>
      <c r="PJK64" s="1053"/>
      <c r="PJL64" s="1053"/>
      <c r="PJM64" s="1053"/>
      <c r="PJN64" s="1053"/>
      <c r="PJO64" s="480"/>
      <c r="PJP64" s="480"/>
      <c r="PJQ64" s="481"/>
      <c r="PJR64" s="480"/>
      <c r="PJS64" s="480"/>
      <c r="PJT64" s="480"/>
      <c r="PJU64" s="481"/>
      <c r="PJV64" s="481"/>
      <c r="PJW64" s="482"/>
      <c r="PJX64" s="481"/>
      <c r="PJY64" s="1053"/>
      <c r="PJZ64" s="1053"/>
      <c r="PKA64" s="1053"/>
      <c r="PKB64" s="1053"/>
      <c r="PKC64" s="1053"/>
      <c r="PKD64" s="480"/>
      <c r="PKE64" s="480"/>
      <c r="PKF64" s="481"/>
      <c r="PKG64" s="480"/>
      <c r="PKH64" s="480"/>
      <c r="PKI64" s="480"/>
      <c r="PKJ64" s="481"/>
      <c r="PKK64" s="481"/>
      <c r="PKL64" s="482"/>
      <c r="PKM64" s="481"/>
      <c r="PKN64" s="1053"/>
      <c r="PKO64" s="1053"/>
      <c r="PKP64" s="1053"/>
      <c r="PKQ64" s="1053"/>
      <c r="PKR64" s="1053"/>
      <c r="PKS64" s="480"/>
      <c r="PKT64" s="480"/>
      <c r="PKU64" s="481"/>
      <c r="PKV64" s="480"/>
      <c r="PKW64" s="480"/>
      <c r="PKX64" s="480"/>
      <c r="PKY64" s="481"/>
      <c r="PKZ64" s="481"/>
      <c r="PLA64" s="482"/>
      <c r="PLB64" s="481"/>
      <c r="PLC64" s="1053"/>
      <c r="PLD64" s="1053"/>
      <c r="PLE64" s="1053"/>
      <c r="PLF64" s="1053"/>
      <c r="PLG64" s="1053"/>
      <c r="PLH64" s="480"/>
      <c r="PLI64" s="480"/>
      <c r="PLJ64" s="481"/>
      <c r="PLK64" s="480"/>
      <c r="PLL64" s="480"/>
      <c r="PLM64" s="480"/>
      <c r="PLN64" s="481"/>
      <c r="PLO64" s="481"/>
      <c r="PLP64" s="482"/>
      <c r="PLQ64" s="481"/>
      <c r="PLR64" s="1053"/>
      <c r="PLS64" s="1053"/>
      <c r="PLT64" s="1053"/>
      <c r="PLU64" s="1053"/>
      <c r="PLV64" s="1053"/>
      <c r="PLW64" s="480"/>
      <c r="PLX64" s="480"/>
      <c r="PLY64" s="481"/>
      <c r="PLZ64" s="480"/>
      <c r="PMA64" s="480"/>
      <c r="PMB64" s="480"/>
      <c r="PMC64" s="481"/>
      <c r="PMD64" s="481"/>
      <c r="PME64" s="482"/>
      <c r="PMF64" s="481"/>
      <c r="PMG64" s="1053"/>
      <c r="PMH64" s="1053"/>
      <c r="PMI64" s="1053"/>
      <c r="PMJ64" s="1053"/>
      <c r="PMK64" s="1053"/>
      <c r="PML64" s="480"/>
      <c r="PMM64" s="480"/>
      <c r="PMN64" s="481"/>
      <c r="PMO64" s="480"/>
      <c r="PMP64" s="480"/>
      <c r="PMQ64" s="480"/>
      <c r="PMR64" s="481"/>
      <c r="PMS64" s="481"/>
      <c r="PMT64" s="482"/>
      <c r="PMU64" s="481"/>
      <c r="PMV64" s="1053"/>
      <c r="PMW64" s="1053"/>
      <c r="PMX64" s="1053"/>
      <c r="PMY64" s="1053"/>
      <c r="PMZ64" s="1053"/>
      <c r="PNA64" s="480"/>
      <c r="PNB64" s="480"/>
      <c r="PNC64" s="481"/>
      <c r="PND64" s="480"/>
      <c r="PNE64" s="480"/>
      <c r="PNF64" s="480"/>
      <c r="PNG64" s="481"/>
      <c r="PNH64" s="481"/>
      <c r="PNI64" s="482"/>
      <c r="PNJ64" s="481"/>
      <c r="PNK64" s="1053"/>
      <c r="PNL64" s="1053"/>
      <c r="PNM64" s="1053"/>
      <c r="PNN64" s="1053"/>
      <c r="PNO64" s="1053"/>
      <c r="PNP64" s="480"/>
      <c r="PNQ64" s="480"/>
      <c r="PNR64" s="481"/>
      <c r="PNS64" s="480"/>
      <c r="PNT64" s="480"/>
      <c r="PNU64" s="480"/>
      <c r="PNV64" s="481"/>
      <c r="PNW64" s="481"/>
      <c r="PNX64" s="482"/>
      <c r="PNY64" s="481"/>
      <c r="PNZ64" s="1053"/>
      <c r="POA64" s="1053"/>
      <c r="POB64" s="1053"/>
      <c r="POC64" s="1053"/>
      <c r="POD64" s="1053"/>
      <c r="POE64" s="480"/>
      <c r="POF64" s="480"/>
      <c r="POG64" s="481"/>
      <c r="POH64" s="480"/>
      <c r="POI64" s="480"/>
      <c r="POJ64" s="480"/>
      <c r="POK64" s="481"/>
      <c r="POL64" s="481"/>
      <c r="POM64" s="482"/>
      <c r="PON64" s="481"/>
      <c r="POO64" s="1053"/>
      <c r="POP64" s="1053"/>
      <c r="POQ64" s="1053"/>
      <c r="POR64" s="1053"/>
      <c r="POS64" s="1053"/>
      <c r="POT64" s="480"/>
      <c r="POU64" s="480"/>
      <c r="POV64" s="481"/>
      <c r="POW64" s="480"/>
      <c r="POX64" s="480"/>
      <c r="POY64" s="480"/>
      <c r="POZ64" s="481"/>
      <c r="PPA64" s="481"/>
      <c r="PPB64" s="482"/>
      <c r="PPC64" s="481"/>
      <c r="PPD64" s="1053"/>
      <c r="PPE64" s="1053"/>
      <c r="PPF64" s="1053"/>
      <c r="PPG64" s="1053"/>
      <c r="PPH64" s="1053"/>
      <c r="PPI64" s="480"/>
      <c r="PPJ64" s="480"/>
      <c r="PPK64" s="481"/>
      <c r="PPL64" s="480"/>
      <c r="PPM64" s="480"/>
      <c r="PPN64" s="480"/>
      <c r="PPO64" s="481"/>
      <c r="PPP64" s="481"/>
      <c r="PPQ64" s="482"/>
      <c r="PPR64" s="481"/>
      <c r="PPS64" s="1053"/>
      <c r="PPT64" s="1053"/>
      <c r="PPU64" s="1053"/>
      <c r="PPV64" s="1053"/>
      <c r="PPW64" s="1053"/>
      <c r="PPX64" s="480"/>
      <c r="PPY64" s="480"/>
      <c r="PPZ64" s="481"/>
      <c r="PQA64" s="480"/>
      <c r="PQB64" s="480"/>
      <c r="PQC64" s="480"/>
      <c r="PQD64" s="481"/>
      <c r="PQE64" s="481"/>
      <c r="PQF64" s="482"/>
      <c r="PQG64" s="481"/>
      <c r="PQH64" s="1053"/>
      <c r="PQI64" s="1053"/>
      <c r="PQJ64" s="1053"/>
      <c r="PQK64" s="1053"/>
      <c r="PQL64" s="1053"/>
      <c r="PQM64" s="480"/>
      <c r="PQN64" s="480"/>
      <c r="PQO64" s="481"/>
      <c r="PQP64" s="480"/>
      <c r="PQQ64" s="480"/>
      <c r="PQR64" s="480"/>
      <c r="PQS64" s="481"/>
      <c r="PQT64" s="481"/>
      <c r="PQU64" s="482"/>
      <c r="PQV64" s="481"/>
      <c r="PQW64" s="1053"/>
      <c r="PQX64" s="1053"/>
      <c r="PQY64" s="1053"/>
      <c r="PQZ64" s="1053"/>
      <c r="PRA64" s="1053"/>
      <c r="PRB64" s="480"/>
      <c r="PRC64" s="480"/>
      <c r="PRD64" s="481"/>
      <c r="PRE64" s="480"/>
      <c r="PRF64" s="480"/>
      <c r="PRG64" s="480"/>
      <c r="PRH64" s="481"/>
      <c r="PRI64" s="481"/>
      <c r="PRJ64" s="482"/>
      <c r="PRK64" s="481"/>
      <c r="PRL64" s="1053"/>
      <c r="PRM64" s="1053"/>
      <c r="PRN64" s="1053"/>
      <c r="PRO64" s="1053"/>
      <c r="PRP64" s="1053"/>
      <c r="PRQ64" s="480"/>
      <c r="PRR64" s="480"/>
      <c r="PRS64" s="481"/>
      <c r="PRT64" s="480"/>
      <c r="PRU64" s="480"/>
      <c r="PRV64" s="480"/>
      <c r="PRW64" s="481"/>
      <c r="PRX64" s="481"/>
      <c r="PRY64" s="482"/>
      <c r="PRZ64" s="481"/>
      <c r="PSA64" s="1053"/>
      <c r="PSB64" s="1053"/>
      <c r="PSC64" s="1053"/>
      <c r="PSD64" s="1053"/>
      <c r="PSE64" s="1053"/>
      <c r="PSF64" s="480"/>
      <c r="PSG64" s="480"/>
      <c r="PSH64" s="481"/>
      <c r="PSI64" s="480"/>
      <c r="PSJ64" s="480"/>
      <c r="PSK64" s="480"/>
      <c r="PSL64" s="481"/>
      <c r="PSM64" s="481"/>
      <c r="PSN64" s="482"/>
      <c r="PSO64" s="481"/>
      <c r="PSP64" s="1053"/>
      <c r="PSQ64" s="1053"/>
      <c r="PSR64" s="1053"/>
      <c r="PSS64" s="1053"/>
      <c r="PST64" s="1053"/>
      <c r="PSU64" s="480"/>
      <c r="PSV64" s="480"/>
      <c r="PSW64" s="481"/>
      <c r="PSX64" s="480"/>
      <c r="PSY64" s="480"/>
      <c r="PSZ64" s="480"/>
      <c r="PTA64" s="481"/>
      <c r="PTB64" s="481"/>
      <c r="PTC64" s="482"/>
      <c r="PTD64" s="481"/>
      <c r="PTE64" s="1053"/>
      <c r="PTF64" s="1053"/>
      <c r="PTG64" s="1053"/>
      <c r="PTH64" s="1053"/>
      <c r="PTI64" s="1053"/>
      <c r="PTJ64" s="480"/>
      <c r="PTK64" s="480"/>
      <c r="PTL64" s="481"/>
      <c r="PTM64" s="480"/>
      <c r="PTN64" s="480"/>
      <c r="PTO64" s="480"/>
      <c r="PTP64" s="481"/>
      <c r="PTQ64" s="481"/>
      <c r="PTR64" s="482"/>
      <c r="PTS64" s="481"/>
      <c r="PTT64" s="1053"/>
      <c r="PTU64" s="1053"/>
      <c r="PTV64" s="1053"/>
      <c r="PTW64" s="1053"/>
      <c r="PTX64" s="1053"/>
      <c r="PTY64" s="480"/>
      <c r="PTZ64" s="480"/>
      <c r="PUA64" s="481"/>
      <c r="PUB64" s="480"/>
      <c r="PUC64" s="480"/>
      <c r="PUD64" s="480"/>
      <c r="PUE64" s="481"/>
      <c r="PUF64" s="481"/>
      <c r="PUG64" s="482"/>
      <c r="PUH64" s="481"/>
      <c r="PUI64" s="1053"/>
      <c r="PUJ64" s="1053"/>
      <c r="PUK64" s="1053"/>
      <c r="PUL64" s="1053"/>
      <c r="PUM64" s="1053"/>
      <c r="PUN64" s="480"/>
      <c r="PUO64" s="480"/>
      <c r="PUP64" s="481"/>
      <c r="PUQ64" s="480"/>
      <c r="PUR64" s="480"/>
      <c r="PUS64" s="480"/>
      <c r="PUT64" s="481"/>
      <c r="PUU64" s="481"/>
      <c r="PUV64" s="482"/>
      <c r="PUW64" s="481"/>
      <c r="PUX64" s="1053"/>
      <c r="PUY64" s="1053"/>
      <c r="PUZ64" s="1053"/>
      <c r="PVA64" s="1053"/>
      <c r="PVB64" s="1053"/>
      <c r="PVC64" s="480"/>
      <c r="PVD64" s="480"/>
      <c r="PVE64" s="481"/>
      <c r="PVF64" s="480"/>
      <c r="PVG64" s="480"/>
      <c r="PVH64" s="480"/>
      <c r="PVI64" s="481"/>
      <c r="PVJ64" s="481"/>
      <c r="PVK64" s="482"/>
      <c r="PVL64" s="481"/>
      <c r="PVM64" s="1053"/>
      <c r="PVN64" s="1053"/>
      <c r="PVO64" s="1053"/>
      <c r="PVP64" s="1053"/>
      <c r="PVQ64" s="1053"/>
      <c r="PVR64" s="480"/>
      <c r="PVS64" s="480"/>
      <c r="PVT64" s="481"/>
      <c r="PVU64" s="480"/>
      <c r="PVV64" s="480"/>
      <c r="PVW64" s="480"/>
      <c r="PVX64" s="481"/>
      <c r="PVY64" s="481"/>
      <c r="PVZ64" s="482"/>
      <c r="PWA64" s="481"/>
      <c r="PWB64" s="1053"/>
      <c r="PWC64" s="1053"/>
      <c r="PWD64" s="1053"/>
      <c r="PWE64" s="1053"/>
      <c r="PWF64" s="1053"/>
      <c r="PWG64" s="480"/>
      <c r="PWH64" s="480"/>
      <c r="PWI64" s="481"/>
      <c r="PWJ64" s="480"/>
      <c r="PWK64" s="480"/>
      <c r="PWL64" s="480"/>
      <c r="PWM64" s="481"/>
      <c r="PWN64" s="481"/>
      <c r="PWO64" s="482"/>
      <c r="PWP64" s="481"/>
      <c r="PWQ64" s="1053"/>
      <c r="PWR64" s="1053"/>
      <c r="PWS64" s="1053"/>
      <c r="PWT64" s="1053"/>
      <c r="PWU64" s="1053"/>
      <c r="PWV64" s="480"/>
      <c r="PWW64" s="480"/>
      <c r="PWX64" s="481"/>
      <c r="PWY64" s="480"/>
      <c r="PWZ64" s="480"/>
      <c r="PXA64" s="480"/>
      <c r="PXB64" s="481"/>
      <c r="PXC64" s="481"/>
      <c r="PXD64" s="482"/>
      <c r="PXE64" s="481"/>
      <c r="PXF64" s="1053"/>
      <c r="PXG64" s="1053"/>
      <c r="PXH64" s="1053"/>
      <c r="PXI64" s="1053"/>
      <c r="PXJ64" s="1053"/>
      <c r="PXK64" s="480"/>
      <c r="PXL64" s="480"/>
      <c r="PXM64" s="481"/>
      <c r="PXN64" s="480"/>
      <c r="PXO64" s="480"/>
      <c r="PXP64" s="480"/>
      <c r="PXQ64" s="481"/>
      <c r="PXR64" s="481"/>
      <c r="PXS64" s="482"/>
      <c r="PXT64" s="481"/>
      <c r="PXU64" s="1053"/>
      <c r="PXV64" s="1053"/>
      <c r="PXW64" s="1053"/>
      <c r="PXX64" s="1053"/>
      <c r="PXY64" s="1053"/>
      <c r="PXZ64" s="480"/>
      <c r="PYA64" s="480"/>
      <c r="PYB64" s="481"/>
      <c r="PYC64" s="480"/>
      <c r="PYD64" s="480"/>
      <c r="PYE64" s="480"/>
      <c r="PYF64" s="481"/>
      <c r="PYG64" s="481"/>
      <c r="PYH64" s="482"/>
      <c r="PYI64" s="481"/>
      <c r="PYJ64" s="1053"/>
      <c r="PYK64" s="1053"/>
      <c r="PYL64" s="1053"/>
      <c r="PYM64" s="1053"/>
      <c r="PYN64" s="1053"/>
      <c r="PYO64" s="480"/>
      <c r="PYP64" s="480"/>
      <c r="PYQ64" s="481"/>
      <c r="PYR64" s="480"/>
      <c r="PYS64" s="480"/>
      <c r="PYT64" s="480"/>
      <c r="PYU64" s="481"/>
      <c r="PYV64" s="481"/>
      <c r="PYW64" s="482"/>
      <c r="PYX64" s="481"/>
      <c r="PYY64" s="1053"/>
      <c r="PYZ64" s="1053"/>
      <c r="PZA64" s="1053"/>
      <c r="PZB64" s="1053"/>
      <c r="PZC64" s="1053"/>
      <c r="PZD64" s="480"/>
      <c r="PZE64" s="480"/>
      <c r="PZF64" s="481"/>
      <c r="PZG64" s="480"/>
      <c r="PZH64" s="480"/>
      <c r="PZI64" s="480"/>
      <c r="PZJ64" s="481"/>
      <c r="PZK64" s="481"/>
      <c r="PZL64" s="482"/>
      <c r="PZM64" s="481"/>
      <c r="PZN64" s="1053"/>
      <c r="PZO64" s="1053"/>
      <c r="PZP64" s="1053"/>
      <c r="PZQ64" s="1053"/>
      <c r="PZR64" s="1053"/>
      <c r="PZS64" s="480"/>
      <c r="PZT64" s="480"/>
      <c r="PZU64" s="481"/>
      <c r="PZV64" s="480"/>
      <c r="PZW64" s="480"/>
      <c r="PZX64" s="480"/>
      <c r="PZY64" s="481"/>
      <c r="PZZ64" s="481"/>
      <c r="QAA64" s="482"/>
      <c r="QAB64" s="481"/>
      <c r="QAC64" s="1053"/>
      <c r="QAD64" s="1053"/>
      <c r="QAE64" s="1053"/>
      <c r="QAF64" s="1053"/>
      <c r="QAG64" s="1053"/>
      <c r="QAH64" s="480"/>
      <c r="QAI64" s="480"/>
      <c r="QAJ64" s="481"/>
      <c r="QAK64" s="480"/>
      <c r="QAL64" s="480"/>
      <c r="QAM64" s="480"/>
      <c r="QAN64" s="481"/>
      <c r="QAO64" s="481"/>
      <c r="QAP64" s="482"/>
      <c r="QAQ64" s="481"/>
      <c r="QAR64" s="1053"/>
      <c r="QAS64" s="1053"/>
      <c r="QAT64" s="1053"/>
      <c r="QAU64" s="1053"/>
      <c r="QAV64" s="1053"/>
      <c r="QAW64" s="480"/>
      <c r="QAX64" s="480"/>
      <c r="QAY64" s="481"/>
      <c r="QAZ64" s="480"/>
      <c r="QBA64" s="480"/>
      <c r="QBB64" s="480"/>
      <c r="QBC64" s="481"/>
      <c r="QBD64" s="481"/>
      <c r="QBE64" s="482"/>
      <c r="QBF64" s="481"/>
      <c r="QBG64" s="1053"/>
      <c r="QBH64" s="1053"/>
      <c r="QBI64" s="1053"/>
      <c r="QBJ64" s="1053"/>
      <c r="QBK64" s="1053"/>
      <c r="QBL64" s="480"/>
      <c r="QBM64" s="480"/>
      <c r="QBN64" s="481"/>
      <c r="QBO64" s="480"/>
      <c r="QBP64" s="480"/>
      <c r="QBQ64" s="480"/>
      <c r="QBR64" s="481"/>
      <c r="QBS64" s="481"/>
      <c r="QBT64" s="482"/>
      <c r="QBU64" s="481"/>
      <c r="QBV64" s="1053"/>
      <c r="QBW64" s="1053"/>
      <c r="QBX64" s="1053"/>
      <c r="QBY64" s="1053"/>
      <c r="QBZ64" s="1053"/>
      <c r="QCA64" s="480"/>
      <c r="QCB64" s="480"/>
      <c r="QCC64" s="481"/>
      <c r="QCD64" s="480"/>
      <c r="QCE64" s="480"/>
      <c r="QCF64" s="480"/>
      <c r="QCG64" s="481"/>
      <c r="QCH64" s="481"/>
      <c r="QCI64" s="482"/>
      <c r="QCJ64" s="481"/>
      <c r="QCK64" s="1053"/>
      <c r="QCL64" s="1053"/>
      <c r="QCM64" s="1053"/>
      <c r="QCN64" s="1053"/>
      <c r="QCO64" s="1053"/>
      <c r="QCP64" s="480"/>
      <c r="QCQ64" s="480"/>
      <c r="QCR64" s="481"/>
      <c r="QCS64" s="480"/>
      <c r="QCT64" s="480"/>
      <c r="QCU64" s="480"/>
      <c r="QCV64" s="481"/>
      <c r="QCW64" s="481"/>
      <c r="QCX64" s="482"/>
      <c r="QCY64" s="481"/>
      <c r="QCZ64" s="1053"/>
      <c r="QDA64" s="1053"/>
      <c r="QDB64" s="1053"/>
      <c r="QDC64" s="1053"/>
      <c r="QDD64" s="1053"/>
      <c r="QDE64" s="480"/>
      <c r="QDF64" s="480"/>
      <c r="QDG64" s="481"/>
      <c r="QDH64" s="480"/>
      <c r="QDI64" s="480"/>
      <c r="QDJ64" s="480"/>
      <c r="QDK64" s="481"/>
      <c r="QDL64" s="481"/>
      <c r="QDM64" s="482"/>
      <c r="QDN64" s="481"/>
      <c r="QDO64" s="1053"/>
      <c r="QDP64" s="1053"/>
      <c r="QDQ64" s="1053"/>
      <c r="QDR64" s="1053"/>
      <c r="QDS64" s="1053"/>
      <c r="QDT64" s="480"/>
      <c r="QDU64" s="480"/>
      <c r="QDV64" s="481"/>
      <c r="QDW64" s="480"/>
      <c r="QDX64" s="480"/>
      <c r="QDY64" s="480"/>
      <c r="QDZ64" s="481"/>
      <c r="QEA64" s="481"/>
      <c r="QEB64" s="482"/>
      <c r="QEC64" s="481"/>
      <c r="QED64" s="1053"/>
      <c r="QEE64" s="1053"/>
      <c r="QEF64" s="1053"/>
      <c r="QEG64" s="1053"/>
      <c r="QEH64" s="1053"/>
      <c r="QEI64" s="480"/>
      <c r="QEJ64" s="480"/>
      <c r="QEK64" s="481"/>
      <c r="QEL64" s="480"/>
      <c r="QEM64" s="480"/>
      <c r="QEN64" s="480"/>
      <c r="QEO64" s="481"/>
      <c r="QEP64" s="481"/>
      <c r="QEQ64" s="482"/>
      <c r="QER64" s="481"/>
      <c r="QES64" s="1053"/>
      <c r="QET64" s="1053"/>
      <c r="QEU64" s="1053"/>
      <c r="QEV64" s="1053"/>
      <c r="QEW64" s="1053"/>
      <c r="QEX64" s="480"/>
      <c r="QEY64" s="480"/>
      <c r="QEZ64" s="481"/>
      <c r="QFA64" s="480"/>
      <c r="QFB64" s="480"/>
      <c r="QFC64" s="480"/>
      <c r="QFD64" s="481"/>
      <c r="QFE64" s="481"/>
      <c r="QFF64" s="482"/>
      <c r="QFG64" s="481"/>
      <c r="QFH64" s="1053"/>
      <c r="QFI64" s="1053"/>
      <c r="QFJ64" s="1053"/>
      <c r="QFK64" s="1053"/>
      <c r="QFL64" s="1053"/>
      <c r="QFM64" s="480"/>
      <c r="QFN64" s="480"/>
      <c r="QFO64" s="481"/>
      <c r="QFP64" s="480"/>
      <c r="QFQ64" s="480"/>
      <c r="QFR64" s="480"/>
      <c r="QFS64" s="481"/>
      <c r="QFT64" s="481"/>
      <c r="QFU64" s="482"/>
      <c r="QFV64" s="481"/>
      <c r="QFW64" s="1053"/>
      <c r="QFX64" s="1053"/>
      <c r="QFY64" s="1053"/>
      <c r="QFZ64" s="1053"/>
      <c r="QGA64" s="1053"/>
      <c r="QGB64" s="480"/>
      <c r="QGC64" s="480"/>
      <c r="QGD64" s="481"/>
      <c r="QGE64" s="480"/>
      <c r="QGF64" s="480"/>
      <c r="QGG64" s="480"/>
      <c r="QGH64" s="481"/>
      <c r="QGI64" s="481"/>
      <c r="QGJ64" s="482"/>
      <c r="QGK64" s="481"/>
      <c r="QGL64" s="1053"/>
      <c r="QGM64" s="1053"/>
      <c r="QGN64" s="1053"/>
      <c r="QGO64" s="1053"/>
      <c r="QGP64" s="1053"/>
      <c r="QGQ64" s="480"/>
      <c r="QGR64" s="480"/>
      <c r="QGS64" s="481"/>
      <c r="QGT64" s="480"/>
      <c r="QGU64" s="480"/>
      <c r="QGV64" s="480"/>
      <c r="QGW64" s="481"/>
      <c r="QGX64" s="481"/>
      <c r="QGY64" s="482"/>
      <c r="QGZ64" s="481"/>
      <c r="QHA64" s="1053"/>
      <c r="QHB64" s="1053"/>
      <c r="QHC64" s="1053"/>
      <c r="QHD64" s="1053"/>
      <c r="QHE64" s="1053"/>
      <c r="QHF64" s="480"/>
      <c r="QHG64" s="480"/>
      <c r="QHH64" s="481"/>
      <c r="QHI64" s="480"/>
      <c r="QHJ64" s="480"/>
      <c r="QHK64" s="480"/>
      <c r="QHL64" s="481"/>
      <c r="QHM64" s="481"/>
      <c r="QHN64" s="482"/>
      <c r="QHO64" s="481"/>
      <c r="QHP64" s="1053"/>
      <c r="QHQ64" s="1053"/>
      <c r="QHR64" s="1053"/>
      <c r="QHS64" s="1053"/>
      <c r="QHT64" s="1053"/>
      <c r="QHU64" s="480"/>
      <c r="QHV64" s="480"/>
      <c r="QHW64" s="481"/>
      <c r="QHX64" s="480"/>
      <c r="QHY64" s="480"/>
      <c r="QHZ64" s="480"/>
      <c r="QIA64" s="481"/>
      <c r="QIB64" s="481"/>
      <c r="QIC64" s="482"/>
      <c r="QID64" s="481"/>
      <c r="QIE64" s="1053"/>
      <c r="QIF64" s="1053"/>
      <c r="QIG64" s="1053"/>
      <c r="QIH64" s="1053"/>
      <c r="QII64" s="1053"/>
      <c r="QIJ64" s="480"/>
      <c r="QIK64" s="480"/>
      <c r="QIL64" s="481"/>
      <c r="QIM64" s="480"/>
      <c r="QIN64" s="480"/>
      <c r="QIO64" s="480"/>
      <c r="QIP64" s="481"/>
      <c r="QIQ64" s="481"/>
      <c r="QIR64" s="482"/>
      <c r="QIS64" s="481"/>
      <c r="QIT64" s="1053"/>
      <c r="QIU64" s="1053"/>
      <c r="QIV64" s="1053"/>
      <c r="QIW64" s="1053"/>
      <c r="QIX64" s="1053"/>
      <c r="QIY64" s="480"/>
      <c r="QIZ64" s="480"/>
      <c r="QJA64" s="481"/>
      <c r="QJB64" s="480"/>
      <c r="QJC64" s="480"/>
      <c r="QJD64" s="480"/>
      <c r="QJE64" s="481"/>
      <c r="QJF64" s="481"/>
      <c r="QJG64" s="482"/>
      <c r="QJH64" s="481"/>
      <c r="QJI64" s="1053"/>
      <c r="QJJ64" s="1053"/>
      <c r="QJK64" s="1053"/>
      <c r="QJL64" s="1053"/>
      <c r="QJM64" s="1053"/>
      <c r="QJN64" s="480"/>
      <c r="QJO64" s="480"/>
      <c r="QJP64" s="481"/>
      <c r="QJQ64" s="480"/>
      <c r="QJR64" s="480"/>
      <c r="QJS64" s="480"/>
      <c r="QJT64" s="481"/>
      <c r="QJU64" s="481"/>
      <c r="QJV64" s="482"/>
      <c r="QJW64" s="481"/>
      <c r="QJX64" s="1053"/>
      <c r="QJY64" s="1053"/>
      <c r="QJZ64" s="1053"/>
      <c r="QKA64" s="1053"/>
      <c r="QKB64" s="1053"/>
      <c r="QKC64" s="480"/>
      <c r="QKD64" s="480"/>
      <c r="QKE64" s="481"/>
      <c r="QKF64" s="480"/>
      <c r="QKG64" s="480"/>
      <c r="QKH64" s="480"/>
      <c r="QKI64" s="481"/>
      <c r="QKJ64" s="481"/>
      <c r="QKK64" s="482"/>
      <c r="QKL64" s="481"/>
      <c r="QKM64" s="1053"/>
      <c r="QKN64" s="1053"/>
      <c r="QKO64" s="1053"/>
      <c r="QKP64" s="1053"/>
      <c r="QKQ64" s="1053"/>
      <c r="QKR64" s="480"/>
      <c r="QKS64" s="480"/>
      <c r="QKT64" s="481"/>
      <c r="QKU64" s="480"/>
      <c r="QKV64" s="480"/>
      <c r="QKW64" s="480"/>
      <c r="QKX64" s="481"/>
      <c r="QKY64" s="481"/>
      <c r="QKZ64" s="482"/>
      <c r="QLA64" s="481"/>
      <c r="QLB64" s="1053"/>
      <c r="QLC64" s="1053"/>
      <c r="QLD64" s="1053"/>
      <c r="QLE64" s="1053"/>
      <c r="QLF64" s="1053"/>
      <c r="QLG64" s="480"/>
      <c r="QLH64" s="480"/>
      <c r="QLI64" s="481"/>
      <c r="QLJ64" s="480"/>
      <c r="QLK64" s="480"/>
      <c r="QLL64" s="480"/>
      <c r="QLM64" s="481"/>
      <c r="QLN64" s="481"/>
      <c r="QLO64" s="482"/>
      <c r="QLP64" s="481"/>
      <c r="QLQ64" s="1053"/>
      <c r="QLR64" s="1053"/>
      <c r="QLS64" s="1053"/>
      <c r="QLT64" s="1053"/>
      <c r="QLU64" s="1053"/>
      <c r="QLV64" s="480"/>
      <c r="QLW64" s="480"/>
      <c r="QLX64" s="481"/>
      <c r="QLY64" s="480"/>
      <c r="QLZ64" s="480"/>
      <c r="QMA64" s="480"/>
      <c r="QMB64" s="481"/>
      <c r="QMC64" s="481"/>
      <c r="QMD64" s="482"/>
      <c r="QME64" s="481"/>
      <c r="QMF64" s="1053"/>
      <c r="QMG64" s="1053"/>
      <c r="QMH64" s="1053"/>
      <c r="QMI64" s="1053"/>
      <c r="QMJ64" s="1053"/>
      <c r="QMK64" s="480"/>
      <c r="QML64" s="480"/>
      <c r="QMM64" s="481"/>
      <c r="QMN64" s="480"/>
      <c r="QMO64" s="480"/>
      <c r="QMP64" s="480"/>
      <c r="QMQ64" s="481"/>
      <c r="QMR64" s="481"/>
      <c r="QMS64" s="482"/>
      <c r="QMT64" s="481"/>
      <c r="QMU64" s="1053"/>
      <c r="QMV64" s="1053"/>
      <c r="QMW64" s="1053"/>
      <c r="QMX64" s="1053"/>
      <c r="QMY64" s="1053"/>
      <c r="QMZ64" s="480"/>
      <c r="QNA64" s="480"/>
      <c r="QNB64" s="481"/>
      <c r="QNC64" s="480"/>
      <c r="QND64" s="480"/>
      <c r="QNE64" s="480"/>
      <c r="QNF64" s="481"/>
      <c r="QNG64" s="481"/>
      <c r="QNH64" s="482"/>
      <c r="QNI64" s="481"/>
      <c r="QNJ64" s="1053"/>
      <c r="QNK64" s="1053"/>
      <c r="QNL64" s="1053"/>
      <c r="QNM64" s="1053"/>
      <c r="QNN64" s="1053"/>
      <c r="QNO64" s="480"/>
      <c r="QNP64" s="480"/>
      <c r="QNQ64" s="481"/>
      <c r="QNR64" s="480"/>
      <c r="QNS64" s="480"/>
      <c r="QNT64" s="480"/>
      <c r="QNU64" s="481"/>
      <c r="QNV64" s="481"/>
      <c r="QNW64" s="482"/>
      <c r="QNX64" s="481"/>
      <c r="QNY64" s="1053"/>
      <c r="QNZ64" s="1053"/>
      <c r="QOA64" s="1053"/>
      <c r="QOB64" s="1053"/>
      <c r="QOC64" s="1053"/>
      <c r="QOD64" s="480"/>
      <c r="QOE64" s="480"/>
      <c r="QOF64" s="481"/>
      <c r="QOG64" s="480"/>
      <c r="QOH64" s="480"/>
      <c r="QOI64" s="480"/>
      <c r="QOJ64" s="481"/>
      <c r="QOK64" s="481"/>
      <c r="QOL64" s="482"/>
      <c r="QOM64" s="481"/>
      <c r="QON64" s="1053"/>
      <c r="QOO64" s="1053"/>
      <c r="QOP64" s="1053"/>
      <c r="QOQ64" s="1053"/>
      <c r="QOR64" s="1053"/>
      <c r="QOS64" s="480"/>
      <c r="QOT64" s="480"/>
      <c r="QOU64" s="481"/>
      <c r="QOV64" s="480"/>
      <c r="QOW64" s="480"/>
      <c r="QOX64" s="480"/>
      <c r="QOY64" s="481"/>
      <c r="QOZ64" s="481"/>
      <c r="QPA64" s="482"/>
      <c r="QPB64" s="481"/>
      <c r="QPC64" s="1053"/>
      <c r="QPD64" s="1053"/>
      <c r="QPE64" s="1053"/>
      <c r="QPF64" s="1053"/>
      <c r="QPG64" s="1053"/>
      <c r="QPH64" s="480"/>
      <c r="QPI64" s="480"/>
      <c r="QPJ64" s="481"/>
      <c r="QPK64" s="480"/>
      <c r="QPL64" s="480"/>
      <c r="QPM64" s="480"/>
      <c r="QPN64" s="481"/>
      <c r="QPO64" s="481"/>
      <c r="QPP64" s="482"/>
      <c r="QPQ64" s="481"/>
      <c r="QPR64" s="1053"/>
      <c r="QPS64" s="1053"/>
      <c r="QPT64" s="1053"/>
      <c r="QPU64" s="1053"/>
      <c r="QPV64" s="1053"/>
      <c r="QPW64" s="480"/>
      <c r="QPX64" s="480"/>
      <c r="QPY64" s="481"/>
      <c r="QPZ64" s="480"/>
      <c r="QQA64" s="480"/>
      <c r="QQB64" s="480"/>
      <c r="QQC64" s="481"/>
      <c r="QQD64" s="481"/>
      <c r="QQE64" s="482"/>
      <c r="QQF64" s="481"/>
      <c r="QQG64" s="1053"/>
      <c r="QQH64" s="1053"/>
      <c r="QQI64" s="1053"/>
      <c r="QQJ64" s="1053"/>
      <c r="QQK64" s="1053"/>
      <c r="QQL64" s="480"/>
      <c r="QQM64" s="480"/>
      <c r="QQN64" s="481"/>
      <c r="QQO64" s="480"/>
      <c r="QQP64" s="480"/>
      <c r="QQQ64" s="480"/>
      <c r="QQR64" s="481"/>
      <c r="QQS64" s="481"/>
      <c r="QQT64" s="482"/>
      <c r="QQU64" s="481"/>
      <c r="QQV64" s="1053"/>
      <c r="QQW64" s="1053"/>
      <c r="QQX64" s="1053"/>
      <c r="QQY64" s="1053"/>
      <c r="QQZ64" s="1053"/>
      <c r="QRA64" s="480"/>
      <c r="QRB64" s="480"/>
      <c r="QRC64" s="481"/>
      <c r="QRD64" s="480"/>
      <c r="QRE64" s="480"/>
      <c r="QRF64" s="480"/>
      <c r="QRG64" s="481"/>
      <c r="QRH64" s="481"/>
      <c r="QRI64" s="482"/>
      <c r="QRJ64" s="481"/>
      <c r="QRK64" s="1053"/>
      <c r="QRL64" s="1053"/>
      <c r="QRM64" s="1053"/>
      <c r="QRN64" s="1053"/>
      <c r="QRO64" s="1053"/>
      <c r="QRP64" s="480"/>
      <c r="QRQ64" s="480"/>
      <c r="QRR64" s="481"/>
      <c r="QRS64" s="480"/>
      <c r="QRT64" s="480"/>
      <c r="QRU64" s="480"/>
      <c r="QRV64" s="481"/>
      <c r="QRW64" s="481"/>
      <c r="QRX64" s="482"/>
      <c r="QRY64" s="481"/>
      <c r="QRZ64" s="1053"/>
      <c r="QSA64" s="1053"/>
      <c r="QSB64" s="1053"/>
      <c r="QSC64" s="1053"/>
      <c r="QSD64" s="1053"/>
      <c r="QSE64" s="480"/>
      <c r="QSF64" s="480"/>
      <c r="QSG64" s="481"/>
      <c r="QSH64" s="480"/>
      <c r="QSI64" s="480"/>
      <c r="QSJ64" s="480"/>
      <c r="QSK64" s="481"/>
      <c r="QSL64" s="481"/>
      <c r="QSM64" s="482"/>
      <c r="QSN64" s="481"/>
      <c r="QSO64" s="1053"/>
      <c r="QSP64" s="1053"/>
      <c r="QSQ64" s="1053"/>
      <c r="QSR64" s="1053"/>
      <c r="QSS64" s="1053"/>
      <c r="QST64" s="480"/>
      <c r="QSU64" s="480"/>
      <c r="QSV64" s="481"/>
      <c r="QSW64" s="480"/>
      <c r="QSX64" s="480"/>
      <c r="QSY64" s="480"/>
      <c r="QSZ64" s="481"/>
      <c r="QTA64" s="481"/>
      <c r="QTB64" s="482"/>
      <c r="QTC64" s="481"/>
      <c r="QTD64" s="1053"/>
      <c r="QTE64" s="1053"/>
      <c r="QTF64" s="1053"/>
      <c r="QTG64" s="1053"/>
      <c r="QTH64" s="1053"/>
      <c r="QTI64" s="480"/>
      <c r="QTJ64" s="480"/>
      <c r="QTK64" s="481"/>
      <c r="QTL64" s="480"/>
      <c r="QTM64" s="480"/>
      <c r="QTN64" s="480"/>
      <c r="QTO64" s="481"/>
      <c r="QTP64" s="481"/>
      <c r="QTQ64" s="482"/>
      <c r="QTR64" s="481"/>
      <c r="QTS64" s="1053"/>
      <c r="QTT64" s="1053"/>
      <c r="QTU64" s="1053"/>
      <c r="QTV64" s="1053"/>
      <c r="QTW64" s="1053"/>
      <c r="QTX64" s="480"/>
      <c r="QTY64" s="480"/>
      <c r="QTZ64" s="481"/>
      <c r="QUA64" s="480"/>
      <c r="QUB64" s="480"/>
      <c r="QUC64" s="480"/>
      <c r="QUD64" s="481"/>
      <c r="QUE64" s="481"/>
      <c r="QUF64" s="482"/>
      <c r="QUG64" s="481"/>
      <c r="QUH64" s="1053"/>
      <c r="QUI64" s="1053"/>
      <c r="QUJ64" s="1053"/>
      <c r="QUK64" s="1053"/>
      <c r="QUL64" s="1053"/>
      <c r="QUM64" s="480"/>
      <c r="QUN64" s="480"/>
      <c r="QUO64" s="481"/>
      <c r="QUP64" s="480"/>
      <c r="QUQ64" s="480"/>
      <c r="QUR64" s="480"/>
      <c r="QUS64" s="481"/>
      <c r="QUT64" s="481"/>
      <c r="QUU64" s="482"/>
      <c r="QUV64" s="481"/>
      <c r="QUW64" s="1053"/>
      <c r="QUX64" s="1053"/>
      <c r="QUY64" s="1053"/>
      <c r="QUZ64" s="1053"/>
      <c r="QVA64" s="1053"/>
      <c r="QVB64" s="480"/>
      <c r="QVC64" s="480"/>
      <c r="QVD64" s="481"/>
      <c r="QVE64" s="480"/>
      <c r="QVF64" s="480"/>
      <c r="QVG64" s="480"/>
      <c r="QVH64" s="481"/>
      <c r="QVI64" s="481"/>
      <c r="QVJ64" s="482"/>
      <c r="QVK64" s="481"/>
      <c r="QVL64" s="1053"/>
      <c r="QVM64" s="1053"/>
      <c r="QVN64" s="1053"/>
      <c r="QVO64" s="1053"/>
      <c r="QVP64" s="1053"/>
      <c r="QVQ64" s="480"/>
      <c r="QVR64" s="480"/>
      <c r="QVS64" s="481"/>
      <c r="QVT64" s="480"/>
      <c r="QVU64" s="480"/>
      <c r="QVV64" s="480"/>
      <c r="QVW64" s="481"/>
      <c r="QVX64" s="481"/>
      <c r="QVY64" s="482"/>
      <c r="QVZ64" s="481"/>
      <c r="QWA64" s="1053"/>
      <c r="QWB64" s="1053"/>
      <c r="QWC64" s="1053"/>
      <c r="QWD64" s="1053"/>
      <c r="QWE64" s="1053"/>
      <c r="QWF64" s="480"/>
      <c r="QWG64" s="480"/>
      <c r="QWH64" s="481"/>
      <c r="QWI64" s="480"/>
      <c r="QWJ64" s="480"/>
      <c r="QWK64" s="480"/>
      <c r="QWL64" s="481"/>
      <c r="QWM64" s="481"/>
      <c r="QWN64" s="482"/>
      <c r="QWO64" s="481"/>
      <c r="QWP64" s="1053"/>
      <c r="QWQ64" s="1053"/>
      <c r="QWR64" s="1053"/>
      <c r="QWS64" s="1053"/>
      <c r="QWT64" s="1053"/>
      <c r="QWU64" s="480"/>
      <c r="QWV64" s="480"/>
      <c r="QWW64" s="481"/>
      <c r="QWX64" s="480"/>
      <c r="QWY64" s="480"/>
      <c r="QWZ64" s="480"/>
      <c r="QXA64" s="481"/>
      <c r="QXB64" s="481"/>
      <c r="QXC64" s="482"/>
      <c r="QXD64" s="481"/>
      <c r="QXE64" s="1053"/>
      <c r="QXF64" s="1053"/>
      <c r="QXG64" s="1053"/>
      <c r="QXH64" s="1053"/>
      <c r="QXI64" s="1053"/>
      <c r="QXJ64" s="480"/>
      <c r="QXK64" s="480"/>
      <c r="QXL64" s="481"/>
      <c r="QXM64" s="480"/>
      <c r="QXN64" s="480"/>
      <c r="QXO64" s="480"/>
      <c r="QXP64" s="481"/>
      <c r="QXQ64" s="481"/>
      <c r="QXR64" s="482"/>
      <c r="QXS64" s="481"/>
      <c r="QXT64" s="1053"/>
      <c r="QXU64" s="1053"/>
      <c r="QXV64" s="1053"/>
      <c r="QXW64" s="1053"/>
      <c r="QXX64" s="1053"/>
      <c r="QXY64" s="480"/>
      <c r="QXZ64" s="480"/>
      <c r="QYA64" s="481"/>
      <c r="QYB64" s="480"/>
      <c r="QYC64" s="480"/>
      <c r="QYD64" s="480"/>
      <c r="QYE64" s="481"/>
      <c r="QYF64" s="481"/>
      <c r="QYG64" s="482"/>
      <c r="QYH64" s="481"/>
      <c r="QYI64" s="1053"/>
      <c r="QYJ64" s="1053"/>
      <c r="QYK64" s="1053"/>
      <c r="QYL64" s="1053"/>
      <c r="QYM64" s="1053"/>
      <c r="QYN64" s="480"/>
      <c r="QYO64" s="480"/>
      <c r="QYP64" s="481"/>
      <c r="QYQ64" s="480"/>
      <c r="QYR64" s="480"/>
      <c r="QYS64" s="480"/>
      <c r="QYT64" s="481"/>
      <c r="QYU64" s="481"/>
      <c r="QYV64" s="482"/>
      <c r="QYW64" s="481"/>
      <c r="QYX64" s="1053"/>
      <c r="QYY64" s="1053"/>
      <c r="QYZ64" s="1053"/>
      <c r="QZA64" s="1053"/>
      <c r="QZB64" s="1053"/>
      <c r="QZC64" s="480"/>
      <c r="QZD64" s="480"/>
      <c r="QZE64" s="481"/>
      <c r="QZF64" s="480"/>
      <c r="QZG64" s="480"/>
      <c r="QZH64" s="480"/>
      <c r="QZI64" s="481"/>
      <c r="QZJ64" s="481"/>
      <c r="QZK64" s="482"/>
      <c r="QZL64" s="481"/>
      <c r="QZM64" s="1053"/>
      <c r="QZN64" s="1053"/>
      <c r="QZO64" s="1053"/>
      <c r="QZP64" s="1053"/>
      <c r="QZQ64" s="1053"/>
      <c r="QZR64" s="480"/>
      <c r="QZS64" s="480"/>
      <c r="QZT64" s="481"/>
      <c r="QZU64" s="480"/>
      <c r="QZV64" s="480"/>
      <c r="QZW64" s="480"/>
      <c r="QZX64" s="481"/>
      <c r="QZY64" s="481"/>
      <c r="QZZ64" s="482"/>
      <c r="RAA64" s="481"/>
      <c r="RAB64" s="1053"/>
      <c r="RAC64" s="1053"/>
      <c r="RAD64" s="1053"/>
      <c r="RAE64" s="1053"/>
      <c r="RAF64" s="1053"/>
      <c r="RAG64" s="480"/>
      <c r="RAH64" s="480"/>
      <c r="RAI64" s="481"/>
      <c r="RAJ64" s="480"/>
      <c r="RAK64" s="480"/>
      <c r="RAL64" s="480"/>
      <c r="RAM64" s="481"/>
      <c r="RAN64" s="481"/>
      <c r="RAO64" s="482"/>
      <c r="RAP64" s="481"/>
      <c r="RAQ64" s="1053"/>
      <c r="RAR64" s="1053"/>
      <c r="RAS64" s="1053"/>
      <c r="RAT64" s="1053"/>
      <c r="RAU64" s="1053"/>
      <c r="RAV64" s="480"/>
      <c r="RAW64" s="480"/>
      <c r="RAX64" s="481"/>
      <c r="RAY64" s="480"/>
      <c r="RAZ64" s="480"/>
      <c r="RBA64" s="480"/>
      <c r="RBB64" s="481"/>
      <c r="RBC64" s="481"/>
      <c r="RBD64" s="482"/>
      <c r="RBE64" s="481"/>
      <c r="RBF64" s="1053"/>
      <c r="RBG64" s="1053"/>
      <c r="RBH64" s="1053"/>
      <c r="RBI64" s="1053"/>
      <c r="RBJ64" s="1053"/>
      <c r="RBK64" s="480"/>
      <c r="RBL64" s="480"/>
      <c r="RBM64" s="481"/>
      <c r="RBN64" s="480"/>
      <c r="RBO64" s="480"/>
      <c r="RBP64" s="480"/>
      <c r="RBQ64" s="481"/>
      <c r="RBR64" s="481"/>
      <c r="RBS64" s="482"/>
      <c r="RBT64" s="481"/>
      <c r="RBU64" s="1053"/>
      <c r="RBV64" s="1053"/>
      <c r="RBW64" s="1053"/>
      <c r="RBX64" s="1053"/>
      <c r="RBY64" s="1053"/>
      <c r="RBZ64" s="480"/>
      <c r="RCA64" s="480"/>
      <c r="RCB64" s="481"/>
      <c r="RCC64" s="480"/>
      <c r="RCD64" s="480"/>
      <c r="RCE64" s="480"/>
      <c r="RCF64" s="481"/>
      <c r="RCG64" s="481"/>
      <c r="RCH64" s="482"/>
      <c r="RCI64" s="481"/>
      <c r="RCJ64" s="1053"/>
      <c r="RCK64" s="1053"/>
      <c r="RCL64" s="1053"/>
      <c r="RCM64" s="1053"/>
      <c r="RCN64" s="1053"/>
      <c r="RCO64" s="480"/>
      <c r="RCP64" s="480"/>
      <c r="RCQ64" s="481"/>
      <c r="RCR64" s="480"/>
      <c r="RCS64" s="480"/>
      <c r="RCT64" s="480"/>
      <c r="RCU64" s="481"/>
      <c r="RCV64" s="481"/>
      <c r="RCW64" s="482"/>
      <c r="RCX64" s="481"/>
      <c r="RCY64" s="1053"/>
      <c r="RCZ64" s="1053"/>
      <c r="RDA64" s="1053"/>
      <c r="RDB64" s="1053"/>
      <c r="RDC64" s="1053"/>
      <c r="RDD64" s="480"/>
      <c r="RDE64" s="480"/>
      <c r="RDF64" s="481"/>
      <c r="RDG64" s="480"/>
      <c r="RDH64" s="480"/>
      <c r="RDI64" s="480"/>
      <c r="RDJ64" s="481"/>
      <c r="RDK64" s="481"/>
      <c r="RDL64" s="482"/>
      <c r="RDM64" s="481"/>
      <c r="RDN64" s="1053"/>
      <c r="RDO64" s="1053"/>
      <c r="RDP64" s="1053"/>
      <c r="RDQ64" s="1053"/>
      <c r="RDR64" s="1053"/>
      <c r="RDS64" s="480"/>
      <c r="RDT64" s="480"/>
      <c r="RDU64" s="481"/>
      <c r="RDV64" s="480"/>
      <c r="RDW64" s="480"/>
      <c r="RDX64" s="480"/>
      <c r="RDY64" s="481"/>
      <c r="RDZ64" s="481"/>
      <c r="REA64" s="482"/>
      <c r="REB64" s="481"/>
      <c r="REC64" s="1053"/>
      <c r="RED64" s="1053"/>
      <c r="REE64" s="1053"/>
      <c r="REF64" s="1053"/>
      <c r="REG64" s="1053"/>
      <c r="REH64" s="480"/>
      <c r="REI64" s="480"/>
      <c r="REJ64" s="481"/>
      <c r="REK64" s="480"/>
      <c r="REL64" s="480"/>
      <c r="REM64" s="480"/>
      <c r="REN64" s="481"/>
      <c r="REO64" s="481"/>
      <c r="REP64" s="482"/>
      <c r="REQ64" s="481"/>
      <c r="RER64" s="1053"/>
      <c r="RES64" s="1053"/>
      <c r="RET64" s="1053"/>
      <c r="REU64" s="1053"/>
      <c r="REV64" s="1053"/>
      <c r="REW64" s="480"/>
      <c r="REX64" s="480"/>
      <c r="REY64" s="481"/>
      <c r="REZ64" s="480"/>
      <c r="RFA64" s="480"/>
      <c r="RFB64" s="480"/>
      <c r="RFC64" s="481"/>
      <c r="RFD64" s="481"/>
      <c r="RFE64" s="482"/>
      <c r="RFF64" s="481"/>
      <c r="RFG64" s="1053"/>
      <c r="RFH64" s="1053"/>
      <c r="RFI64" s="1053"/>
      <c r="RFJ64" s="1053"/>
      <c r="RFK64" s="1053"/>
      <c r="RFL64" s="480"/>
      <c r="RFM64" s="480"/>
      <c r="RFN64" s="481"/>
      <c r="RFO64" s="480"/>
      <c r="RFP64" s="480"/>
      <c r="RFQ64" s="480"/>
      <c r="RFR64" s="481"/>
      <c r="RFS64" s="481"/>
      <c r="RFT64" s="482"/>
      <c r="RFU64" s="481"/>
      <c r="RFV64" s="1053"/>
      <c r="RFW64" s="1053"/>
      <c r="RFX64" s="1053"/>
      <c r="RFY64" s="1053"/>
      <c r="RFZ64" s="1053"/>
      <c r="RGA64" s="480"/>
      <c r="RGB64" s="480"/>
      <c r="RGC64" s="481"/>
      <c r="RGD64" s="480"/>
      <c r="RGE64" s="480"/>
      <c r="RGF64" s="480"/>
      <c r="RGG64" s="481"/>
      <c r="RGH64" s="481"/>
      <c r="RGI64" s="482"/>
      <c r="RGJ64" s="481"/>
      <c r="RGK64" s="1053"/>
      <c r="RGL64" s="1053"/>
      <c r="RGM64" s="1053"/>
      <c r="RGN64" s="1053"/>
      <c r="RGO64" s="1053"/>
      <c r="RGP64" s="480"/>
      <c r="RGQ64" s="480"/>
      <c r="RGR64" s="481"/>
      <c r="RGS64" s="480"/>
      <c r="RGT64" s="480"/>
      <c r="RGU64" s="480"/>
      <c r="RGV64" s="481"/>
      <c r="RGW64" s="481"/>
      <c r="RGX64" s="482"/>
      <c r="RGY64" s="481"/>
      <c r="RGZ64" s="1053"/>
      <c r="RHA64" s="1053"/>
      <c r="RHB64" s="1053"/>
      <c r="RHC64" s="1053"/>
      <c r="RHD64" s="1053"/>
      <c r="RHE64" s="480"/>
      <c r="RHF64" s="480"/>
      <c r="RHG64" s="481"/>
      <c r="RHH64" s="480"/>
      <c r="RHI64" s="480"/>
      <c r="RHJ64" s="480"/>
      <c r="RHK64" s="481"/>
      <c r="RHL64" s="481"/>
      <c r="RHM64" s="482"/>
      <c r="RHN64" s="481"/>
      <c r="RHO64" s="1053"/>
      <c r="RHP64" s="1053"/>
      <c r="RHQ64" s="1053"/>
      <c r="RHR64" s="1053"/>
      <c r="RHS64" s="1053"/>
      <c r="RHT64" s="480"/>
      <c r="RHU64" s="480"/>
      <c r="RHV64" s="481"/>
      <c r="RHW64" s="480"/>
      <c r="RHX64" s="480"/>
      <c r="RHY64" s="480"/>
      <c r="RHZ64" s="481"/>
      <c r="RIA64" s="481"/>
      <c r="RIB64" s="482"/>
      <c r="RIC64" s="481"/>
      <c r="RID64" s="1053"/>
      <c r="RIE64" s="1053"/>
      <c r="RIF64" s="1053"/>
      <c r="RIG64" s="1053"/>
      <c r="RIH64" s="1053"/>
      <c r="RII64" s="480"/>
      <c r="RIJ64" s="480"/>
      <c r="RIK64" s="481"/>
      <c r="RIL64" s="480"/>
      <c r="RIM64" s="480"/>
      <c r="RIN64" s="480"/>
      <c r="RIO64" s="481"/>
      <c r="RIP64" s="481"/>
      <c r="RIQ64" s="482"/>
      <c r="RIR64" s="481"/>
      <c r="RIS64" s="1053"/>
      <c r="RIT64" s="1053"/>
      <c r="RIU64" s="1053"/>
      <c r="RIV64" s="1053"/>
      <c r="RIW64" s="1053"/>
      <c r="RIX64" s="480"/>
      <c r="RIY64" s="480"/>
      <c r="RIZ64" s="481"/>
      <c r="RJA64" s="480"/>
      <c r="RJB64" s="480"/>
      <c r="RJC64" s="480"/>
      <c r="RJD64" s="481"/>
      <c r="RJE64" s="481"/>
      <c r="RJF64" s="482"/>
      <c r="RJG64" s="481"/>
      <c r="RJH64" s="1053"/>
      <c r="RJI64" s="1053"/>
      <c r="RJJ64" s="1053"/>
      <c r="RJK64" s="1053"/>
      <c r="RJL64" s="1053"/>
      <c r="RJM64" s="480"/>
      <c r="RJN64" s="480"/>
      <c r="RJO64" s="481"/>
      <c r="RJP64" s="480"/>
      <c r="RJQ64" s="480"/>
      <c r="RJR64" s="480"/>
      <c r="RJS64" s="481"/>
      <c r="RJT64" s="481"/>
      <c r="RJU64" s="482"/>
      <c r="RJV64" s="481"/>
      <c r="RJW64" s="1053"/>
      <c r="RJX64" s="1053"/>
      <c r="RJY64" s="1053"/>
      <c r="RJZ64" s="1053"/>
      <c r="RKA64" s="1053"/>
      <c r="RKB64" s="480"/>
      <c r="RKC64" s="480"/>
      <c r="RKD64" s="481"/>
      <c r="RKE64" s="480"/>
      <c r="RKF64" s="480"/>
      <c r="RKG64" s="480"/>
      <c r="RKH64" s="481"/>
      <c r="RKI64" s="481"/>
      <c r="RKJ64" s="482"/>
      <c r="RKK64" s="481"/>
      <c r="RKL64" s="1053"/>
      <c r="RKM64" s="1053"/>
      <c r="RKN64" s="1053"/>
      <c r="RKO64" s="1053"/>
      <c r="RKP64" s="1053"/>
      <c r="RKQ64" s="480"/>
      <c r="RKR64" s="480"/>
      <c r="RKS64" s="481"/>
      <c r="RKT64" s="480"/>
      <c r="RKU64" s="480"/>
      <c r="RKV64" s="480"/>
      <c r="RKW64" s="481"/>
      <c r="RKX64" s="481"/>
      <c r="RKY64" s="482"/>
      <c r="RKZ64" s="481"/>
      <c r="RLA64" s="1053"/>
      <c r="RLB64" s="1053"/>
      <c r="RLC64" s="1053"/>
      <c r="RLD64" s="1053"/>
      <c r="RLE64" s="1053"/>
      <c r="RLF64" s="480"/>
      <c r="RLG64" s="480"/>
      <c r="RLH64" s="481"/>
      <c r="RLI64" s="480"/>
      <c r="RLJ64" s="480"/>
      <c r="RLK64" s="480"/>
      <c r="RLL64" s="481"/>
      <c r="RLM64" s="481"/>
      <c r="RLN64" s="482"/>
      <c r="RLO64" s="481"/>
      <c r="RLP64" s="1053"/>
      <c r="RLQ64" s="1053"/>
      <c r="RLR64" s="1053"/>
      <c r="RLS64" s="1053"/>
      <c r="RLT64" s="1053"/>
      <c r="RLU64" s="480"/>
      <c r="RLV64" s="480"/>
      <c r="RLW64" s="481"/>
      <c r="RLX64" s="480"/>
      <c r="RLY64" s="480"/>
      <c r="RLZ64" s="480"/>
      <c r="RMA64" s="481"/>
      <c r="RMB64" s="481"/>
      <c r="RMC64" s="482"/>
      <c r="RMD64" s="481"/>
      <c r="RME64" s="1053"/>
      <c r="RMF64" s="1053"/>
      <c r="RMG64" s="1053"/>
      <c r="RMH64" s="1053"/>
      <c r="RMI64" s="1053"/>
      <c r="RMJ64" s="480"/>
      <c r="RMK64" s="480"/>
      <c r="RML64" s="481"/>
      <c r="RMM64" s="480"/>
      <c r="RMN64" s="480"/>
      <c r="RMO64" s="480"/>
      <c r="RMP64" s="481"/>
      <c r="RMQ64" s="481"/>
      <c r="RMR64" s="482"/>
      <c r="RMS64" s="481"/>
      <c r="RMT64" s="1053"/>
      <c r="RMU64" s="1053"/>
      <c r="RMV64" s="1053"/>
      <c r="RMW64" s="1053"/>
      <c r="RMX64" s="1053"/>
      <c r="RMY64" s="480"/>
      <c r="RMZ64" s="480"/>
      <c r="RNA64" s="481"/>
      <c r="RNB64" s="480"/>
      <c r="RNC64" s="480"/>
      <c r="RND64" s="480"/>
      <c r="RNE64" s="481"/>
      <c r="RNF64" s="481"/>
      <c r="RNG64" s="482"/>
      <c r="RNH64" s="481"/>
      <c r="RNI64" s="1053"/>
      <c r="RNJ64" s="1053"/>
      <c r="RNK64" s="1053"/>
      <c r="RNL64" s="1053"/>
      <c r="RNM64" s="1053"/>
      <c r="RNN64" s="480"/>
      <c r="RNO64" s="480"/>
      <c r="RNP64" s="481"/>
      <c r="RNQ64" s="480"/>
      <c r="RNR64" s="480"/>
      <c r="RNS64" s="480"/>
      <c r="RNT64" s="481"/>
      <c r="RNU64" s="481"/>
      <c r="RNV64" s="482"/>
      <c r="RNW64" s="481"/>
      <c r="RNX64" s="1053"/>
      <c r="RNY64" s="1053"/>
      <c r="RNZ64" s="1053"/>
      <c r="ROA64" s="1053"/>
      <c r="ROB64" s="1053"/>
      <c r="ROC64" s="480"/>
      <c r="ROD64" s="480"/>
      <c r="ROE64" s="481"/>
      <c r="ROF64" s="480"/>
      <c r="ROG64" s="480"/>
      <c r="ROH64" s="480"/>
      <c r="ROI64" s="481"/>
      <c r="ROJ64" s="481"/>
      <c r="ROK64" s="482"/>
      <c r="ROL64" s="481"/>
      <c r="ROM64" s="1053"/>
      <c r="RON64" s="1053"/>
      <c r="ROO64" s="1053"/>
      <c r="ROP64" s="1053"/>
      <c r="ROQ64" s="1053"/>
      <c r="ROR64" s="480"/>
      <c r="ROS64" s="480"/>
      <c r="ROT64" s="481"/>
      <c r="ROU64" s="480"/>
      <c r="ROV64" s="480"/>
      <c r="ROW64" s="480"/>
      <c r="ROX64" s="481"/>
      <c r="ROY64" s="481"/>
      <c r="ROZ64" s="482"/>
      <c r="RPA64" s="481"/>
      <c r="RPB64" s="1053"/>
      <c r="RPC64" s="1053"/>
      <c r="RPD64" s="1053"/>
      <c r="RPE64" s="1053"/>
      <c r="RPF64" s="1053"/>
      <c r="RPG64" s="480"/>
      <c r="RPH64" s="480"/>
      <c r="RPI64" s="481"/>
      <c r="RPJ64" s="480"/>
      <c r="RPK64" s="480"/>
      <c r="RPL64" s="480"/>
      <c r="RPM64" s="481"/>
      <c r="RPN64" s="481"/>
      <c r="RPO64" s="482"/>
      <c r="RPP64" s="481"/>
      <c r="RPQ64" s="1053"/>
      <c r="RPR64" s="1053"/>
      <c r="RPS64" s="1053"/>
      <c r="RPT64" s="1053"/>
      <c r="RPU64" s="1053"/>
      <c r="RPV64" s="480"/>
      <c r="RPW64" s="480"/>
      <c r="RPX64" s="481"/>
      <c r="RPY64" s="480"/>
      <c r="RPZ64" s="480"/>
      <c r="RQA64" s="480"/>
      <c r="RQB64" s="481"/>
      <c r="RQC64" s="481"/>
      <c r="RQD64" s="482"/>
      <c r="RQE64" s="481"/>
      <c r="RQF64" s="1053"/>
      <c r="RQG64" s="1053"/>
      <c r="RQH64" s="1053"/>
      <c r="RQI64" s="1053"/>
      <c r="RQJ64" s="1053"/>
      <c r="RQK64" s="480"/>
      <c r="RQL64" s="480"/>
      <c r="RQM64" s="481"/>
      <c r="RQN64" s="480"/>
      <c r="RQO64" s="480"/>
      <c r="RQP64" s="480"/>
      <c r="RQQ64" s="481"/>
      <c r="RQR64" s="481"/>
      <c r="RQS64" s="482"/>
      <c r="RQT64" s="481"/>
      <c r="RQU64" s="1053"/>
      <c r="RQV64" s="1053"/>
      <c r="RQW64" s="1053"/>
      <c r="RQX64" s="1053"/>
      <c r="RQY64" s="1053"/>
      <c r="RQZ64" s="480"/>
      <c r="RRA64" s="480"/>
      <c r="RRB64" s="481"/>
      <c r="RRC64" s="480"/>
      <c r="RRD64" s="480"/>
      <c r="RRE64" s="480"/>
      <c r="RRF64" s="481"/>
      <c r="RRG64" s="481"/>
      <c r="RRH64" s="482"/>
      <c r="RRI64" s="481"/>
      <c r="RRJ64" s="1053"/>
      <c r="RRK64" s="1053"/>
      <c r="RRL64" s="1053"/>
      <c r="RRM64" s="1053"/>
      <c r="RRN64" s="1053"/>
      <c r="RRO64" s="480"/>
      <c r="RRP64" s="480"/>
      <c r="RRQ64" s="481"/>
      <c r="RRR64" s="480"/>
      <c r="RRS64" s="480"/>
      <c r="RRT64" s="480"/>
      <c r="RRU64" s="481"/>
      <c r="RRV64" s="481"/>
      <c r="RRW64" s="482"/>
      <c r="RRX64" s="481"/>
      <c r="RRY64" s="1053"/>
      <c r="RRZ64" s="1053"/>
      <c r="RSA64" s="1053"/>
      <c r="RSB64" s="1053"/>
      <c r="RSC64" s="1053"/>
      <c r="RSD64" s="480"/>
      <c r="RSE64" s="480"/>
      <c r="RSF64" s="481"/>
      <c r="RSG64" s="480"/>
      <c r="RSH64" s="480"/>
      <c r="RSI64" s="480"/>
      <c r="RSJ64" s="481"/>
      <c r="RSK64" s="481"/>
      <c r="RSL64" s="482"/>
      <c r="RSM64" s="481"/>
      <c r="RSN64" s="1053"/>
      <c r="RSO64" s="1053"/>
      <c r="RSP64" s="1053"/>
      <c r="RSQ64" s="1053"/>
      <c r="RSR64" s="1053"/>
      <c r="RSS64" s="480"/>
      <c r="RST64" s="480"/>
      <c r="RSU64" s="481"/>
      <c r="RSV64" s="480"/>
      <c r="RSW64" s="480"/>
      <c r="RSX64" s="480"/>
      <c r="RSY64" s="481"/>
      <c r="RSZ64" s="481"/>
      <c r="RTA64" s="482"/>
      <c r="RTB64" s="481"/>
      <c r="RTC64" s="1053"/>
      <c r="RTD64" s="1053"/>
      <c r="RTE64" s="1053"/>
      <c r="RTF64" s="1053"/>
      <c r="RTG64" s="1053"/>
      <c r="RTH64" s="480"/>
      <c r="RTI64" s="480"/>
      <c r="RTJ64" s="481"/>
      <c r="RTK64" s="480"/>
      <c r="RTL64" s="480"/>
      <c r="RTM64" s="480"/>
      <c r="RTN64" s="481"/>
      <c r="RTO64" s="481"/>
      <c r="RTP64" s="482"/>
      <c r="RTQ64" s="481"/>
      <c r="RTR64" s="1053"/>
      <c r="RTS64" s="1053"/>
      <c r="RTT64" s="1053"/>
      <c r="RTU64" s="1053"/>
      <c r="RTV64" s="1053"/>
      <c r="RTW64" s="480"/>
      <c r="RTX64" s="480"/>
      <c r="RTY64" s="481"/>
      <c r="RTZ64" s="480"/>
      <c r="RUA64" s="480"/>
      <c r="RUB64" s="480"/>
      <c r="RUC64" s="481"/>
      <c r="RUD64" s="481"/>
      <c r="RUE64" s="482"/>
      <c r="RUF64" s="481"/>
      <c r="RUG64" s="1053"/>
      <c r="RUH64" s="1053"/>
      <c r="RUI64" s="1053"/>
      <c r="RUJ64" s="1053"/>
      <c r="RUK64" s="1053"/>
      <c r="RUL64" s="480"/>
      <c r="RUM64" s="480"/>
      <c r="RUN64" s="481"/>
      <c r="RUO64" s="480"/>
      <c r="RUP64" s="480"/>
      <c r="RUQ64" s="480"/>
      <c r="RUR64" s="481"/>
      <c r="RUS64" s="481"/>
      <c r="RUT64" s="482"/>
      <c r="RUU64" s="481"/>
      <c r="RUV64" s="1053"/>
      <c r="RUW64" s="1053"/>
      <c r="RUX64" s="1053"/>
      <c r="RUY64" s="1053"/>
      <c r="RUZ64" s="1053"/>
      <c r="RVA64" s="480"/>
      <c r="RVB64" s="480"/>
      <c r="RVC64" s="481"/>
      <c r="RVD64" s="480"/>
      <c r="RVE64" s="480"/>
      <c r="RVF64" s="480"/>
      <c r="RVG64" s="481"/>
      <c r="RVH64" s="481"/>
      <c r="RVI64" s="482"/>
      <c r="RVJ64" s="481"/>
      <c r="RVK64" s="1053"/>
      <c r="RVL64" s="1053"/>
      <c r="RVM64" s="1053"/>
      <c r="RVN64" s="1053"/>
      <c r="RVO64" s="1053"/>
      <c r="RVP64" s="480"/>
      <c r="RVQ64" s="480"/>
      <c r="RVR64" s="481"/>
      <c r="RVS64" s="480"/>
      <c r="RVT64" s="480"/>
      <c r="RVU64" s="480"/>
      <c r="RVV64" s="481"/>
      <c r="RVW64" s="481"/>
      <c r="RVX64" s="482"/>
      <c r="RVY64" s="481"/>
      <c r="RVZ64" s="1053"/>
      <c r="RWA64" s="1053"/>
      <c r="RWB64" s="1053"/>
      <c r="RWC64" s="1053"/>
      <c r="RWD64" s="1053"/>
      <c r="RWE64" s="480"/>
      <c r="RWF64" s="480"/>
      <c r="RWG64" s="481"/>
      <c r="RWH64" s="480"/>
      <c r="RWI64" s="480"/>
      <c r="RWJ64" s="480"/>
      <c r="RWK64" s="481"/>
      <c r="RWL64" s="481"/>
      <c r="RWM64" s="482"/>
      <c r="RWN64" s="481"/>
      <c r="RWO64" s="1053"/>
      <c r="RWP64" s="1053"/>
      <c r="RWQ64" s="1053"/>
      <c r="RWR64" s="1053"/>
      <c r="RWS64" s="1053"/>
      <c r="RWT64" s="480"/>
      <c r="RWU64" s="480"/>
      <c r="RWV64" s="481"/>
      <c r="RWW64" s="480"/>
      <c r="RWX64" s="480"/>
      <c r="RWY64" s="480"/>
      <c r="RWZ64" s="481"/>
      <c r="RXA64" s="481"/>
      <c r="RXB64" s="482"/>
      <c r="RXC64" s="481"/>
      <c r="RXD64" s="1053"/>
      <c r="RXE64" s="1053"/>
      <c r="RXF64" s="1053"/>
      <c r="RXG64" s="1053"/>
      <c r="RXH64" s="1053"/>
      <c r="RXI64" s="480"/>
      <c r="RXJ64" s="480"/>
      <c r="RXK64" s="481"/>
      <c r="RXL64" s="480"/>
      <c r="RXM64" s="480"/>
      <c r="RXN64" s="480"/>
      <c r="RXO64" s="481"/>
      <c r="RXP64" s="481"/>
      <c r="RXQ64" s="482"/>
      <c r="RXR64" s="481"/>
      <c r="RXS64" s="1053"/>
      <c r="RXT64" s="1053"/>
      <c r="RXU64" s="1053"/>
      <c r="RXV64" s="1053"/>
      <c r="RXW64" s="1053"/>
      <c r="RXX64" s="480"/>
      <c r="RXY64" s="480"/>
      <c r="RXZ64" s="481"/>
      <c r="RYA64" s="480"/>
      <c r="RYB64" s="480"/>
      <c r="RYC64" s="480"/>
      <c r="RYD64" s="481"/>
      <c r="RYE64" s="481"/>
      <c r="RYF64" s="482"/>
      <c r="RYG64" s="481"/>
      <c r="RYH64" s="1053"/>
      <c r="RYI64" s="1053"/>
      <c r="RYJ64" s="1053"/>
      <c r="RYK64" s="1053"/>
      <c r="RYL64" s="1053"/>
      <c r="RYM64" s="480"/>
      <c r="RYN64" s="480"/>
      <c r="RYO64" s="481"/>
      <c r="RYP64" s="480"/>
      <c r="RYQ64" s="480"/>
      <c r="RYR64" s="480"/>
      <c r="RYS64" s="481"/>
      <c r="RYT64" s="481"/>
      <c r="RYU64" s="482"/>
      <c r="RYV64" s="481"/>
      <c r="RYW64" s="1053"/>
      <c r="RYX64" s="1053"/>
      <c r="RYY64" s="1053"/>
      <c r="RYZ64" s="1053"/>
      <c r="RZA64" s="1053"/>
      <c r="RZB64" s="480"/>
      <c r="RZC64" s="480"/>
      <c r="RZD64" s="481"/>
      <c r="RZE64" s="480"/>
      <c r="RZF64" s="480"/>
      <c r="RZG64" s="480"/>
      <c r="RZH64" s="481"/>
      <c r="RZI64" s="481"/>
      <c r="RZJ64" s="482"/>
      <c r="RZK64" s="481"/>
      <c r="RZL64" s="1053"/>
      <c r="RZM64" s="1053"/>
      <c r="RZN64" s="1053"/>
      <c r="RZO64" s="1053"/>
      <c r="RZP64" s="1053"/>
      <c r="RZQ64" s="480"/>
      <c r="RZR64" s="480"/>
      <c r="RZS64" s="481"/>
      <c r="RZT64" s="480"/>
      <c r="RZU64" s="480"/>
      <c r="RZV64" s="480"/>
      <c r="RZW64" s="481"/>
      <c r="RZX64" s="481"/>
      <c r="RZY64" s="482"/>
      <c r="RZZ64" s="481"/>
      <c r="SAA64" s="1053"/>
      <c r="SAB64" s="1053"/>
      <c r="SAC64" s="1053"/>
      <c r="SAD64" s="1053"/>
      <c r="SAE64" s="1053"/>
      <c r="SAF64" s="480"/>
      <c r="SAG64" s="480"/>
      <c r="SAH64" s="481"/>
      <c r="SAI64" s="480"/>
      <c r="SAJ64" s="480"/>
      <c r="SAK64" s="480"/>
      <c r="SAL64" s="481"/>
      <c r="SAM64" s="481"/>
      <c r="SAN64" s="482"/>
      <c r="SAO64" s="481"/>
      <c r="SAP64" s="1053"/>
      <c r="SAQ64" s="1053"/>
      <c r="SAR64" s="1053"/>
      <c r="SAS64" s="1053"/>
      <c r="SAT64" s="1053"/>
      <c r="SAU64" s="480"/>
      <c r="SAV64" s="480"/>
      <c r="SAW64" s="481"/>
      <c r="SAX64" s="480"/>
      <c r="SAY64" s="480"/>
      <c r="SAZ64" s="480"/>
      <c r="SBA64" s="481"/>
      <c r="SBB64" s="481"/>
      <c r="SBC64" s="482"/>
      <c r="SBD64" s="481"/>
      <c r="SBE64" s="1053"/>
      <c r="SBF64" s="1053"/>
      <c r="SBG64" s="1053"/>
      <c r="SBH64" s="1053"/>
      <c r="SBI64" s="1053"/>
      <c r="SBJ64" s="480"/>
      <c r="SBK64" s="480"/>
      <c r="SBL64" s="481"/>
      <c r="SBM64" s="480"/>
      <c r="SBN64" s="480"/>
      <c r="SBO64" s="480"/>
      <c r="SBP64" s="481"/>
      <c r="SBQ64" s="481"/>
      <c r="SBR64" s="482"/>
      <c r="SBS64" s="481"/>
      <c r="SBT64" s="1053"/>
      <c r="SBU64" s="1053"/>
      <c r="SBV64" s="1053"/>
      <c r="SBW64" s="1053"/>
      <c r="SBX64" s="1053"/>
      <c r="SBY64" s="480"/>
      <c r="SBZ64" s="480"/>
      <c r="SCA64" s="481"/>
      <c r="SCB64" s="480"/>
      <c r="SCC64" s="480"/>
      <c r="SCD64" s="480"/>
      <c r="SCE64" s="481"/>
      <c r="SCF64" s="481"/>
      <c r="SCG64" s="482"/>
      <c r="SCH64" s="481"/>
      <c r="SCI64" s="1053"/>
      <c r="SCJ64" s="1053"/>
      <c r="SCK64" s="1053"/>
      <c r="SCL64" s="1053"/>
      <c r="SCM64" s="1053"/>
      <c r="SCN64" s="480"/>
      <c r="SCO64" s="480"/>
      <c r="SCP64" s="481"/>
      <c r="SCQ64" s="480"/>
      <c r="SCR64" s="480"/>
      <c r="SCS64" s="480"/>
      <c r="SCT64" s="481"/>
      <c r="SCU64" s="481"/>
      <c r="SCV64" s="482"/>
      <c r="SCW64" s="481"/>
      <c r="SCX64" s="1053"/>
      <c r="SCY64" s="1053"/>
      <c r="SCZ64" s="1053"/>
      <c r="SDA64" s="1053"/>
      <c r="SDB64" s="1053"/>
      <c r="SDC64" s="480"/>
      <c r="SDD64" s="480"/>
      <c r="SDE64" s="481"/>
      <c r="SDF64" s="480"/>
      <c r="SDG64" s="480"/>
      <c r="SDH64" s="480"/>
      <c r="SDI64" s="481"/>
      <c r="SDJ64" s="481"/>
      <c r="SDK64" s="482"/>
      <c r="SDL64" s="481"/>
      <c r="SDM64" s="1053"/>
      <c r="SDN64" s="1053"/>
      <c r="SDO64" s="1053"/>
      <c r="SDP64" s="1053"/>
      <c r="SDQ64" s="1053"/>
      <c r="SDR64" s="480"/>
      <c r="SDS64" s="480"/>
      <c r="SDT64" s="481"/>
      <c r="SDU64" s="480"/>
      <c r="SDV64" s="480"/>
      <c r="SDW64" s="480"/>
      <c r="SDX64" s="481"/>
      <c r="SDY64" s="481"/>
      <c r="SDZ64" s="482"/>
      <c r="SEA64" s="481"/>
      <c r="SEB64" s="1053"/>
      <c r="SEC64" s="1053"/>
      <c r="SED64" s="1053"/>
      <c r="SEE64" s="1053"/>
      <c r="SEF64" s="1053"/>
      <c r="SEG64" s="480"/>
      <c r="SEH64" s="480"/>
      <c r="SEI64" s="481"/>
      <c r="SEJ64" s="480"/>
      <c r="SEK64" s="480"/>
      <c r="SEL64" s="480"/>
      <c r="SEM64" s="481"/>
      <c r="SEN64" s="481"/>
      <c r="SEO64" s="482"/>
      <c r="SEP64" s="481"/>
      <c r="SEQ64" s="1053"/>
      <c r="SER64" s="1053"/>
      <c r="SES64" s="1053"/>
      <c r="SET64" s="1053"/>
      <c r="SEU64" s="1053"/>
      <c r="SEV64" s="480"/>
      <c r="SEW64" s="480"/>
      <c r="SEX64" s="481"/>
      <c r="SEY64" s="480"/>
      <c r="SEZ64" s="480"/>
      <c r="SFA64" s="480"/>
      <c r="SFB64" s="481"/>
      <c r="SFC64" s="481"/>
      <c r="SFD64" s="482"/>
      <c r="SFE64" s="481"/>
      <c r="SFF64" s="1053"/>
      <c r="SFG64" s="1053"/>
      <c r="SFH64" s="1053"/>
      <c r="SFI64" s="1053"/>
      <c r="SFJ64" s="1053"/>
      <c r="SFK64" s="480"/>
      <c r="SFL64" s="480"/>
      <c r="SFM64" s="481"/>
      <c r="SFN64" s="480"/>
      <c r="SFO64" s="480"/>
      <c r="SFP64" s="480"/>
      <c r="SFQ64" s="481"/>
      <c r="SFR64" s="481"/>
      <c r="SFS64" s="482"/>
      <c r="SFT64" s="481"/>
      <c r="SFU64" s="1053"/>
      <c r="SFV64" s="1053"/>
      <c r="SFW64" s="1053"/>
      <c r="SFX64" s="1053"/>
      <c r="SFY64" s="1053"/>
      <c r="SFZ64" s="480"/>
      <c r="SGA64" s="480"/>
      <c r="SGB64" s="481"/>
      <c r="SGC64" s="480"/>
      <c r="SGD64" s="480"/>
      <c r="SGE64" s="480"/>
      <c r="SGF64" s="481"/>
      <c r="SGG64" s="481"/>
      <c r="SGH64" s="482"/>
      <c r="SGI64" s="481"/>
      <c r="SGJ64" s="1053"/>
      <c r="SGK64" s="1053"/>
      <c r="SGL64" s="1053"/>
      <c r="SGM64" s="1053"/>
      <c r="SGN64" s="1053"/>
      <c r="SGO64" s="480"/>
      <c r="SGP64" s="480"/>
      <c r="SGQ64" s="481"/>
      <c r="SGR64" s="480"/>
      <c r="SGS64" s="480"/>
      <c r="SGT64" s="480"/>
      <c r="SGU64" s="481"/>
      <c r="SGV64" s="481"/>
      <c r="SGW64" s="482"/>
      <c r="SGX64" s="481"/>
      <c r="SGY64" s="1053"/>
      <c r="SGZ64" s="1053"/>
      <c r="SHA64" s="1053"/>
      <c r="SHB64" s="1053"/>
      <c r="SHC64" s="1053"/>
      <c r="SHD64" s="480"/>
      <c r="SHE64" s="480"/>
      <c r="SHF64" s="481"/>
      <c r="SHG64" s="480"/>
      <c r="SHH64" s="480"/>
      <c r="SHI64" s="480"/>
      <c r="SHJ64" s="481"/>
      <c r="SHK64" s="481"/>
      <c r="SHL64" s="482"/>
      <c r="SHM64" s="481"/>
      <c r="SHN64" s="1053"/>
      <c r="SHO64" s="1053"/>
      <c r="SHP64" s="1053"/>
      <c r="SHQ64" s="1053"/>
      <c r="SHR64" s="1053"/>
      <c r="SHS64" s="480"/>
      <c r="SHT64" s="480"/>
      <c r="SHU64" s="481"/>
      <c r="SHV64" s="480"/>
      <c r="SHW64" s="480"/>
      <c r="SHX64" s="480"/>
      <c r="SHY64" s="481"/>
      <c r="SHZ64" s="481"/>
      <c r="SIA64" s="482"/>
      <c r="SIB64" s="481"/>
      <c r="SIC64" s="1053"/>
      <c r="SID64" s="1053"/>
      <c r="SIE64" s="1053"/>
      <c r="SIF64" s="1053"/>
      <c r="SIG64" s="1053"/>
      <c r="SIH64" s="480"/>
      <c r="SII64" s="480"/>
      <c r="SIJ64" s="481"/>
      <c r="SIK64" s="480"/>
      <c r="SIL64" s="480"/>
      <c r="SIM64" s="480"/>
      <c r="SIN64" s="481"/>
      <c r="SIO64" s="481"/>
      <c r="SIP64" s="482"/>
      <c r="SIQ64" s="481"/>
      <c r="SIR64" s="1053"/>
      <c r="SIS64" s="1053"/>
      <c r="SIT64" s="1053"/>
      <c r="SIU64" s="1053"/>
      <c r="SIV64" s="1053"/>
      <c r="SIW64" s="480"/>
      <c r="SIX64" s="480"/>
      <c r="SIY64" s="481"/>
      <c r="SIZ64" s="480"/>
      <c r="SJA64" s="480"/>
      <c r="SJB64" s="480"/>
      <c r="SJC64" s="481"/>
      <c r="SJD64" s="481"/>
      <c r="SJE64" s="482"/>
      <c r="SJF64" s="481"/>
      <c r="SJG64" s="1053"/>
      <c r="SJH64" s="1053"/>
      <c r="SJI64" s="1053"/>
      <c r="SJJ64" s="1053"/>
      <c r="SJK64" s="1053"/>
      <c r="SJL64" s="480"/>
      <c r="SJM64" s="480"/>
      <c r="SJN64" s="481"/>
      <c r="SJO64" s="480"/>
      <c r="SJP64" s="480"/>
      <c r="SJQ64" s="480"/>
      <c r="SJR64" s="481"/>
      <c r="SJS64" s="481"/>
      <c r="SJT64" s="482"/>
      <c r="SJU64" s="481"/>
      <c r="SJV64" s="1053"/>
      <c r="SJW64" s="1053"/>
      <c r="SJX64" s="1053"/>
      <c r="SJY64" s="1053"/>
      <c r="SJZ64" s="1053"/>
      <c r="SKA64" s="480"/>
      <c r="SKB64" s="480"/>
      <c r="SKC64" s="481"/>
      <c r="SKD64" s="480"/>
      <c r="SKE64" s="480"/>
      <c r="SKF64" s="480"/>
      <c r="SKG64" s="481"/>
      <c r="SKH64" s="481"/>
      <c r="SKI64" s="482"/>
      <c r="SKJ64" s="481"/>
      <c r="SKK64" s="1053"/>
      <c r="SKL64" s="1053"/>
      <c r="SKM64" s="1053"/>
      <c r="SKN64" s="1053"/>
      <c r="SKO64" s="1053"/>
      <c r="SKP64" s="480"/>
      <c r="SKQ64" s="480"/>
      <c r="SKR64" s="481"/>
      <c r="SKS64" s="480"/>
      <c r="SKT64" s="480"/>
      <c r="SKU64" s="480"/>
      <c r="SKV64" s="481"/>
      <c r="SKW64" s="481"/>
      <c r="SKX64" s="482"/>
      <c r="SKY64" s="481"/>
      <c r="SKZ64" s="1053"/>
      <c r="SLA64" s="1053"/>
      <c r="SLB64" s="1053"/>
      <c r="SLC64" s="1053"/>
      <c r="SLD64" s="1053"/>
      <c r="SLE64" s="480"/>
      <c r="SLF64" s="480"/>
      <c r="SLG64" s="481"/>
      <c r="SLH64" s="480"/>
      <c r="SLI64" s="480"/>
      <c r="SLJ64" s="480"/>
      <c r="SLK64" s="481"/>
      <c r="SLL64" s="481"/>
      <c r="SLM64" s="482"/>
      <c r="SLN64" s="481"/>
      <c r="SLO64" s="1053"/>
      <c r="SLP64" s="1053"/>
      <c r="SLQ64" s="1053"/>
      <c r="SLR64" s="1053"/>
      <c r="SLS64" s="1053"/>
      <c r="SLT64" s="480"/>
      <c r="SLU64" s="480"/>
      <c r="SLV64" s="481"/>
      <c r="SLW64" s="480"/>
      <c r="SLX64" s="480"/>
      <c r="SLY64" s="480"/>
      <c r="SLZ64" s="481"/>
      <c r="SMA64" s="481"/>
      <c r="SMB64" s="482"/>
      <c r="SMC64" s="481"/>
      <c r="SMD64" s="1053"/>
      <c r="SME64" s="1053"/>
      <c r="SMF64" s="1053"/>
      <c r="SMG64" s="1053"/>
      <c r="SMH64" s="1053"/>
      <c r="SMI64" s="480"/>
      <c r="SMJ64" s="480"/>
      <c r="SMK64" s="481"/>
      <c r="SML64" s="480"/>
      <c r="SMM64" s="480"/>
      <c r="SMN64" s="480"/>
      <c r="SMO64" s="481"/>
      <c r="SMP64" s="481"/>
      <c r="SMQ64" s="482"/>
      <c r="SMR64" s="481"/>
      <c r="SMS64" s="1053"/>
      <c r="SMT64" s="1053"/>
      <c r="SMU64" s="1053"/>
      <c r="SMV64" s="1053"/>
      <c r="SMW64" s="1053"/>
      <c r="SMX64" s="480"/>
      <c r="SMY64" s="480"/>
      <c r="SMZ64" s="481"/>
      <c r="SNA64" s="480"/>
      <c r="SNB64" s="480"/>
      <c r="SNC64" s="480"/>
      <c r="SND64" s="481"/>
      <c r="SNE64" s="481"/>
      <c r="SNF64" s="482"/>
      <c r="SNG64" s="481"/>
      <c r="SNH64" s="1053"/>
      <c r="SNI64" s="1053"/>
      <c r="SNJ64" s="1053"/>
      <c r="SNK64" s="1053"/>
      <c r="SNL64" s="1053"/>
      <c r="SNM64" s="480"/>
      <c r="SNN64" s="480"/>
      <c r="SNO64" s="481"/>
      <c r="SNP64" s="480"/>
      <c r="SNQ64" s="480"/>
      <c r="SNR64" s="480"/>
      <c r="SNS64" s="481"/>
      <c r="SNT64" s="481"/>
      <c r="SNU64" s="482"/>
      <c r="SNV64" s="481"/>
      <c r="SNW64" s="1053"/>
      <c r="SNX64" s="1053"/>
      <c r="SNY64" s="1053"/>
      <c r="SNZ64" s="1053"/>
      <c r="SOA64" s="1053"/>
      <c r="SOB64" s="480"/>
      <c r="SOC64" s="480"/>
      <c r="SOD64" s="481"/>
      <c r="SOE64" s="480"/>
      <c r="SOF64" s="480"/>
      <c r="SOG64" s="480"/>
      <c r="SOH64" s="481"/>
      <c r="SOI64" s="481"/>
      <c r="SOJ64" s="482"/>
      <c r="SOK64" s="481"/>
      <c r="SOL64" s="1053"/>
      <c r="SOM64" s="1053"/>
      <c r="SON64" s="1053"/>
      <c r="SOO64" s="1053"/>
      <c r="SOP64" s="1053"/>
      <c r="SOQ64" s="480"/>
      <c r="SOR64" s="480"/>
      <c r="SOS64" s="481"/>
      <c r="SOT64" s="480"/>
      <c r="SOU64" s="480"/>
      <c r="SOV64" s="480"/>
      <c r="SOW64" s="481"/>
      <c r="SOX64" s="481"/>
      <c r="SOY64" s="482"/>
      <c r="SOZ64" s="481"/>
      <c r="SPA64" s="1053"/>
      <c r="SPB64" s="1053"/>
      <c r="SPC64" s="1053"/>
      <c r="SPD64" s="1053"/>
      <c r="SPE64" s="1053"/>
      <c r="SPF64" s="480"/>
      <c r="SPG64" s="480"/>
      <c r="SPH64" s="481"/>
      <c r="SPI64" s="480"/>
      <c r="SPJ64" s="480"/>
      <c r="SPK64" s="480"/>
      <c r="SPL64" s="481"/>
      <c r="SPM64" s="481"/>
      <c r="SPN64" s="482"/>
      <c r="SPO64" s="481"/>
      <c r="SPP64" s="1053"/>
      <c r="SPQ64" s="1053"/>
      <c r="SPR64" s="1053"/>
      <c r="SPS64" s="1053"/>
      <c r="SPT64" s="1053"/>
      <c r="SPU64" s="480"/>
      <c r="SPV64" s="480"/>
      <c r="SPW64" s="481"/>
      <c r="SPX64" s="480"/>
      <c r="SPY64" s="480"/>
      <c r="SPZ64" s="480"/>
      <c r="SQA64" s="481"/>
      <c r="SQB64" s="481"/>
      <c r="SQC64" s="482"/>
      <c r="SQD64" s="481"/>
      <c r="SQE64" s="1053"/>
      <c r="SQF64" s="1053"/>
      <c r="SQG64" s="1053"/>
      <c r="SQH64" s="1053"/>
      <c r="SQI64" s="1053"/>
      <c r="SQJ64" s="480"/>
      <c r="SQK64" s="480"/>
      <c r="SQL64" s="481"/>
      <c r="SQM64" s="480"/>
      <c r="SQN64" s="480"/>
      <c r="SQO64" s="480"/>
      <c r="SQP64" s="481"/>
      <c r="SQQ64" s="481"/>
      <c r="SQR64" s="482"/>
      <c r="SQS64" s="481"/>
      <c r="SQT64" s="1053"/>
      <c r="SQU64" s="1053"/>
      <c r="SQV64" s="1053"/>
      <c r="SQW64" s="1053"/>
      <c r="SQX64" s="1053"/>
      <c r="SQY64" s="480"/>
      <c r="SQZ64" s="480"/>
      <c r="SRA64" s="481"/>
      <c r="SRB64" s="480"/>
      <c r="SRC64" s="480"/>
      <c r="SRD64" s="480"/>
      <c r="SRE64" s="481"/>
      <c r="SRF64" s="481"/>
      <c r="SRG64" s="482"/>
      <c r="SRH64" s="481"/>
      <c r="SRI64" s="1053"/>
      <c r="SRJ64" s="1053"/>
      <c r="SRK64" s="1053"/>
      <c r="SRL64" s="1053"/>
      <c r="SRM64" s="1053"/>
      <c r="SRN64" s="480"/>
      <c r="SRO64" s="480"/>
      <c r="SRP64" s="481"/>
      <c r="SRQ64" s="480"/>
      <c r="SRR64" s="480"/>
      <c r="SRS64" s="480"/>
      <c r="SRT64" s="481"/>
      <c r="SRU64" s="481"/>
      <c r="SRV64" s="482"/>
      <c r="SRW64" s="481"/>
      <c r="SRX64" s="1053"/>
      <c r="SRY64" s="1053"/>
      <c r="SRZ64" s="1053"/>
      <c r="SSA64" s="1053"/>
      <c r="SSB64" s="1053"/>
      <c r="SSC64" s="480"/>
      <c r="SSD64" s="480"/>
      <c r="SSE64" s="481"/>
      <c r="SSF64" s="480"/>
      <c r="SSG64" s="480"/>
      <c r="SSH64" s="480"/>
      <c r="SSI64" s="481"/>
      <c r="SSJ64" s="481"/>
      <c r="SSK64" s="482"/>
      <c r="SSL64" s="481"/>
      <c r="SSM64" s="1053"/>
      <c r="SSN64" s="1053"/>
      <c r="SSO64" s="1053"/>
      <c r="SSP64" s="1053"/>
      <c r="SSQ64" s="1053"/>
      <c r="SSR64" s="480"/>
      <c r="SSS64" s="480"/>
      <c r="SST64" s="481"/>
      <c r="SSU64" s="480"/>
      <c r="SSV64" s="480"/>
      <c r="SSW64" s="480"/>
      <c r="SSX64" s="481"/>
      <c r="SSY64" s="481"/>
      <c r="SSZ64" s="482"/>
      <c r="STA64" s="481"/>
      <c r="STB64" s="1053"/>
      <c r="STC64" s="1053"/>
      <c r="STD64" s="1053"/>
      <c r="STE64" s="1053"/>
      <c r="STF64" s="1053"/>
      <c r="STG64" s="480"/>
      <c r="STH64" s="480"/>
      <c r="STI64" s="481"/>
      <c r="STJ64" s="480"/>
      <c r="STK64" s="480"/>
      <c r="STL64" s="480"/>
      <c r="STM64" s="481"/>
      <c r="STN64" s="481"/>
      <c r="STO64" s="482"/>
      <c r="STP64" s="481"/>
      <c r="STQ64" s="1053"/>
      <c r="STR64" s="1053"/>
      <c r="STS64" s="1053"/>
      <c r="STT64" s="1053"/>
      <c r="STU64" s="1053"/>
      <c r="STV64" s="480"/>
      <c r="STW64" s="480"/>
      <c r="STX64" s="481"/>
      <c r="STY64" s="480"/>
      <c r="STZ64" s="480"/>
      <c r="SUA64" s="480"/>
      <c r="SUB64" s="481"/>
      <c r="SUC64" s="481"/>
      <c r="SUD64" s="482"/>
      <c r="SUE64" s="481"/>
      <c r="SUF64" s="1053"/>
      <c r="SUG64" s="1053"/>
      <c r="SUH64" s="1053"/>
      <c r="SUI64" s="1053"/>
      <c r="SUJ64" s="1053"/>
      <c r="SUK64" s="480"/>
      <c r="SUL64" s="480"/>
      <c r="SUM64" s="481"/>
      <c r="SUN64" s="480"/>
      <c r="SUO64" s="480"/>
      <c r="SUP64" s="480"/>
      <c r="SUQ64" s="481"/>
      <c r="SUR64" s="481"/>
      <c r="SUS64" s="482"/>
      <c r="SUT64" s="481"/>
      <c r="SUU64" s="1053"/>
      <c r="SUV64" s="1053"/>
      <c r="SUW64" s="1053"/>
      <c r="SUX64" s="1053"/>
      <c r="SUY64" s="1053"/>
      <c r="SUZ64" s="480"/>
      <c r="SVA64" s="480"/>
      <c r="SVB64" s="481"/>
      <c r="SVC64" s="480"/>
      <c r="SVD64" s="480"/>
      <c r="SVE64" s="480"/>
      <c r="SVF64" s="481"/>
      <c r="SVG64" s="481"/>
      <c r="SVH64" s="482"/>
      <c r="SVI64" s="481"/>
      <c r="SVJ64" s="1053"/>
      <c r="SVK64" s="1053"/>
      <c r="SVL64" s="1053"/>
      <c r="SVM64" s="1053"/>
      <c r="SVN64" s="1053"/>
      <c r="SVO64" s="480"/>
      <c r="SVP64" s="480"/>
      <c r="SVQ64" s="481"/>
      <c r="SVR64" s="480"/>
      <c r="SVS64" s="480"/>
      <c r="SVT64" s="480"/>
      <c r="SVU64" s="481"/>
      <c r="SVV64" s="481"/>
      <c r="SVW64" s="482"/>
      <c r="SVX64" s="481"/>
      <c r="SVY64" s="1053"/>
      <c r="SVZ64" s="1053"/>
      <c r="SWA64" s="1053"/>
      <c r="SWB64" s="1053"/>
      <c r="SWC64" s="1053"/>
      <c r="SWD64" s="480"/>
      <c r="SWE64" s="480"/>
      <c r="SWF64" s="481"/>
      <c r="SWG64" s="480"/>
      <c r="SWH64" s="480"/>
      <c r="SWI64" s="480"/>
      <c r="SWJ64" s="481"/>
      <c r="SWK64" s="481"/>
      <c r="SWL64" s="482"/>
      <c r="SWM64" s="481"/>
      <c r="SWN64" s="1053"/>
      <c r="SWO64" s="1053"/>
      <c r="SWP64" s="1053"/>
      <c r="SWQ64" s="1053"/>
      <c r="SWR64" s="1053"/>
      <c r="SWS64" s="480"/>
      <c r="SWT64" s="480"/>
      <c r="SWU64" s="481"/>
      <c r="SWV64" s="480"/>
      <c r="SWW64" s="480"/>
      <c r="SWX64" s="480"/>
      <c r="SWY64" s="481"/>
      <c r="SWZ64" s="481"/>
      <c r="SXA64" s="482"/>
      <c r="SXB64" s="481"/>
      <c r="SXC64" s="1053"/>
      <c r="SXD64" s="1053"/>
      <c r="SXE64" s="1053"/>
      <c r="SXF64" s="1053"/>
      <c r="SXG64" s="1053"/>
      <c r="SXH64" s="480"/>
      <c r="SXI64" s="480"/>
      <c r="SXJ64" s="481"/>
      <c r="SXK64" s="480"/>
      <c r="SXL64" s="480"/>
      <c r="SXM64" s="480"/>
      <c r="SXN64" s="481"/>
      <c r="SXO64" s="481"/>
      <c r="SXP64" s="482"/>
      <c r="SXQ64" s="481"/>
      <c r="SXR64" s="1053"/>
      <c r="SXS64" s="1053"/>
      <c r="SXT64" s="1053"/>
      <c r="SXU64" s="1053"/>
      <c r="SXV64" s="1053"/>
      <c r="SXW64" s="480"/>
      <c r="SXX64" s="480"/>
      <c r="SXY64" s="481"/>
      <c r="SXZ64" s="480"/>
      <c r="SYA64" s="480"/>
      <c r="SYB64" s="480"/>
      <c r="SYC64" s="481"/>
      <c r="SYD64" s="481"/>
      <c r="SYE64" s="482"/>
      <c r="SYF64" s="481"/>
      <c r="SYG64" s="1053"/>
      <c r="SYH64" s="1053"/>
      <c r="SYI64" s="1053"/>
      <c r="SYJ64" s="1053"/>
      <c r="SYK64" s="1053"/>
      <c r="SYL64" s="480"/>
      <c r="SYM64" s="480"/>
      <c r="SYN64" s="481"/>
      <c r="SYO64" s="480"/>
      <c r="SYP64" s="480"/>
      <c r="SYQ64" s="480"/>
      <c r="SYR64" s="481"/>
      <c r="SYS64" s="481"/>
      <c r="SYT64" s="482"/>
      <c r="SYU64" s="481"/>
      <c r="SYV64" s="1053"/>
      <c r="SYW64" s="1053"/>
      <c r="SYX64" s="1053"/>
      <c r="SYY64" s="1053"/>
      <c r="SYZ64" s="1053"/>
      <c r="SZA64" s="480"/>
      <c r="SZB64" s="480"/>
      <c r="SZC64" s="481"/>
      <c r="SZD64" s="480"/>
      <c r="SZE64" s="480"/>
      <c r="SZF64" s="480"/>
      <c r="SZG64" s="481"/>
      <c r="SZH64" s="481"/>
      <c r="SZI64" s="482"/>
      <c r="SZJ64" s="481"/>
      <c r="SZK64" s="1053"/>
      <c r="SZL64" s="1053"/>
      <c r="SZM64" s="1053"/>
      <c r="SZN64" s="1053"/>
      <c r="SZO64" s="1053"/>
      <c r="SZP64" s="480"/>
      <c r="SZQ64" s="480"/>
      <c r="SZR64" s="481"/>
      <c r="SZS64" s="480"/>
      <c r="SZT64" s="480"/>
      <c r="SZU64" s="480"/>
      <c r="SZV64" s="481"/>
      <c r="SZW64" s="481"/>
      <c r="SZX64" s="482"/>
      <c r="SZY64" s="481"/>
      <c r="SZZ64" s="1053"/>
      <c r="TAA64" s="1053"/>
      <c r="TAB64" s="1053"/>
      <c r="TAC64" s="1053"/>
      <c r="TAD64" s="1053"/>
      <c r="TAE64" s="480"/>
      <c r="TAF64" s="480"/>
      <c r="TAG64" s="481"/>
      <c r="TAH64" s="480"/>
      <c r="TAI64" s="480"/>
      <c r="TAJ64" s="480"/>
      <c r="TAK64" s="481"/>
      <c r="TAL64" s="481"/>
      <c r="TAM64" s="482"/>
      <c r="TAN64" s="481"/>
      <c r="TAO64" s="1053"/>
      <c r="TAP64" s="1053"/>
      <c r="TAQ64" s="1053"/>
      <c r="TAR64" s="1053"/>
      <c r="TAS64" s="1053"/>
      <c r="TAT64" s="480"/>
      <c r="TAU64" s="480"/>
      <c r="TAV64" s="481"/>
      <c r="TAW64" s="480"/>
      <c r="TAX64" s="480"/>
      <c r="TAY64" s="480"/>
      <c r="TAZ64" s="481"/>
      <c r="TBA64" s="481"/>
      <c r="TBB64" s="482"/>
      <c r="TBC64" s="481"/>
      <c r="TBD64" s="1053"/>
      <c r="TBE64" s="1053"/>
      <c r="TBF64" s="1053"/>
      <c r="TBG64" s="1053"/>
      <c r="TBH64" s="1053"/>
      <c r="TBI64" s="480"/>
      <c r="TBJ64" s="480"/>
      <c r="TBK64" s="481"/>
      <c r="TBL64" s="480"/>
      <c r="TBM64" s="480"/>
      <c r="TBN64" s="480"/>
      <c r="TBO64" s="481"/>
      <c r="TBP64" s="481"/>
      <c r="TBQ64" s="482"/>
      <c r="TBR64" s="481"/>
      <c r="TBS64" s="1053"/>
      <c r="TBT64" s="1053"/>
      <c r="TBU64" s="1053"/>
      <c r="TBV64" s="1053"/>
      <c r="TBW64" s="1053"/>
      <c r="TBX64" s="480"/>
      <c r="TBY64" s="480"/>
      <c r="TBZ64" s="481"/>
      <c r="TCA64" s="480"/>
      <c r="TCB64" s="480"/>
      <c r="TCC64" s="480"/>
      <c r="TCD64" s="481"/>
      <c r="TCE64" s="481"/>
      <c r="TCF64" s="482"/>
      <c r="TCG64" s="481"/>
      <c r="TCH64" s="1053"/>
      <c r="TCI64" s="1053"/>
      <c r="TCJ64" s="1053"/>
      <c r="TCK64" s="1053"/>
      <c r="TCL64" s="1053"/>
      <c r="TCM64" s="480"/>
      <c r="TCN64" s="480"/>
      <c r="TCO64" s="481"/>
      <c r="TCP64" s="480"/>
      <c r="TCQ64" s="480"/>
      <c r="TCR64" s="480"/>
      <c r="TCS64" s="481"/>
      <c r="TCT64" s="481"/>
      <c r="TCU64" s="482"/>
      <c r="TCV64" s="481"/>
      <c r="TCW64" s="1053"/>
      <c r="TCX64" s="1053"/>
      <c r="TCY64" s="1053"/>
      <c r="TCZ64" s="1053"/>
      <c r="TDA64" s="1053"/>
      <c r="TDB64" s="480"/>
      <c r="TDC64" s="480"/>
      <c r="TDD64" s="481"/>
      <c r="TDE64" s="480"/>
      <c r="TDF64" s="480"/>
      <c r="TDG64" s="480"/>
      <c r="TDH64" s="481"/>
      <c r="TDI64" s="481"/>
      <c r="TDJ64" s="482"/>
      <c r="TDK64" s="481"/>
      <c r="TDL64" s="1053"/>
      <c r="TDM64" s="1053"/>
      <c r="TDN64" s="1053"/>
      <c r="TDO64" s="1053"/>
      <c r="TDP64" s="1053"/>
      <c r="TDQ64" s="480"/>
      <c r="TDR64" s="480"/>
      <c r="TDS64" s="481"/>
      <c r="TDT64" s="480"/>
      <c r="TDU64" s="480"/>
      <c r="TDV64" s="480"/>
      <c r="TDW64" s="481"/>
      <c r="TDX64" s="481"/>
      <c r="TDY64" s="482"/>
      <c r="TDZ64" s="481"/>
      <c r="TEA64" s="1053"/>
      <c r="TEB64" s="1053"/>
      <c r="TEC64" s="1053"/>
      <c r="TED64" s="1053"/>
      <c r="TEE64" s="1053"/>
      <c r="TEF64" s="480"/>
      <c r="TEG64" s="480"/>
      <c r="TEH64" s="481"/>
      <c r="TEI64" s="480"/>
      <c r="TEJ64" s="480"/>
      <c r="TEK64" s="480"/>
      <c r="TEL64" s="481"/>
      <c r="TEM64" s="481"/>
      <c r="TEN64" s="482"/>
      <c r="TEO64" s="481"/>
      <c r="TEP64" s="1053"/>
      <c r="TEQ64" s="1053"/>
      <c r="TER64" s="1053"/>
      <c r="TES64" s="1053"/>
      <c r="TET64" s="1053"/>
      <c r="TEU64" s="480"/>
      <c r="TEV64" s="480"/>
      <c r="TEW64" s="481"/>
      <c r="TEX64" s="480"/>
      <c r="TEY64" s="480"/>
      <c r="TEZ64" s="480"/>
      <c r="TFA64" s="481"/>
      <c r="TFB64" s="481"/>
      <c r="TFC64" s="482"/>
      <c r="TFD64" s="481"/>
      <c r="TFE64" s="1053"/>
      <c r="TFF64" s="1053"/>
      <c r="TFG64" s="1053"/>
      <c r="TFH64" s="1053"/>
      <c r="TFI64" s="1053"/>
      <c r="TFJ64" s="480"/>
      <c r="TFK64" s="480"/>
      <c r="TFL64" s="481"/>
      <c r="TFM64" s="480"/>
      <c r="TFN64" s="480"/>
      <c r="TFO64" s="480"/>
      <c r="TFP64" s="481"/>
      <c r="TFQ64" s="481"/>
      <c r="TFR64" s="482"/>
      <c r="TFS64" s="481"/>
      <c r="TFT64" s="1053"/>
      <c r="TFU64" s="1053"/>
      <c r="TFV64" s="1053"/>
      <c r="TFW64" s="1053"/>
      <c r="TFX64" s="1053"/>
      <c r="TFY64" s="480"/>
      <c r="TFZ64" s="480"/>
      <c r="TGA64" s="481"/>
      <c r="TGB64" s="480"/>
      <c r="TGC64" s="480"/>
      <c r="TGD64" s="480"/>
      <c r="TGE64" s="481"/>
      <c r="TGF64" s="481"/>
      <c r="TGG64" s="482"/>
      <c r="TGH64" s="481"/>
      <c r="TGI64" s="1053"/>
      <c r="TGJ64" s="1053"/>
      <c r="TGK64" s="1053"/>
      <c r="TGL64" s="1053"/>
      <c r="TGM64" s="1053"/>
      <c r="TGN64" s="480"/>
      <c r="TGO64" s="480"/>
      <c r="TGP64" s="481"/>
      <c r="TGQ64" s="480"/>
      <c r="TGR64" s="480"/>
      <c r="TGS64" s="480"/>
      <c r="TGT64" s="481"/>
      <c r="TGU64" s="481"/>
      <c r="TGV64" s="482"/>
      <c r="TGW64" s="481"/>
      <c r="TGX64" s="1053"/>
      <c r="TGY64" s="1053"/>
      <c r="TGZ64" s="1053"/>
      <c r="THA64" s="1053"/>
      <c r="THB64" s="1053"/>
      <c r="THC64" s="480"/>
      <c r="THD64" s="480"/>
      <c r="THE64" s="481"/>
      <c r="THF64" s="480"/>
      <c r="THG64" s="480"/>
      <c r="THH64" s="480"/>
      <c r="THI64" s="481"/>
      <c r="THJ64" s="481"/>
      <c r="THK64" s="482"/>
      <c r="THL64" s="481"/>
      <c r="THM64" s="1053"/>
      <c r="THN64" s="1053"/>
      <c r="THO64" s="1053"/>
      <c r="THP64" s="1053"/>
      <c r="THQ64" s="1053"/>
      <c r="THR64" s="480"/>
      <c r="THS64" s="480"/>
      <c r="THT64" s="481"/>
      <c r="THU64" s="480"/>
      <c r="THV64" s="480"/>
      <c r="THW64" s="480"/>
      <c r="THX64" s="481"/>
      <c r="THY64" s="481"/>
      <c r="THZ64" s="482"/>
      <c r="TIA64" s="481"/>
      <c r="TIB64" s="1053"/>
      <c r="TIC64" s="1053"/>
      <c r="TID64" s="1053"/>
      <c r="TIE64" s="1053"/>
      <c r="TIF64" s="1053"/>
      <c r="TIG64" s="480"/>
      <c r="TIH64" s="480"/>
      <c r="TII64" s="481"/>
      <c r="TIJ64" s="480"/>
      <c r="TIK64" s="480"/>
      <c r="TIL64" s="480"/>
      <c r="TIM64" s="481"/>
      <c r="TIN64" s="481"/>
      <c r="TIO64" s="482"/>
      <c r="TIP64" s="481"/>
      <c r="TIQ64" s="1053"/>
      <c r="TIR64" s="1053"/>
      <c r="TIS64" s="1053"/>
      <c r="TIT64" s="1053"/>
      <c r="TIU64" s="1053"/>
      <c r="TIV64" s="480"/>
      <c r="TIW64" s="480"/>
      <c r="TIX64" s="481"/>
      <c r="TIY64" s="480"/>
      <c r="TIZ64" s="480"/>
      <c r="TJA64" s="480"/>
      <c r="TJB64" s="481"/>
      <c r="TJC64" s="481"/>
      <c r="TJD64" s="482"/>
      <c r="TJE64" s="481"/>
      <c r="TJF64" s="1053"/>
      <c r="TJG64" s="1053"/>
      <c r="TJH64" s="1053"/>
      <c r="TJI64" s="1053"/>
      <c r="TJJ64" s="1053"/>
      <c r="TJK64" s="480"/>
      <c r="TJL64" s="480"/>
      <c r="TJM64" s="481"/>
      <c r="TJN64" s="480"/>
      <c r="TJO64" s="480"/>
      <c r="TJP64" s="480"/>
      <c r="TJQ64" s="481"/>
      <c r="TJR64" s="481"/>
      <c r="TJS64" s="482"/>
      <c r="TJT64" s="481"/>
      <c r="TJU64" s="1053"/>
      <c r="TJV64" s="1053"/>
      <c r="TJW64" s="1053"/>
      <c r="TJX64" s="1053"/>
      <c r="TJY64" s="1053"/>
      <c r="TJZ64" s="480"/>
      <c r="TKA64" s="480"/>
      <c r="TKB64" s="481"/>
      <c r="TKC64" s="480"/>
      <c r="TKD64" s="480"/>
      <c r="TKE64" s="480"/>
      <c r="TKF64" s="481"/>
      <c r="TKG64" s="481"/>
      <c r="TKH64" s="482"/>
      <c r="TKI64" s="481"/>
      <c r="TKJ64" s="1053"/>
      <c r="TKK64" s="1053"/>
      <c r="TKL64" s="1053"/>
      <c r="TKM64" s="1053"/>
      <c r="TKN64" s="1053"/>
      <c r="TKO64" s="480"/>
      <c r="TKP64" s="480"/>
      <c r="TKQ64" s="481"/>
      <c r="TKR64" s="480"/>
      <c r="TKS64" s="480"/>
      <c r="TKT64" s="480"/>
      <c r="TKU64" s="481"/>
      <c r="TKV64" s="481"/>
      <c r="TKW64" s="482"/>
      <c r="TKX64" s="481"/>
      <c r="TKY64" s="1053"/>
      <c r="TKZ64" s="1053"/>
      <c r="TLA64" s="1053"/>
      <c r="TLB64" s="1053"/>
      <c r="TLC64" s="1053"/>
      <c r="TLD64" s="480"/>
      <c r="TLE64" s="480"/>
      <c r="TLF64" s="481"/>
      <c r="TLG64" s="480"/>
      <c r="TLH64" s="480"/>
      <c r="TLI64" s="480"/>
      <c r="TLJ64" s="481"/>
      <c r="TLK64" s="481"/>
      <c r="TLL64" s="482"/>
      <c r="TLM64" s="481"/>
      <c r="TLN64" s="1053"/>
      <c r="TLO64" s="1053"/>
      <c r="TLP64" s="1053"/>
      <c r="TLQ64" s="1053"/>
      <c r="TLR64" s="1053"/>
      <c r="TLS64" s="480"/>
      <c r="TLT64" s="480"/>
      <c r="TLU64" s="481"/>
      <c r="TLV64" s="480"/>
      <c r="TLW64" s="480"/>
      <c r="TLX64" s="480"/>
      <c r="TLY64" s="481"/>
      <c r="TLZ64" s="481"/>
      <c r="TMA64" s="482"/>
      <c r="TMB64" s="481"/>
      <c r="TMC64" s="1053"/>
      <c r="TMD64" s="1053"/>
      <c r="TME64" s="1053"/>
      <c r="TMF64" s="1053"/>
      <c r="TMG64" s="1053"/>
      <c r="TMH64" s="480"/>
      <c r="TMI64" s="480"/>
      <c r="TMJ64" s="481"/>
      <c r="TMK64" s="480"/>
      <c r="TML64" s="480"/>
      <c r="TMM64" s="480"/>
      <c r="TMN64" s="481"/>
      <c r="TMO64" s="481"/>
      <c r="TMP64" s="482"/>
      <c r="TMQ64" s="481"/>
      <c r="TMR64" s="1053"/>
      <c r="TMS64" s="1053"/>
      <c r="TMT64" s="1053"/>
      <c r="TMU64" s="1053"/>
      <c r="TMV64" s="1053"/>
      <c r="TMW64" s="480"/>
      <c r="TMX64" s="480"/>
      <c r="TMY64" s="481"/>
      <c r="TMZ64" s="480"/>
      <c r="TNA64" s="480"/>
      <c r="TNB64" s="480"/>
      <c r="TNC64" s="481"/>
      <c r="TND64" s="481"/>
      <c r="TNE64" s="482"/>
      <c r="TNF64" s="481"/>
      <c r="TNG64" s="1053"/>
      <c r="TNH64" s="1053"/>
      <c r="TNI64" s="1053"/>
      <c r="TNJ64" s="1053"/>
      <c r="TNK64" s="1053"/>
      <c r="TNL64" s="480"/>
      <c r="TNM64" s="480"/>
      <c r="TNN64" s="481"/>
      <c r="TNO64" s="480"/>
      <c r="TNP64" s="480"/>
      <c r="TNQ64" s="480"/>
      <c r="TNR64" s="481"/>
      <c r="TNS64" s="481"/>
      <c r="TNT64" s="482"/>
      <c r="TNU64" s="481"/>
      <c r="TNV64" s="1053"/>
      <c r="TNW64" s="1053"/>
      <c r="TNX64" s="1053"/>
      <c r="TNY64" s="1053"/>
      <c r="TNZ64" s="1053"/>
      <c r="TOA64" s="480"/>
      <c r="TOB64" s="480"/>
      <c r="TOC64" s="481"/>
      <c r="TOD64" s="480"/>
      <c r="TOE64" s="480"/>
      <c r="TOF64" s="480"/>
      <c r="TOG64" s="481"/>
      <c r="TOH64" s="481"/>
      <c r="TOI64" s="482"/>
      <c r="TOJ64" s="481"/>
      <c r="TOK64" s="1053"/>
      <c r="TOL64" s="1053"/>
      <c r="TOM64" s="1053"/>
      <c r="TON64" s="1053"/>
      <c r="TOO64" s="1053"/>
      <c r="TOP64" s="480"/>
      <c r="TOQ64" s="480"/>
      <c r="TOR64" s="481"/>
      <c r="TOS64" s="480"/>
      <c r="TOT64" s="480"/>
      <c r="TOU64" s="480"/>
      <c r="TOV64" s="481"/>
      <c r="TOW64" s="481"/>
      <c r="TOX64" s="482"/>
      <c r="TOY64" s="481"/>
      <c r="TOZ64" s="1053"/>
      <c r="TPA64" s="1053"/>
      <c r="TPB64" s="1053"/>
      <c r="TPC64" s="1053"/>
      <c r="TPD64" s="1053"/>
      <c r="TPE64" s="480"/>
      <c r="TPF64" s="480"/>
      <c r="TPG64" s="481"/>
      <c r="TPH64" s="480"/>
      <c r="TPI64" s="480"/>
      <c r="TPJ64" s="480"/>
      <c r="TPK64" s="481"/>
      <c r="TPL64" s="481"/>
      <c r="TPM64" s="482"/>
      <c r="TPN64" s="481"/>
      <c r="TPO64" s="1053"/>
      <c r="TPP64" s="1053"/>
      <c r="TPQ64" s="1053"/>
      <c r="TPR64" s="1053"/>
      <c r="TPS64" s="1053"/>
      <c r="TPT64" s="480"/>
      <c r="TPU64" s="480"/>
      <c r="TPV64" s="481"/>
      <c r="TPW64" s="480"/>
      <c r="TPX64" s="480"/>
      <c r="TPY64" s="480"/>
      <c r="TPZ64" s="481"/>
      <c r="TQA64" s="481"/>
      <c r="TQB64" s="482"/>
      <c r="TQC64" s="481"/>
      <c r="TQD64" s="1053"/>
      <c r="TQE64" s="1053"/>
      <c r="TQF64" s="1053"/>
      <c r="TQG64" s="1053"/>
      <c r="TQH64" s="1053"/>
      <c r="TQI64" s="480"/>
      <c r="TQJ64" s="480"/>
      <c r="TQK64" s="481"/>
      <c r="TQL64" s="480"/>
      <c r="TQM64" s="480"/>
      <c r="TQN64" s="480"/>
      <c r="TQO64" s="481"/>
      <c r="TQP64" s="481"/>
      <c r="TQQ64" s="482"/>
      <c r="TQR64" s="481"/>
      <c r="TQS64" s="1053"/>
      <c r="TQT64" s="1053"/>
      <c r="TQU64" s="1053"/>
      <c r="TQV64" s="1053"/>
      <c r="TQW64" s="1053"/>
      <c r="TQX64" s="480"/>
      <c r="TQY64" s="480"/>
      <c r="TQZ64" s="481"/>
      <c r="TRA64" s="480"/>
      <c r="TRB64" s="480"/>
      <c r="TRC64" s="480"/>
      <c r="TRD64" s="481"/>
      <c r="TRE64" s="481"/>
      <c r="TRF64" s="482"/>
      <c r="TRG64" s="481"/>
      <c r="TRH64" s="1053"/>
      <c r="TRI64" s="1053"/>
      <c r="TRJ64" s="1053"/>
      <c r="TRK64" s="1053"/>
      <c r="TRL64" s="1053"/>
      <c r="TRM64" s="480"/>
      <c r="TRN64" s="480"/>
      <c r="TRO64" s="481"/>
      <c r="TRP64" s="480"/>
      <c r="TRQ64" s="480"/>
      <c r="TRR64" s="480"/>
      <c r="TRS64" s="481"/>
      <c r="TRT64" s="481"/>
      <c r="TRU64" s="482"/>
      <c r="TRV64" s="481"/>
      <c r="TRW64" s="1053"/>
      <c r="TRX64" s="1053"/>
      <c r="TRY64" s="1053"/>
      <c r="TRZ64" s="1053"/>
      <c r="TSA64" s="1053"/>
      <c r="TSB64" s="480"/>
      <c r="TSC64" s="480"/>
      <c r="TSD64" s="481"/>
      <c r="TSE64" s="480"/>
      <c r="TSF64" s="480"/>
      <c r="TSG64" s="480"/>
      <c r="TSH64" s="481"/>
      <c r="TSI64" s="481"/>
      <c r="TSJ64" s="482"/>
      <c r="TSK64" s="481"/>
      <c r="TSL64" s="1053"/>
      <c r="TSM64" s="1053"/>
      <c r="TSN64" s="1053"/>
      <c r="TSO64" s="1053"/>
      <c r="TSP64" s="1053"/>
      <c r="TSQ64" s="480"/>
      <c r="TSR64" s="480"/>
      <c r="TSS64" s="481"/>
      <c r="TST64" s="480"/>
      <c r="TSU64" s="480"/>
      <c r="TSV64" s="480"/>
      <c r="TSW64" s="481"/>
      <c r="TSX64" s="481"/>
      <c r="TSY64" s="482"/>
      <c r="TSZ64" s="481"/>
      <c r="TTA64" s="1053"/>
      <c r="TTB64" s="1053"/>
      <c r="TTC64" s="1053"/>
      <c r="TTD64" s="1053"/>
      <c r="TTE64" s="1053"/>
      <c r="TTF64" s="480"/>
      <c r="TTG64" s="480"/>
      <c r="TTH64" s="481"/>
      <c r="TTI64" s="480"/>
      <c r="TTJ64" s="480"/>
      <c r="TTK64" s="480"/>
      <c r="TTL64" s="481"/>
      <c r="TTM64" s="481"/>
      <c r="TTN64" s="482"/>
      <c r="TTO64" s="481"/>
      <c r="TTP64" s="1053"/>
      <c r="TTQ64" s="1053"/>
      <c r="TTR64" s="1053"/>
      <c r="TTS64" s="1053"/>
      <c r="TTT64" s="1053"/>
      <c r="TTU64" s="480"/>
      <c r="TTV64" s="480"/>
      <c r="TTW64" s="481"/>
      <c r="TTX64" s="480"/>
      <c r="TTY64" s="480"/>
      <c r="TTZ64" s="480"/>
      <c r="TUA64" s="481"/>
      <c r="TUB64" s="481"/>
      <c r="TUC64" s="482"/>
      <c r="TUD64" s="481"/>
      <c r="TUE64" s="1053"/>
      <c r="TUF64" s="1053"/>
      <c r="TUG64" s="1053"/>
      <c r="TUH64" s="1053"/>
      <c r="TUI64" s="1053"/>
      <c r="TUJ64" s="480"/>
      <c r="TUK64" s="480"/>
      <c r="TUL64" s="481"/>
      <c r="TUM64" s="480"/>
      <c r="TUN64" s="480"/>
      <c r="TUO64" s="480"/>
      <c r="TUP64" s="481"/>
      <c r="TUQ64" s="481"/>
      <c r="TUR64" s="482"/>
      <c r="TUS64" s="481"/>
      <c r="TUT64" s="1053"/>
      <c r="TUU64" s="1053"/>
      <c r="TUV64" s="1053"/>
      <c r="TUW64" s="1053"/>
      <c r="TUX64" s="1053"/>
      <c r="TUY64" s="480"/>
      <c r="TUZ64" s="480"/>
      <c r="TVA64" s="481"/>
      <c r="TVB64" s="480"/>
      <c r="TVC64" s="480"/>
      <c r="TVD64" s="480"/>
      <c r="TVE64" s="481"/>
      <c r="TVF64" s="481"/>
      <c r="TVG64" s="482"/>
      <c r="TVH64" s="481"/>
      <c r="TVI64" s="1053"/>
      <c r="TVJ64" s="1053"/>
      <c r="TVK64" s="1053"/>
      <c r="TVL64" s="1053"/>
      <c r="TVM64" s="1053"/>
      <c r="TVN64" s="480"/>
      <c r="TVO64" s="480"/>
      <c r="TVP64" s="481"/>
      <c r="TVQ64" s="480"/>
      <c r="TVR64" s="480"/>
      <c r="TVS64" s="480"/>
      <c r="TVT64" s="481"/>
      <c r="TVU64" s="481"/>
      <c r="TVV64" s="482"/>
      <c r="TVW64" s="481"/>
      <c r="TVX64" s="1053"/>
      <c r="TVY64" s="1053"/>
      <c r="TVZ64" s="1053"/>
      <c r="TWA64" s="1053"/>
      <c r="TWB64" s="1053"/>
      <c r="TWC64" s="480"/>
      <c r="TWD64" s="480"/>
      <c r="TWE64" s="481"/>
      <c r="TWF64" s="480"/>
      <c r="TWG64" s="480"/>
      <c r="TWH64" s="480"/>
      <c r="TWI64" s="481"/>
      <c r="TWJ64" s="481"/>
      <c r="TWK64" s="482"/>
      <c r="TWL64" s="481"/>
      <c r="TWM64" s="1053"/>
      <c r="TWN64" s="1053"/>
      <c r="TWO64" s="1053"/>
      <c r="TWP64" s="1053"/>
      <c r="TWQ64" s="1053"/>
      <c r="TWR64" s="480"/>
      <c r="TWS64" s="480"/>
      <c r="TWT64" s="481"/>
      <c r="TWU64" s="480"/>
      <c r="TWV64" s="480"/>
      <c r="TWW64" s="480"/>
      <c r="TWX64" s="481"/>
      <c r="TWY64" s="481"/>
      <c r="TWZ64" s="482"/>
      <c r="TXA64" s="481"/>
      <c r="TXB64" s="1053"/>
      <c r="TXC64" s="1053"/>
      <c r="TXD64" s="1053"/>
      <c r="TXE64" s="1053"/>
      <c r="TXF64" s="1053"/>
      <c r="TXG64" s="480"/>
      <c r="TXH64" s="480"/>
      <c r="TXI64" s="481"/>
      <c r="TXJ64" s="480"/>
      <c r="TXK64" s="480"/>
      <c r="TXL64" s="480"/>
      <c r="TXM64" s="481"/>
      <c r="TXN64" s="481"/>
      <c r="TXO64" s="482"/>
      <c r="TXP64" s="481"/>
      <c r="TXQ64" s="1053"/>
      <c r="TXR64" s="1053"/>
      <c r="TXS64" s="1053"/>
      <c r="TXT64" s="1053"/>
      <c r="TXU64" s="1053"/>
      <c r="TXV64" s="480"/>
      <c r="TXW64" s="480"/>
      <c r="TXX64" s="481"/>
      <c r="TXY64" s="480"/>
      <c r="TXZ64" s="480"/>
      <c r="TYA64" s="480"/>
      <c r="TYB64" s="481"/>
      <c r="TYC64" s="481"/>
      <c r="TYD64" s="482"/>
      <c r="TYE64" s="481"/>
      <c r="TYF64" s="1053"/>
      <c r="TYG64" s="1053"/>
      <c r="TYH64" s="1053"/>
      <c r="TYI64" s="1053"/>
      <c r="TYJ64" s="1053"/>
      <c r="TYK64" s="480"/>
      <c r="TYL64" s="480"/>
      <c r="TYM64" s="481"/>
      <c r="TYN64" s="480"/>
      <c r="TYO64" s="480"/>
      <c r="TYP64" s="480"/>
      <c r="TYQ64" s="481"/>
      <c r="TYR64" s="481"/>
      <c r="TYS64" s="482"/>
      <c r="TYT64" s="481"/>
      <c r="TYU64" s="1053"/>
      <c r="TYV64" s="1053"/>
      <c r="TYW64" s="1053"/>
      <c r="TYX64" s="1053"/>
      <c r="TYY64" s="1053"/>
      <c r="TYZ64" s="480"/>
      <c r="TZA64" s="480"/>
      <c r="TZB64" s="481"/>
      <c r="TZC64" s="480"/>
      <c r="TZD64" s="480"/>
      <c r="TZE64" s="480"/>
      <c r="TZF64" s="481"/>
      <c r="TZG64" s="481"/>
      <c r="TZH64" s="482"/>
      <c r="TZI64" s="481"/>
      <c r="TZJ64" s="1053"/>
      <c r="TZK64" s="1053"/>
      <c r="TZL64" s="1053"/>
      <c r="TZM64" s="1053"/>
      <c r="TZN64" s="1053"/>
      <c r="TZO64" s="480"/>
      <c r="TZP64" s="480"/>
      <c r="TZQ64" s="481"/>
      <c r="TZR64" s="480"/>
      <c r="TZS64" s="480"/>
      <c r="TZT64" s="480"/>
      <c r="TZU64" s="481"/>
      <c r="TZV64" s="481"/>
      <c r="TZW64" s="482"/>
      <c r="TZX64" s="481"/>
      <c r="TZY64" s="1053"/>
      <c r="TZZ64" s="1053"/>
      <c r="UAA64" s="1053"/>
      <c r="UAB64" s="1053"/>
      <c r="UAC64" s="1053"/>
      <c r="UAD64" s="480"/>
      <c r="UAE64" s="480"/>
      <c r="UAF64" s="481"/>
      <c r="UAG64" s="480"/>
      <c r="UAH64" s="480"/>
      <c r="UAI64" s="480"/>
      <c r="UAJ64" s="481"/>
      <c r="UAK64" s="481"/>
      <c r="UAL64" s="482"/>
      <c r="UAM64" s="481"/>
      <c r="UAN64" s="1053"/>
      <c r="UAO64" s="1053"/>
      <c r="UAP64" s="1053"/>
      <c r="UAQ64" s="1053"/>
      <c r="UAR64" s="1053"/>
      <c r="UAS64" s="480"/>
      <c r="UAT64" s="480"/>
      <c r="UAU64" s="481"/>
      <c r="UAV64" s="480"/>
      <c r="UAW64" s="480"/>
      <c r="UAX64" s="480"/>
      <c r="UAY64" s="481"/>
      <c r="UAZ64" s="481"/>
      <c r="UBA64" s="482"/>
      <c r="UBB64" s="481"/>
      <c r="UBC64" s="1053"/>
      <c r="UBD64" s="1053"/>
      <c r="UBE64" s="1053"/>
      <c r="UBF64" s="1053"/>
      <c r="UBG64" s="1053"/>
      <c r="UBH64" s="480"/>
      <c r="UBI64" s="480"/>
      <c r="UBJ64" s="481"/>
      <c r="UBK64" s="480"/>
      <c r="UBL64" s="480"/>
      <c r="UBM64" s="480"/>
      <c r="UBN64" s="481"/>
      <c r="UBO64" s="481"/>
      <c r="UBP64" s="482"/>
      <c r="UBQ64" s="481"/>
      <c r="UBR64" s="1053"/>
      <c r="UBS64" s="1053"/>
      <c r="UBT64" s="1053"/>
      <c r="UBU64" s="1053"/>
      <c r="UBV64" s="1053"/>
      <c r="UBW64" s="480"/>
      <c r="UBX64" s="480"/>
      <c r="UBY64" s="481"/>
      <c r="UBZ64" s="480"/>
      <c r="UCA64" s="480"/>
      <c r="UCB64" s="480"/>
      <c r="UCC64" s="481"/>
      <c r="UCD64" s="481"/>
      <c r="UCE64" s="482"/>
      <c r="UCF64" s="481"/>
      <c r="UCG64" s="1053"/>
      <c r="UCH64" s="1053"/>
      <c r="UCI64" s="1053"/>
      <c r="UCJ64" s="1053"/>
      <c r="UCK64" s="1053"/>
      <c r="UCL64" s="480"/>
      <c r="UCM64" s="480"/>
      <c r="UCN64" s="481"/>
      <c r="UCO64" s="480"/>
      <c r="UCP64" s="480"/>
      <c r="UCQ64" s="480"/>
      <c r="UCR64" s="481"/>
      <c r="UCS64" s="481"/>
      <c r="UCT64" s="482"/>
      <c r="UCU64" s="481"/>
      <c r="UCV64" s="1053"/>
      <c r="UCW64" s="1053"/>
      <c r="UCX64" s="1053"/>
      <c r="UCY64" s="1053"/>
      <c r="UCZ64" s="1053"/>
      <c r="UDA64" s="480"/>
      <c r="UDB64" s="480"/>
      <c r="UDC64" s="481"/>
      <c r="UDD64" s="480"/>
      <c r="UDE64" s="480"/>
      <c r="UDF64" s="480"/>
      <c r="UDG64" s="481"/>
      <c r="UDH64" s="481"/>
      <c r="UDI64" s="482"/>
      <c r="UDJ64" s="481"/>
      <c r="UDK64" s="1053"/>
      <c r="UDL64" s="1053"/>
      <c r="UDM64" s="1053"/>
      <c r="UDN64" s="1053"/>
      <c r="UDO64" s="1053"/>
      <c r="UDP64" s="480"/>
      <c r="UDQ64" s="480"/>
      <c r="UDR64" s="481"/>
      <c r="UDS64" s="480"/>
      <c r="UDT64" s="480"/>
      <c r="UDU64" s="480"/>
      <c r="UDV64" s="481"/>
      <c r="UDW64" s="481"/>
      <c r="UDX64" s="482"/>
      <c r="UDY64" s="481"/>
      <c r="UDZ64" s="1053"/>
      <c r="UEA64" s="1053"/>
      <c r="UEB64" s="1053"/>
      <c r="UEC64" s="1053"/>
      <c r="UED64" s="1053"/>
      <c r="UEE64" s="480"/>
      <c r="UEF64" s="480"/>
      <c r="UEG64" s="481"/>
      <c r="UEH64" s="480"/>
      <c r="UEI64" s="480"/>
      <c r="UEJ64" s="480"/>
      <c r="UEK64" s="481"/>
      <c r="UEL64" s="481"/>
      <c r="UEM64" s="482"/>
      <c r="UEN64" s="481"/>
      <c r="UEO64" s="1053"/>
      <c r="UEP64" s="1053"/>
      <c r="UEQ64" s="1053"/>
      <c r="UER64" s="1053"/>
      <c r="UES64" s="1053"/>
      <c r="UET64" s="480"/>
      <c r="UEU64" s="480"/>
      <c r="UEV64" s="481"/>
      <c r="UEW64" s="480"/>
      <c r="UEX64" s="480"/>
      <c r="UEY64" s="480"/>
      <c r="UEZ64" s="481"/>
      <c r="UFA64" s="481"/>
      <c r="UFB64" s="482"/>
      <c r="UFC64" s="481"/>
      <c r="UFD64" s="1053"/>
      <c r="UFE64" s="1053"/>
      <c r="UFF64" s="1053"/>
      <c r="UFG64" s="1053"/>
      <c r="UFH64" s="1053"/>
      <c r="UFI64" s="480"/>
      <c r="UFJ64" s="480"/>
      <c r="UFK64" s="481"/>
      <c r="UFL64" s="480"/>
      <c r="UFM64" s="480"/>
      <c r="UFN64" s="480"/>
      <c r="UFO64" s="481"/>
      <c r="UFP64" s="481"/>
      <c r="UFQ64" s="482"/>
      <c r="UFR64" s="481"/>
      <c r="UFS64" s="1053"/>
      <c r="UFT64" s="1053"/>
      <c r="UFU64" s="1053"/>
      <c r="UFV64" s="1053"/>
      <c r="UFW64" s="1053"/>
      <c r="UFX64" s="480"/>
      <c r="UFY64" s="480"/>
      <c r="UFZ64" s="481"/>
      <c r="UGA64" s="480"/>
      <c r="UGB64" s="480"/>
      <c r="UGC64" s="480"/>
      <c r="UGD64" s="481"/>
      <c r="UGE64" s="481"/>
      <c r="UGF64" s="482"/>
      <c r="UGG64" s="481"/>
      <c r="UGH64" s="1053"/>
      <c r="UGI64" s="1053"/>
      <c r="UGJ64" s="1053"/>
      <c r="UGK64" s="1053"/>
      <c r="UGL64" s="1053"/>
      <c r="UGM64" s="480"/>
      <c r="UGN64" s="480"/>
      <c r="UGO64" s="481"/>
      <c r="UGP64" s="480"/>
      <c r="UGQ64" s="480"/>
      <c r="UGR64" s="480"/>
      <c r="UGS64" s="481"/>
      <c r="UGT64" s="481"/>
      <c r="UGU64" s="482"/>
      <c r="UGV64" s="481"/>
      <c r="UGW64" s="1053"/>
      <c r="UGX64" s="1053"/>
      <c r="UGY64" s="1053"/>
      <c r="UGZ64" s="1053"/>
      <c r="UHA64" s="1053"/>
      <c r="UHB64" s="480"/>
      <c r="UHC64" s="480"/>
      <c r="UHD64" s="481"/>
      <c r="UHE64" s="480"/>
      <c r="UHF64" s="480"/>
      <c r="UHG64" s="480"/>
      <c r="UHH64" s="481"/>
      <c r="UHI64" s="481"/>
      <c r="UHJ64" s="482"/>
      <c r="UHK64" s="481"/>
      <c r="UHL64" s="1053"/>
      <c r="UHM64" s="1053"/>
      <c r="UHN64" s="1053"/>
      <c r="UHO64" s="1053"/>
      <c r="UHP64" s="1053"/>
      <c r="UHQ64" s="480"/>
      <c r="UHR64" s="480"/>
      <c r="UHS64" s="481"/>
      <c r="UHT64" s="480"/>
      <c r="UHU64" s="480"/>
      <c r="UHV64" s="480"/>
      <c r="UHW64" s="481"/>
      <c r="UHX64" s="481"/>
      <c r="UHY64" s="482"/>
      <c r="UHZ64" s="481"/>
      <c r="UIA64" s="1053"/>
      <c r="UIB64" s="1053"/>
      <c r="UIC64" s="1053"/>
      <c r="UID64" s="1053"/>
      <c r="UIE64" s="1053"/>
      <c r="UIF64" s="480"/>
      <c r="UIG64" s="480"/>
      <c r="UIH64" s="481"/>
      <c r="UII64" s="480"/>
      <c r="UIJ64" s="480"/>
      <c r="UIK64" s="480"/>
      <c r="UIL64" s="481"/>
      <c r="UIM64" s="481"/>
      <c r="UIN64" s="482"/>
      <c r="UIO64" s="481"/>
      <c r="UIP64" s="1053"/>
      <c r="UIQ64" s="1053"/>
      <c r="UIR64" s="1053"/>
      <c r="UIS64" s="1053"/>
      <c r="UIT64" s="1053"/>
      <c r="UIU64" s="480"/>
      <c r="UIV64" s="480"/>
      <c r="UIW64" s="481"/>
      <c r="UIX64" s="480"/>
      <c r="UIY64" s="480"/>
      <c r="UIZ64" s="480"/>
      <c r="UJA64" s="481"/>
      <c r="UJB64" s="481"/>
      <c r="UJC64" s="482"/>
      <c r="UJD64" s="481"/>
      <c r="UJE64" s="1053"/>
      <c r="UJF64" s="1053"/>
      <c r="UJG64" s="1053"/>
      <c r="UJH64" s="1053"/>
      <c r="UJI64" s="1053"/>
      <c r="UJJ64" s="480"/>
      <c r="UJK64" s="480"/>
      <c r="UJL64" s="481"/>
      <c r="UJM64" s="480"/>
      <c r="UJN64" s="480"/>
      <c r="UJO64" s="480"/>
      <c r="UJP64" s="481"/>
      <c r="UJQ64" s="481"/>
      <c r="UJR64" s="482"/>
      <c r="UJS64" s="481"/>
      <c r="UJT64" s="1053"/>
      <c r="UJU64" s="1053"/>
      <c r="UJV64" s="1053"/>
      <c r="UJW64" s="1053"/>
      <c r="UJX64" s="1053"/>
      <c r="UJY64" s="480"/>
      <c r="UJZ64" s="480"/>
      <c r="UKA64" s="481"/>
      <c r="UKB64" s="480"/>
      <c r="UKC64" s="480"/>
      <c r="UKD64" s="480"/>
      <c r="UKE64" s="481"/>
      <c r="UKF64" s="481"/>
      <c r="UKG64" s="482"/>
      <c r="UKH64" s="481"/>
      <c r="UKI64" s="1053"/>
      <c r="UKJ64" s="1053"/>
      <c r="UKK64" s="1053"/>
      <c r="UKL64" s="1053"/>
      <c r="UKM64" s="1053"/>
      <c r="UKN64" s="480"/>
      <c r="UKO64" s="480"/>
      <c r="UKP64" s="481"/>
      <c r="UKQ64" s="480"/>
      <c r="UKR64" s="480"/>
      <c r="UKS64" s="480"/>
      <c r="UKT64" s="481"/>
      <c r="UKU64" s="481"/>
      <c r="UKV64" s="482"/>
      <c r="UKW64" s="481"/>
      <c r="UKX64" s="1053"/>
      <c r="UKY64" s="1053"/>
      <c r="UKZ64" s="1053"/>
      <c r="ULA64" s="1053"/>
      <c r="ULB64" s="1053"/>
      <c r="ULC64" s="480"/>
      <c r="ULD64" s="480"/>
      <c r="ULE64" s="481"/>
      <c r="ULF64" s="480"/>
      <c r="ULG64" s="480"/>
      <c r="ULH64" s="480"/>
      <c r="ULI64" s="481"/>
      <c r="ULJ64" s="481"/>
      <c r="ULK64" s="482"/>
      <c r="ULL64" s="481"/>
      <c r="ULM64" s="1053"/>
      <c r="ULN64" s="1053"/>
      <c r="ULO64" s="1053"/>
      <c r="ULP64" s="1053"/>
      <c r="ULQ64" s="1053"/>
      <c r="ULR64" s="480"/>
      <c r="ULS64" s="480"/>
      <c r="ULT64" s="481"/>
      <c r="ULU64" s="480"/>
      <c r="ULV64" s="480"/>
      <c r="ULW64" s="480"/>
      <c r="ULX64" s="481"/>
      <c r="ULY64" s="481"/>
      <c r="ULZ64" s="482"/>
      <c r="UMA64" s="481"/>
      <c r="UMB64" s="1053"/>
      <c r="UMC64" s="1053"/>
      <c r="UMD64" s="1053"/>
      <c r="UME64" s="1053"/>
      <c r="UMF64" s="1053"/>
      <c r="UMG64" s="480"/>
      <c r="UMH64" s="480"/>
      <c r="UMI64" s="481"/>
      <c r="UMJ64" s="480"/>
      <c r="UMK64" s="480"/>
      <c r="UML64" s="480"/>
      <c r="UMM64" s="481"/>
      <c r="UMN64" s="481"/>
      <c r="UMO64" s="482"/>
      <c r="UMP64" s="481"/>
      <c r="UMQ64" s="1053"/>
      <c r="UMR64" s="1053"/>
      <c r="UMS64" s="1053"/>
      <c r="UMT64" s="1053"/>
      <c r="UMU64" s="1053"/>
      <c r="UMV64" s="480"/>
      <c r="UMW64" s="480"/>
      <c r="UMX64" s="481"/>
      <c r="UMY64" s="480"/>
      <c r="UMZ64" s="480"/>
      <c r="UNA64" s="480"/>
      <c r="UNB64" s="481"/>
      <c r="UNC64" s="481"/>
      <c r="UND64" s="482"/>
      <c r="UNE64" s="481"/>
      <c r="UNF64" s="1053"/>
      <c r="UNG64" s="1053"/>
      <c r="UNH64" s="1053"/>
      <c r="UNI64" s="1053"/>
      <c r="UNJ64" s="1053"/>
      <c r="UNK64" s="480"/>
      <c r="UNL64" s="480"/>
      <c r="UNM64" s="481"/>
      <c r="UNN64" s="480"/>
      <c r="UNO64" s="480"/>
      <c r="UNP64" s="480"/>
      <c r="UNQ64" s="481"/>
      <c r="UNR64" s="481"/>
      <c r="UNS64" s="482"/>
      <c r="UNT64" s="481"/>
      <c r="UNU64" s="1053"/>
      <c r="UNV64" s="1053"/>
      <c r="UNW64" s="1053"/>
      <c r="UNX64" s="1053"/>
      <c r="UNY64" s="1053"/>
      <c r="UNZ64" s="480"/>
      <c r="UOA64" s="480"/>
      <c r="UOB64" s="481"/>
      <c r="UOC64" s="480"/>
      <c r="UOD64" s="480"/>
      <c r="UOE64" s="480"/>
      <c r="UOF64" s="481"/>
      <c r="UOG64" s="481"/>
      <c r="UOH64" s="482"/>
      <c r="UOI64" s="481"/>
      <c r="UOJ64" s="1053"/>
      <c r="UOK64" s="1053"/>
      <c r="UOL64" s="1053"/>
      <c r="UOM64" s="1053"/>
      <c r="UON64" s="1053"/>
      <c r="UOO64" s="480"/>
      <c r="UOP64" s="480"/>
      <c r="UOQ64" s="481"/>
      <c r="UOR64" s="480"/>
      <c r="UOS64" s="480"/>
      <c r="UOT64" s="480"/>
      <c r="UOU64" s="481"/>
      <c r="UOV64" s="481"/>
      <c r="UOW64" s="482"/>
      <c r="UOX64" s="481"/>
      <c r="UOY64" s="1053"/>
      <c r="UOZ64" s="1053"/>
      <c r="UPA64" s="1053"/>
      <c r="UPB64" s="1053"/>
      <c r="UPC64" s="1053"/>
      <c r="UPD64" s="480"/>
      <c r="UPE64" s="480"/>
      <c r="UPF64" s="481"/>
      <c r="UPG64" s="480"/>
      <c r="UPH64" s="480"/>
      <c r="UPI64" s="480"/>
      <c r="UPJ64" s="481"/>
      <c r="UPK64" s="481"/>
      <c r="UPL64" s="482"/>
      <c r="UPM64" s="481"/>
      <c r="UPN64" s="1053"/>
      <c r="UPO64" s="1053"/>
      <c r="UPP64" s="1053"/>
      <c r="UPQ64" s="1053"/>
      <c r="UPR64" s="1053"/>
      <c r="UPS64" s="480"/>
      <c r="UPT64" s="480"/>
      <c r="UPU64" s="481"/>
      <c r="UPV64" s="480"/>
      <c r="UPW64" s="480"/>
      <c r="UPX64" s="480"/>
      <c r="UPY64" s="481"/>
      <c r="UPZ64" s="481"/>
      <c r="UQA64" s="482"/>
      <c r="UQB64" s="481"/>
      <c r="UQC64" s="1053"/>
      <c r="UQD64" s="1053"/>
      <c r="UQE64" s="1053"/>
      <c r="UQF64" s="1053"/>
      <c r="UQG64" s="1053"/>
      <c r="UQH64" s="480"/>
      <c r="UQI64" s="480"/>
      <c r="UQJ64" s="481"/>
      <c r="UQK64" s="480"/>
      <c r="UQL64" s="480"/>
      <c r="UQM64" s="480"/>
      <c r="UQN64" s="481"/>
      <c r="UQO64" s="481"/>
      <c r="UQP64" s="482"/>
      <c r="UQQ64" s="481"/>
      <c r="UQR64" s="1053"/>
      <c r="UQS64" s="1053"/>
      <c r="UQT64" s="1053"/>
      <c r="UQU64" s="1053"/>
      <c r="UQV64" s="1053"/>
      <c r="UQW64" s="480"/>
      <c r="UQX64" s="480"/>
      <c r="UQY64" s="481"/>
      <c r="UQZ64" s="480"/>
      <c r="URA64" s="480"/>
      <c r="URB64" s="480"/>
      <c r="URC64" s="481"/>
      <c r="URD64" s="481"/>
      <c r="URE64" s="482"/>
      <c r="URF64" s="481"/>
      <c r="URG64" s="1053"/>
      <c r="URH64" s="1053"/>
      <c r="URI64" s="1053"/>
      <c r="URJ64" s="1053"/>
      <c r="URK64" s="1053"/>
      <c r="URL64" s="480"/>
      <c r="URM64" s="480"/>
      <c r="URN64" s="481"/>
      <c r="URO64" s="480"/>
      <c r="URP64" s="480"/>
      <c r="URQ64" s="480"/>
      <c r="URR64" s="481"/>
      <c r="URS64" s="481"/>
      <c r="URT64" s="482"/>
      <c r="URU64" s="481"/>
      <c r="URV64" s="1053"/>
      <c r="URW64" s="1053"/>
      <c r="URX64" s="1053"/>
      <c r="URY64" s="1053"/>
      <c r="URZ64" s="1053"/>
      <c r="USA64" s="480"/>
      <c r="USB64" s="480"/>
      <c r="USC64" s="481"/>
      <c r="USD64" s="480"/>
      <c r="USE64" s="480"/>
      <c r="USF64" s="480"/>
      <c r="USG64" s="481"/>
      <c r="USH64" s="481"/>
      <c r="USI64" s="482"/>
      <c r="USJ64" s="481"/>
      <c r="USK64" s="1053"/>
      <c r="USL64" s="1053"/>
      <c r="USM64" s="1053"/>
      <c r="USN64" s="1053"/>
      <c r="USO64" s="1053"/>
      <c r="USP64" s="480"/>
      <c r="USQ64" s="480"/>
      <c r="USR64" s="481"/>
      <c r="USS64" s="480"/>
      <c r="UST64" s="480"/>
      <c r="USU64" s="480"/>
      <c r="USV64" s="481"/>
      <c r="USW64" s="481"/>
      <c r="USX64" s="482"/>
      <c r="USY64" s="481"/>
      <c r="USZ64" s="1053"/>
      <c r="UTA64" s="1053"/>
      <c r="UTB64" s="1053"/>
      <c r="UTC64" s="1053"/>
      <c r="UTD64" s="1053"/>
      <c r="UTE64" s="480"/>
      <c r="UTF64" s="480"/>
      <c r="UTG64" s="481"/>
      <c r="UTH64" s="480"/>
      <c r="UTI64" s="480"/>
      <c r="UTJ64" s="480"/>
      <c r="UTK64" s="481"/>
      <c r="UTL64" s="481"/>
      <c r="UTM64" s="482"/>
      <c r="UTN64" s="481"/>
      <c r="UTO64" s="1053"/>
      <c r="UTP64" s="1053"/>
      <c r="UTQ64" s="1053"/>
      <c r="UTR64" s="1053"/>
      <c r="UTS64" s="1053"/>
      <c r="UTT64" s="480"/>
      <c r="UTU64" s="480"/>
      <c r="UTV64" s="481"/>
      <c r="UTW64" s="480"/>
      <c r="UTX64" s="480"/>
      <c r="UTY64" s="480"/>
      <c r="UTZ64" s="481"/>
      <c r="UUA64" s="481"/>
      <c r="UUB64" s="482"/>
      <c r="UUC64" s="481"/>
      <c r="UUD64" s="1053"/>
      <c r="UUE64" s="1053"/>
      <c r="UUF64" s="1053"/>
      <c r="UUG64" s="1053"/>
      <c r="UUH64" s="1053"/>
      <c r="UUI64" s="480"/>
      <c r="UUJ64" s="480"/>
      <c r="UUK64" s="481"/>
      <c r="UUL64" s="480"/>
      <c r="UUM64" s="480"/>
      <c r="UUN64" s="480"/>
      <c r="UUO64" s="481"/>
      <c r="UUP64" s="481"/>
      <c r="UUQ64" s="482"/>
      <c r="UUR64" s="481"/>
      <c r="UUS64" s="1053"/>
      <c r="UUT64" s="1053"/>
      <c r="UUU64" s="1053"/>
      <c r="UUV64" s="1053"/>
      <c r="UUW64" s="1053"/>
      <c r="UUX64" s="480"/>
      <c r="UUY64" s="480"/>
      <c r="UUZ64" s="481"/>
      <c r="UVA64" s="480"/>
      <c r="UVB64" s="480"/>
      <c r="UVC64" s="480"/>
      <c r="UVD64" s="481"/>
      <c r="UVE64" s="481"/>
      <c r="UVF64" s="482"/>
      <c r="UVG64" s="481"/>
      <c r="UVH64" s="1053"/>
      <c r="UVI64" s="1053"/>
      <c r="UVJ64" s="1053"/>
      <c r="UVK64" s="1053"/>
      <c r="UVL64" s="1053"/>
      <c r="UVM64" s="480"/>
      <c r="UVN64" s="480"/>
      <c r="UVO64" s="481"/>
      <c r="UVP64" s="480"/>
      <c r="UVQ64" s="480"/>
      <c r="UVR64" s="480"/>
      <c r="UVS64" s="481"/>
      <c r="UVT64" s="481"/>
      <c r="UVU64" s="482"/>
      <c r="UVV64" s="481"/>
      <c r="UVW64" s="1053"/>
      <c r="UVX64" s="1053"/>
      <c r="UVY64" s="1053"/>
      <c r="UVZ64" s="1053"/>
      <c r="UWA64" s="1053"/>
      <c r="UWB64" s="480"/>
      <c r="UWC64" s="480"/>
      <c r="UWD64" s="481"/>
      <c r="UWE64" s="480"/>
      <c r="UWF64" s="480"/>
      <c r="UWG64" s="480"/>
      <c r="UWH64" s="481"/>
      <c r="UWI64" s="481"/>
      <c r="UWJ64" s="482"/>
      <c r="UWK64" s="481"/>
      <c r="UWL64" s="1053"/>
      <c r="UWM64" s="1053"/>
      <c r="UWN64" s="1053"/>
      <c r="UWO64" s="1053"/>
      <c r="UWP64" s="1053"/>
      <c r="UWQ64" s="480"/>
      <c r="UWR64" s="480"/>
      <c r="UWS64" s="481"/>
      <c r="UWT64" s="480"/>
      <c r="UWU64" s="480"/>
      <c r="UWV64" s="480"/>
      <c r="UWW64" s="481"/>
      <c r="UWX64" s="481"/>
      <c r="UWY64" s="482"/>
      <c r="UWZ64" s="481"/>
      <c r="UXA64" s="1053"/>
      <c r="UXB64" s="1053"/>
      <c r="UXC64" s="1053"/>
      <c r="UXD64" s="1053"/>
      <c r="UXE64" s="1053"/>
      <c r="UXF64" s="480"/>
      <c r="UXG64" s="480"/>
      <c r="UXH64" s="481"/>
      <c r="UXI64" s="480"/>
      <c r="UXJ64" s="480"/>
      <c r="UXK64" s="480"/>
      <c r="UXL64" s="481"/>
      <c r="UXM64" s="481"/>
      <c r="UXN64" s="482"/>
      <c r="UXO64" s="481"/>
      <c r="UXP64" s="1053"/>
      <c r="UXQ64" s="1053"/>
      <c r="UXR64" s="1053"/>
      <c r="UXS64" s="1053"/>
      <c r="UXT64" s="1053"/>
      <c r="UXU64" s="480"/>
      <c r="UXV64" s="480"/>
      <c r="UXW64" s="481"/>
      <c r="UXX64" s="480"/>
      <c r="UXY64" s="480"/>
      <c r="UXZ64" s="480"/>
      <c r="UYA64" s="481"/>
      <c r="UYB64" s="481"/>
      <c r="UYC64" s="482"/>
      <c r="UYD64" s="481"/>
      <c r="UYE64" s="1053"/>
      <c r="UYF64" s="1053"/>
      <c r="UYG64" s="1053"/>
      <c r="UYH64" s="1053"/>
      <c r="UYI64" s="1053"/>
      <c r="UYJ64" s="480"/>
      <c r="UYK64" s="480"/>
      <c r="UYL64" s="481"/>
      <c r="UYM64" s="480"/>
      <c r="UYN64" s="480"/>
      <c r="UYO64" s="480"/>
      <c r="UYP64" s="481"/>
      <c r="UYQ64" s="481"/>
      <c r="UYR64" s="482"/>
      <c r="UYS64" s="481"/>
      <c r="UYT64" s="1053"/>
      <c r="UYU64" s="1053"/>
      <c r="UYV64" s="1053"/>
      <c r="UYW64" s="1053"/>
      <c r="UYX64" s="1053"/>
      <c r="UYY64" s="480"/>
      <c r="UYZ64" s="480"/>
      <c r="UZA64" s="481"/>
      <c r="UZB64" s="480"/>
      <c r="UZC64" s="480"/>
      <c r="UZD64" s="480"/>
      <c r="UZE64" s="481"/>
      <c r="UZF64" s="481"/>
      <c r="UZG64" s="482"/>
      <c r="UZH64" s="481"/>
      <c r="UZI64" s="1053"/>
      <c r="UZJ64" s="1053"/>
      <c r="UZK64" s="1053"/>
      <c r="UZL64" s="1053"/>
      <c r="UZM64" s="1053"/>
      <c r="UZN64" s="480"/>
      <c r="UZO64" s="480"/>
      <c r="UZP64" s="481"/>
      <c r="UZQ64" s="480"/>
      <c r="UZR64" s="480"/>
      <c r="UZS64" s="480"/>
      <c r="UZT64" s="481"/>
      <c r="UZU64" s="481"/>
      <c r="UZV64" s="482"/>
      <c r="UZW64" s="481"/>
      <c r="UZX64" s="1053"/>
      <c r="UZY64" s="1053"/>
      <c r="UZZ64" s="1053"/>
      <c r="VAA64" s="1053"/>
      <c r="VAB64" s="1053"/>
      <c r="VAC64" s="480"/>
      <c r="VAD64" s="480"/>
      <c r="VAE64" s="481"/>
      <c r="VAF64" s="480"/>
      <c r="VAG64" s="480"/>
      <c r="VAH64" s="480"/>
      <c r="VAI64" s="481"/>
      <c r="VAJ64" s="481"/>
      <c r="VAK64" s="482"/>
      <c r="VAL64" s="481"/>
      <c r="VAM64" s="1053"/>
      <c r="VAN64" s="1053"/>
      <c r="VAO64" s="1053"/>
      <c r="VAP64" s="1053"/>
      <c r="VAQ64" s="1053"/>
      <c r="VAR64" s="480"/>
      <c r="VAS64" s="480"/>
      <c r="VAT64" s="481"/>
      <c r="VAU64" s="480"/>
      <c r="VAV64" s="480"/>
      <c r="VAW64" s="480"/>
      <c r="VAX64" s="481"/>
      <c r="VAY64" s="481"/>
      <c r="VAZ64" s="482"/>
      <c r="VBA64" s="481"/>
      <c r="VBB64" s="1053"/>
      <c r="VBC64" s="1053"/>
      <c r="VBD64" s="1053"/>
      <c r="VBE64" s="1053"/>
      <c r="VBF64" s="1053"/>
      <c r="VBG64" s="480"/>
      <c r="VBH64" s="480"/>
      <c r="VBI64" s="481"/>
      <c r="VBJ64" s="480"/>
      <c r="VBK64" s="480"/>
      <c r="VBL64" s="480"/>
      <c r="VBM64" s="481"/>
      <c r="VBN64" s="481"/>
      <c r="VBO64" s="482"/>
      <c r="VBP64" s="481"/>
      <c r="VBQ64" s="1053"/>
      <c r="VBR64" s="1053"/>
      <c r="VBS64" s="1053"/>
      <c r="VBT64" s="1053"/>
      <c r="VBU64" s="1053"/>
      <c r="VBV64" s="480"/>
      <c r="VBW64" s="480"/>
      <c r="VBX64" s="481"/>
      <c r="VBY64" s="480"/>
      <c r="VBZ64" s="480"/>
      <c r="VCA64" s="480"/>
      <c r="VCB64" s="481"/>
      <c r="VCC64" s="481"/>
      <c r="VCD64" s="482"/>
      <c r="VCE64" s="481"/>
      <c r="VCF64" s="1053"/>
      <c r="VCG64" s="1053"/>
      <c r="VCH64" s="1053"/>
      <c r="VCI64" s="1053"/>
      <c r="VCJ64" s="1053"/>
      <c r="VCK64" s="480"/>
      <c r="VCL64" s="480"/>
      <c r="VCM64" s="481"/>
      <c r="VCN64" s="480"/>
      <c r="VCO64" s="480"/>
      <c r="VCP64" s="480"/>
      <c r="VCQ64" s="481"/>
      <c r="VCR64" s="481"/>
      <c r="VCS64" s="482"/>
      <c r="VCT64" s="481"/>
      <c r="VCU64" s="1053"/>
      <c r="VCV64" s="1053"/>
      <c r="VCW64" s="1053"/>
      <c r="VCX64" s="1053"/>
      <c r="VCY64" s="1053"/>
      <c r="VCZ64" s="480"/>
      <c r="VDA64" s="480"/>
      <c r="VDB64" s="481"/>
      <c r="VDC64" s="480"/>
      <c r="VDD64" s="480"/>
      <c r="VDE64" s="480"/>
      <c r="VDF64" s="481"/>
      <c r="VDG64" s="481"/>
      <c r="VDH64" s="482"/>
      <c r="VDI64" s="481"/>
      <c r="VDJ64" s="1053"/>
      <c r="VDK64" s="1053"/>
      <c r="VDL64" s="1053"/>
      <c r="VDM64" s="1053"/>
      <c r="VDN64" s="1053"/>
      <c r="VDO64" s="480"/>
      <c r="VDP64" s="480"/>
      <c r="VDQ64" s="481"/>
      <c r="VDR64" s="480"/>
      <c r="VDS64" s="480"/>
      <c r="VDT64" s="480"/>
      <c r="VDU64" s="481"/>
      <c r="VDV64" s="481"/>
      <c r="VDW64" s="482"/>
      <c r="VDX64" s="481"/>
      <c r="VDY64" s="1053"/>
      <c r="VDZ64" s="1053"/>
      <c r="VEA64" s="1053"/>
      <c r="VEB64" s="1053"/>
      <c r="VEC64" s="1053"/>
      <c r="VED64" s="480"/>
      <c r="VEE64" s="480"/>
      <c r="VEF64" s="481"/>
      <c r="VEG64" s="480"/>
      <c r="VEH64" s="480"/>
      <c r="VEI64" s="480"/>
      <c r="VEJ64" s="481"/>
      <c r="VEK64" s="481"/>
      <c r="VEL64" s="482"/>
      <c r="VEM64" s="481"/>
      <c r="VEN64" s="1053"/>
      <c r="VEO64" s="1053"/>
      <c r="VEP64" s="1053"/>
      <c r="VEQ64" s="1053"/>
      <c r="VER64" s="1053"/>
      <c r="VES64" s="480"/>
      <c r="VET64" s="480"/>
      <c r="VEU64" s="481"/>
      <c r="VEV64" s="480"/>
      <c r="VEW64" s="480"/>
      <c r="VEX64" s="480"/>
      <c r="VEY64" s="481"/>
      <c r="VEZ64" s="481"/>
      <c r="VFA64" s="482"/>
      <c r="VFB64" s="481"/>
      <c r="VFC64" s="1053"/>
      <c r="VFD64" s="1053"/>
      <c r="VFE64" s="1053"/>
      <c r="VFF64" s="1053"/>
      <c r="VFG64" s="1053"/>
      <c r="VFH64" s="480"/>
      <c r="VFI64" s="480"/>
      <c r="VFJ64" s="481"/>
      <c r="VFK64" s="480"/>
      <c r="VFL64" s="480"/>
      <c r="VFM64" s="480"/>
      <c r="VFN64" s="481"/>
      <c r="VFO64" s="481"/>
      <c r="VFP64" s="482"/>
      <c r="VFQ64" s="481"/>
      <c r="VFR64" s="1053"/>
      <c r="VFS64" s="1053"/>
      <c r="VFT64" s="1053"/>
      <c r="VFU64" s="1053"/>
      <c r="VFV64" s="1053"/>
      <c r="VFW64" s="480"/>
      <c r="VFX64" s="480"/>
      <c r="VFY64" s="481"/>
      <c r="VFZ64" s="480"/>
      <c r="VGA64" s="480"/>
      <c r="VGB64" s="480"/>
      <c r="VGC64" s="481"/>
      <c r="VGD64" s="481"/>
      <c r="VGE64" s="482"/>
      <c r="VGF64" s="481"/>
      <c r="VGG64" s="1053"/>
      <c r="VGH64" s="1053"/>
      <c r="VGI64" s="1053"/>
      <c r="VGJ64" s="1053"/>
      <c r="VGK64" s="1053"/>
      <c r="VGL64" s="480"/>
      <c r="VGM64" s="480"/>
      <c r="VGN64" s="481"/>
      <c r="VGO64" s="480"/>
      <c r="VGP64" s="480"/>
      <c r="VGQ64" s="480"/>
      <c r="VGR64" s="481"/>
      <c r="VGS64" s="481"/>
      <c r="VGT64" s="482"/>
      <c r="VGU64" s="481"/>
      <c r="VGV64" s="1053"/>
      <c r="VGW64" s="1053"/>
      <c r="VGX64" s="1053"/>
      <c r="VGY64" s="1053"/>
      <c r="VGZ64" s="1053"/>
      <c r="VHA64" s="480"/>
      <c r="VHB64" s="480"/>
      <c r="VHC64" s="481"/>
      <c r="VHD64" s="480"/>
      <c r="VHE64" s="480"/>
      <c r="VHF64" s="480"/>
      <c r="VHG64" s="481"/>
      <c r="VHH64" s="481"/>
      <c r="VHI64" s="482"/>
      <c r="VHJ64" s="481"/>
      <c r="VHK64" s="1053"/>
      <c r="VHL64" s="1053"/>
      <c r="VHM64" s="1053"/>
      <c r="VHN64" s="1053"/>
      <c r="VHO64" s="1053"/>
      <c r="VHP64" s="480"/>
      <c r="VHQ64" s="480"/>
      <c r="VHR64" s="481"/>
      <c r="VHS64" s="480"/>
      <c r="VHT64" s="480"/>
      <c r="VHU64" s="480"/>
      <c r="VHV64" s="481"/>
      <c r="VHW64" s="481"/>
      <c r="VHX64" s="482"/>
      <c r="VHY64" s="481"/>
      <c r="VHZ64" s="1053"/>
      <c r="VIA64" s="1053"/>
      <c r="VIB64" s="1053"/>
      <c r="VIC64" s="1053"/>
      <c r="VID64" s="1053"/>
      <c r="VIE64" s="480"/>
      <c r="VIF64" s="480"/>
      <c r="VIG64" s="481"/>
      <c r="VIH64" s="480"/>
      <c r="VII64" s="480"/>
      <c r="VIJ64" s="480"/>
      <c r="VIK64" s="481"/>
      <c r="VIL64" s="481"/>
      <c r="VIM64" s="482"/>
      <c r="VIN64" s="481"/>
      <c r="VIO64" s="1053"/>
      <c r="VIP64" s="1053"/>
      <c r="VIQ64" s="1053"/>
      <c r="VIR64" s="1053"/>
      <c r="VIS64" s="1053"/>
      <c r="VIT64" s="480"/>
      <c r="VIU64" s="480"/>
      <c r="VIV64" s="481"/>
      <c r="VIW64" s="480"/>
      <c r="VIX64" s="480"/>
      <c r="VIY64" s="480"/>
      <c r="VIZ64" s="481"/>
      <c r="VJA64" s="481"/>
      <c r="VJB64" s="482"/>
      <c r="VJC64" s="481"/>
      <c r="VJD64" s="1053"/>
      <c r="VJE64" s="1053"/>
      <c r="VJF64" s="1053"/>
      <c r="VJG64" s="1053"/>
      <c r="VJH64" s="1053"/>
      <c r="VJI64" s="480"/>
      <c r="VJJ64" s="480"/>
      <c r="VJK64" s="481"/>
      <c r="VJL64" s="480"/>
      <c r="VJM64" s="480"/>
      <c r="VJN64" s="480"/>
      <c r="VJO64" s="481"/>
      <c r="VJP64" s="481"/>
      <c r="VJQ64" s="482"/>
      <c r="VJR64" s="481"/>
      <c r="VJS64" s="1053"/>
      <c r="VJT64" s="1053"/>
      <c r="VJU64" s="1053"/>
      <c r="VJV64" s="1053"/>
      <c r="VJW64" s="1053"/>
      <c r="VJX64" s="480"/>
      <c r="VJY64" s="480"/>
      <c r="VJZ64" s="481"/>
      <c r="VKA64" s="480"/>
      <c r="VKB64" s="480"/>
      <c r="VKC64" s="480"/>
      <c r="VKD64" s="481"/>
      <c r="VKE64" s="481"/>
      <c r="VKF64" s="482"/>
      <c r="VKG64" s="481"/>
      <c r="VKH64" s="1053"/>
      <c r="VKI64" s="1053"/>
      <c r="VKJ64" s="1053"/>
      <c r="VKK64" s="1053"/>
      <c r="VKL64" s="1053"/>
      <c r="VKM64" s="480"/>
      <c r="VKN64" s="480"/>
      <c r="VKO64" s="481"/>
      <c r="VKP64" s="480"/>
      <c r="VKQ64" s="480"/>
      <c r="VKR64" s="480"/>
      <c r="VKS64" s="481"/>
      <c r="VKT64" s="481"/>
      <c r="VKU64" s="482"/>
      <c r="VKV64" s="481"/>
      <c r="VKW64" s="1053"/>
      <c r="VKX64" s="1053"/>
      <c r="VKY64" s="1053"/>
      <c r="VKZ64" s="1053"/>
      <c r="VLA64" s="1053"/>
      <c r="VLB64" s="480"/>
      <c r="VLC64" s="480"/>
      <c r="VLD64" s="481"/>
      <c r="VLE64" s="480"/>
      <c r="VLF64" s="480"/>
      <c r="VLG64" s="480"/>
      <c r="VLH64" s="481"/>
      <c r="VLI64" s="481"/>
      <c r="VLJ64" s="482"/>
      <c r="VLK64" s="481"/>
      <c r="VLL64" s="1053"/>
      <c r="VLM64" s="1053"/>
      <c r="VLN64" s="1053"/>
      <c r="VLO64" s="1053"/>
      <c r="VLP64" s="1053"/>
      <c r="VLQ64" s="480"/>
      <c r="VLR64" s="480"/>
      <c r="VLS64" s="481"/>
      <c r="VLT64" s="480"/>
      <c r="VLU64" s="480"/>
      <c r="VLV64" s="480"/>
      <c r="VLW64" s="481"/>
      <c r="VLX64" s="481"/>
      <c r="VLY64" s="482"/>
      <c r="VLZ64" s="481"/>
      <c r="VMA64" s="1053"/>
      <c r="VMB64" s="1053"/>
      <c r="VMC64" s="1053"/>
      <c r="VMD64" s="1053"/>
      <c r="VME64" s="1053"/>
      <c r="VMF64" s="480"/>
      <c r="VMG64" s="480"/>
      <c r="VMH64" s="481"/>
      <c r="VMI64" s="480"/>
      <c r="VMJ64" s="480"/>
      <c r="VMK64" s="480"/>
      <c r="VML64" s="481"/>
      <c r="VMM64" s="481"/>
      <c r="VMN64" s="482"/>
      <c r="VMO64" s="481"/>
      <c r="VMP64" s="1053"/>
      <c r="VMQ64" s="1053"/>
      <c r="VMR64" s="1053"/>
      <c r="VMS64" s="1053"/>
      <c r="VMT64" s="1053"/>
      <c r="VMU64" s="480"/>
      <c r="VMV64" s="480"/>
      <c r="VMW64" s="481"/>
      <c r="VMX64" s="480"/>
      <c r="VMY64" s="480"/>
      <c r="VMZ64" s="480"/>
      <c r="VNA64" s="481"/>
      <c r="VNB64" s="481"/>
      <c r="VNC64" s="482"/>
      <c r="VND64" s="481"/>
      <c r="VNE64" s="1053"/>
      <c r="VNF64" s="1053"/>
      <c r="VNG64" s="1053"/>
      <c r="VNH64" s="1053"/>
      <c r="VNI64" s="1053"/>
      <c r="VNJ64" s="480"/>
      <c r="VNK64" s="480"/>
      <c r="VNL64" s="481"/>
      <c r="VNM64" s="480"/>
      <c r="VNN64" s="480"/>
      <c r="VNO64" s="480"/>
      <c r="VNP64" s="481"/>
      <c r="VNQ64" s="481"/>
      <c r="VNR64" s="482"/>
      <c r="VNS64" s="481"/>
      <c r="VNT64" s="1053"/>
      <c r="VNU64" s="1053"/>
      <c r="VNV64" s="1053"/>
      <c r="VNW64" s="1053"/>
      <c r="VNX64" s="1053"/>
      <c r="VNY64" s="480"/>
      <c r="VNZ64" s="480"/>
      <c r="VOA64" s="481"/>
      <c r="VOB64" s="480"/>
      <c r="VOC64" s="480"/>
      <c r="VOD64" s="480"/>
      <c r="VOE64" s="481"/>
      <c r="VOF64" s="481"/>
      <c r="VOG64" s="482"/>
      <c r="VOH64" s="481"/>
      <c r="VOI64" s="1053"/>
      <c r="VOJ64" s="1053"/>
      <c r="VOK64" s="1053"/>
      <c r="VOL64" s="1053"/>
      <c r="VOM64" s="1053"/>
      <c r="VON64" s="480"/>
      <c r="VOO64" s="480"/>
      <c r="VOP64" s="481"/>
      <c r="VOQ64" s="480"/>
      <c r="VOR64" s="480"/>
      <c r="VOS64" s="480"/>
      <c r="VOT64" s="481"/>
      <c r="VOU64" s="481"/>
      <c r="VOV64" s="482"/>
      <c r="VOW64" s="481"/>
      <c r="VOX64" s="1053"/>
      <c r="VOY64" s="1053"/>
      <c r="VOZ64" s="1053"/>
      <c r="VPA64" s="1053"/>
      <c r="VPB64" s="1053"/>
      <c r="VPC64" s="480"/>
      <c r="VPD64" s="480"/>
      <c r="VPE64" s="481"/>
      <c r="VPF64" s="480"/>
      <c r="VPG64" s="480"/>
      <c r="VPH64" s="480"/>
      <c r="VPI64" s="481"/>
      <c r="VPJ64" s="481"/>
      <c r="VPK64" s="482"/>
      <c r="VPL64" s="481"/>
      <c r="VPM64" s="1053"/>
      <c r="VPN64" s="1053"/>
      <c r="VPO64" s="1053"/>
      <c r="VPP64" s="1053"/>
      <c r="VPQ64" s="1053"/>
      <c r="VPR64" s="480"/>
      <c r="VPS64" s="480"/>
      <c r="VPT64" s="481"/>
      <c r="VPU64" s="480"/>
      <c r="VPV64" s="480"/>
      <c r="VPW64" s="480"/>
      <c r="VPX64" s="481"/>
      <c r="VPY64" s="481"/>
      <c r="VPZ64" s="482"/>
      <c r="VQA64" s="481"/>
      <c r="VQB64" s="1053"/>
      <c r="VQC64" s="1053"/>
      <c r="VQD64" s="1053"/>
      <c r="VQE64" s="1053"/>
      <c r="VQF64" s="1053"/>
      <c r="VQG64" s="480"/>
      <c r="VQH64" s="480"/>
      <c r="VQI64" s="481"/>
      <c r="VQJ64" s="480"/>
      <c r="VQK64" s="480"/>
      <c r="VQL64" s="480"/>
      <c r="VQM64" s="481"/>
      <c r="VQN64" s="481"/>
      <c r="VQO64" s="482"/>
      <c r="VQP64" s="481"/>
      <c r="VQQ64" s="1053"/>
      <c r="VQR64" s="1053"/>
      <c r="VQS64" s="1053"/>
      <c r="VQT64" s="1053"/>
      <c r="VQU64" s="1053"/>
      <c r="VQV64" s="480"/>
      <c r="VQW64" s="480"/>
      <c r="VQX64" s="481"/>
      <c r="VQY64" s="480"/>
      <c r="VQZ64" s="480"/>
      <c r="VRA64" s="480"/>
      <c r="VRB64" s="481"/>
      <c r="VRC64" s="481"/>
      <c r="VRD64" s="482"/>
      <c r="VRE64" s="481"/>
      <c r="VRF64" s="1053"/>
      <c r="VRG64" s="1053"/>
      <c r="VRH64" s="1053"/>
      <c r="VRI64" s="1053"/>
      <c r="VRJ64" s="1053"/>
      <c r="VRK64" s="480"/>
      <c r="VRL64" s="480"/>
      <c r="VRM64" s="481"/>
      <c r="VRN64" s="480"/>
      <c r="VRO64" s="480"/>
      <c r="VRP64" s="480"/>
      <c r="VRQ64" s="481"/>
      <c r="VRR64" s="481"/>
      <c r="VRS64" s="482"/>
      <c r="VRT64" s="481"/>
      <c r="VRU64" s="1053"/>
      <c r="VRV64" s="1053"/>
      <c r="VRW64" s="1053"/>
      <c r="VRX64" s="1053"/>
      <c r="VRY64" s="1053"/>
      <c r="VRZ64" s="480"/>
      <c r="VSA64" s="480"/>
      <c r="VSB64" s="481"/>
      <c r="VSC64" s="480"/>
      <c r="VSD64" s="480"/>
      <c r="VSE64" s="480"/>
      <c r="VSF64" s="481"/>
      <c r="VSG64" s="481"/>
      <c r="VSH64" s="482"/>
      <c r="VSI64" s="481"/>
      <c r="VSJ64" s="1053"/>
      <c r="VSK64" s="1053"/>
      <c r="VSL64" s="1053"/>
      <c r="VSM64" s="1053"/>
      <c r="VSN64" s="1053"/>
      <c r="VSO64" s="480"/>
      <c r="VSP64" s="480"/>
      <c r="VSQ64" s="481"/>
      <c r="VSR64" s="480"/>
      <c r="VSS64" s="480"/>
      <c r="VST64" s="480"/>
      <c r="VSU64" s="481"/>
      <c r="VSV64" s="481"/>
      <c r="VSW64" s="482"/>
      <c r="VSX64" s="481"/>
      <c r="VSY64" s="1053"/>
      <c r="VSZ64" s="1053"/>
      <c r="VTA64" s="1053"/>
      <c r="VTB64" s="1053"/>
      <c r="VTC64" s="1053"/>
      <c r="VTD64" s="480"/>
      <c r="VTE64" s="480"/>
      <c r="VTF64" s="481"/>
      <c r="VTG64" s="480"/>
      <c r="VTH64" s="480"/>
      <c r="VTI64" s="480"/>
      <c r="VTJ64" s="481"/>
      <c r="VTK64" s="481"/>
      <c r="VTL64" s="482"/>
      <c r="VTM64" s="481"/>
      <c r="VTN64" s="1053"/>
      <c r="VTO64" s="1053"/>
      <c r="VTP64" s="1053"/>
      <c r="VTQ64" s="1053"/>
      <c r="VTR64" s="1053"/>
      <c r="VTS64" s="480"/>
      <c r="VTT64" s="480"/>
      <c r="VTU64" s="481"/>
      <c r="VTV64" s="480"/>
      <c r="VTW64" s="480"/>
      <c r="VTX64" s="480"/>
      <c r="VTY64" s="481"/>
      <c r="VTZ64" s="481"/>
      <c r="VUA64" s="482"/>
      <c r="VUB64" s="481"/>
      <c r="VUC64" s="1053"/>
      <c r="VUD64" s="1053"/>
      <c r="VUE64" s="1053"/>
      <c r="VUF64" s="1053"/>
      <c r="VUG64" s="1053"/>
      <c r="VUH64" s="480"/>
      <c r="VUI64" s="480"/>
      <c r="VUJ64" s="481"/>
      <c r="VUK64" s="480"/>
      <c r="VUL64" s="480"/>
      <c r="VUM64" s="480"/>
      <c r="VUN64" s="481"/>
      <c r="VUO64" s="481"/>
      <c r="VUP64" s="482"/>
      <c r="VUQ64" s="481"/>
      <c r="VUR64" s="1053"/>
      <c r="VUS64" s="1053"/>
      <c r="VUT64" s="1053"/>
      <c r="VUU64" s="1053"/>
      <c r="VUV64" s="1053"/>
      <c r="VUW64" s="480"/>
      <c r="VUX64" s="480"/>
      <c r="VUY64" s="481"/>
      <c r="VUZ64" s="480"/>
      <c r="VVA64" s="480"/>
      <c r="VVB64" s="480"/>
      <c r="VVC64" s="481"/>
      <c r="VVD64" s="481"/>
      <c r="VVE64" s="482"/>
      <c r="VVF64" s="481"/>
      <c r="VVG64" s="1053"/>
      <c r="VVH64" s="1053"/>
      <c r="VVI64" s="1053"/>
      <c r="VVJ64" s="1053"/>
      <c r="VVK64" s="1053"/>
      <c r="VVL64" s="480"/>
      <c r="VVM64" s="480"/>
      <c r="VVN64" s="481"/>
      <c r="VVO64" s="480"/>
      <c r="VVP64" s="480"/>
      <c r="VVQ64" s="480"/>
      <c r="VVR64" s="481"/>
      <c r="VVS64" s="481"/>
      <c r="VVT64" s="482"/>
      <c r="VVU64" s="481"/>
      <c r="VVV64" s="1053"/>
      <c r="VVW64" s="1053"/>
      <c r="VVX64" s="1053"/>
      <c r="VVY64" s="1053"/>
      <c r="VVZ64" s="1053"/>
      <c r="VWA64" s="480"/>
      <c r="VWB64" s="480"/>
      <c r="VWC64" s="481"/>
      <c r="VWD64" s="480"/>
      <c r="VWE64" s="480"/>
      <c r="VWF64" s="480"/>
      <c r="VWG64" s="481"/>
      <c r="VWH64" s="481"/>
      <c r="VWI64" s="482"/>
      <c r="VWJ64" s="481"/>
      <c r="VWK64" s="1053"/>
      <c r="VWL64" s="1053"/>
      <c r="VWM64" s="1053"/>
      <c r="VWN64" s="1053"/>
      <c r="VWO64" s="1053"/>
      <c r="VWP64" s="480"/>
      <c r="VWQ64" s="480"/>
      <c r="VWR64" s="481"/>
      <c r="VWS64" s="480"/>
      <c r="VWT64" s="480"/>
      <c r="VWU64" s="480"/>
      <c r="VWV64" s="481"/>
      <c r="VWW64" s="481"/>
      <c r="VWX64" s="482"/>
      <c r="VWY64" s="481"/>
      <c r="VWZ64" s="1053"/>
      <c r="VXA64" s="1053"/>
      <c r="VXB64" s="1053"/>
      <c r="VXC64" s="1053"/>
      <c r="VXD64" s="1053"/>
      <c r="VXE64" s="480"/>
      <c r="VXF64" s="480"/>
      <c r="VXG64" s="481"/>
      <c r="VXH64" s="480"/>
      <c r="VXI64" s="480"/>
      <c r="VXJ64" s="480"/>
      <c r="VXK64" s="481"/>
      <c r="VXL64" s="481"/>
      <c r="VXM64" s="482"/>
      <c r="VXN64" s="481"/>
      <c r="VXO64" s="1053"/>
      <c r="VXP64" s="1053"/>
      <c r="VXQ64" s="1053"/>
      <c r="VXR64" s="1053"/>
      <c r="VXS64" s="1053"/>
      <c r="VXT64" s="480"/>
      <c r="VXU64" s="480"/>
      <c r="VXV64" s="481"/>
      <c r="VXW64" s="480"/>
      <c r="VXX64" s="480"/>
      <c r="VXY64" s="480"/>
      <c r="VXZ64" s="481"/>
      <c r="VYA64" s="481"/>
      <c r="VYB64" s="482"/>
      <c r="VYC64" s="481"/>
      <c r="VYD64" s="1053"/>
      <c r="VYE64" s="1053"/>
      <c r="VYF64" s="1053"/>
      <c r="VYG64" s="1053"/>
      <c r="VYH64" s="1053"/>
      <c r="VYI64" s="480"/>
      <c r="VYJ64" s="480"/>
      <c r="VYK64" s="481"/>
      <c r="VYL64" s="480"/>
      <c r="VYM64" s="480"/>
      <c r="VYN64" s="480"/>
      <c r="VYO64" s="481"/>
      <c r="VYP64" s="481"/>
      <c r="VYQ64" s="482"/>
      <c r="VYR64" s="481"/>
      <c r="VYS64" s="1053"/>
      <c r="VYT64" s="1053"/>
      <c r="VYU64" s="1053"/>
      <c r="VYV64" s="1053"/>
      <c r="VYW64" s="1053"/>
      <c r="VYX64" s="480"/>
      <c r="VYY64" s="480"/>
      <c r="VYZ64" s="481"/>
      <c r="VZA64" s="480"/>
      <c r="VZB64" s="480"/>
      <c r="VZC64" s="480"/>
      <c r="VZD64" s="481"/>
      <c r="VZE64" s="481"/>
      <c r="VZF64" s="482"/>
      <c r="VZG64" s="481"/>
      <c r="VZH64" s="1053"/>
      <c r="VZI64" s="1053"/>
      <c r="VZJ64" s="1053"/>
      <c r="VZK64" s="1053"/>
      <c r="VZL64" s="1053"/>
      <c r="VZM64" s="480"/>
      <c r="VZN64" s="480"/>
      <c r="VZO64" s="481"/>
      <c r="VZP64" s="480"/>
      <c r="VZQ64" s="480"/>
      <c r="VZR64" s="480"/>
      <c r="VZS64" s="481"/>
      <c r="VZT64" s="481"/>
      <c r="VZU64" s="482"/>
      <c r="VZV64" s="481"/>
      <c r="VZW64" s="1053"/>
      <c r="VZX64" s="1053"/>
      <c r="VZY64" s="1053"/>
      <c r="VZZ64" s="1053"/>
      <c r="WAA64" s="1053"/>
      <c r="WAB64" s="480"/>
      <c r="WAC64" s="480"/>
      <c r="WAD64" s="481"/>
      <c r="WAE64" s="480"/>
      <c r="WAF64" s="480"/>
      <c r="WAG64" s="480"/>
      <c r="WAH64" s="481"/>
      <c r="WAI64" s="481"/>
      <c r="WAJ64" s="482"/>
      <c r="WAK64" s="481"/>
      <c r="WAL64" s="1053"/>
      <c r="WAM64" s="1053"/>
      <c r="WAN64" s="1053"/>
      <c r="WAO64" s="1053"/>
      <c r="WAP64" s="1053"/>
      <c r="WAQ64" s="480"/>
      <c r="WAR64" s="480"/>
      <c r="WAS64" s="481"/>
      <c r="WAT64" s="480"/>
      <c r="WAU64" s="480"/>
      <c r="WAV64" s="480"/>
      <c r="WAW64" s="481"/>
      <c r="WAX64" s="481"/>
      <c r="WAY64" s="482"/>
      <c r="WAZ64" s="481"/>
      <c r="WBA64" s="1053"/>
      <c r="WBB64" s="1053"/>
      <c r="WBC64" s="1053"/>
      <c r="WBD64" s="1053"/>
      <c r="WBE64" s="1053"/>
      <c r="WBF64" s="480"/>
      <c r="WBG64" s="480"/>
      <c r="WBH64" s="481"/>
      <c r="WBI64" s="480"/>
      <c r="WBJ64" s="480"/>
      <c r="WBK64" s="480"/>
      <c r="WBL64" s="481"/>
      <c r="WBM64" s="481"/>
      <c r="WBN64" s="482"/>
      <c r="WBO64" s="481"/>
      <c r="WBP64" s="1053"/>
      <c r="WBQ64" s="1053"/>
      <c r="WBR64" s="1053"/>
      <c r="WBS64" s="1053"/>
      <c r="WBT64" s="1053"/>
      <c r="WBU64" s="480"/>
      <c r="WBV64" s="480"/>
      <c r="WBW64" s="481"/>
      <c r="WBX64" s="480"/>
      <c r="WBY64" s="480"/>
      <c r="WBZ64" s="480"/>
      <c r="WCA64" s="481"/>
      <c r="WCB64" s="481"/>
      <c r="WCC64" s="482"/>
      <c r="WCD64" s="481"/>
      <c r="WCE64" s="1053"/>
      <c r="WCF64" s="1053"/>
      <c r="WCG64" s="1053"/>
      <c r="WCH64" s="1053"/>
      <c r="WCI64" s="1053"/>
      <c r="WCJ64" s="480"/>
      <c r="WCK64" s="480"/>
      <c r="WCL64" s="481"/>
      <c r="WCM64" s="480"/>
      <c r="WCN64" s="480"/>
      <c r="WCO64" s="480"/>
      <c r="WCP64" s="481"/>
      <c r="WCQ64" s="481"/>
      <c r="WCR64" s="482"/>
      <c r="WCS64" s="481"/>
      <c r="WCT64" s="1053"/>
      <c r="WCU64" s="1053"/>
      <c r="WCV64" s="1053"/>
      <c r="WCW64" s="1053"/>
      <c r="WCX64" s="1053"/>
      <c r="WCY64" s="480"/>
      <c r="WCZ64" s="480"/>
      <c r="WDA64" s="481"/>
      <c r="WDB64" s="480"/>
      <c r="WDC64" s="480"/>
      <c r="WDD64" s="480"/>
      <c r="WDE64" s="481"/>
      <c r="WDF64" s="481"/>
      <c r="WDG64" s="482"/>
      <c r="WDH64" s="481"/>
      <c r="WDI64" s="1053"/>
      <c r="WDJ64" s="1053"/>
      <c r="WDK64" s="1053"/>
      <c r="WDL64" s="1053"/>
      <c r="WDM64" s="1053"/>
      <c r="WDN64" s="480"/>
      <c r="WDO64" s="480"/>
      <c r="WDP64" s="481"/>
      <c r="WDQ64" s="480"/>
      <c r="WDR64" s="480"/>
      <c r="WDS64" s="480"/>
      <c r="WDT64" s="481"/>
      <c r="WDU64" s="481"/>
      <c r="WDV64" s="482"/>
      <c r="WDW64" s="481"/>
      <c r="WDX64" s="1053"/>
      <c r="WDY64" s="1053"/>
      <c r="WDZ64" s="1053"/>
      <c r="WEA64" s="1053"/>
      <c r="WEB64" s="1053"/>
      <c r="WEC64" s="480"/>
      <c r="WED64" s="480"/>
      <c r="WEE64" s="481"/>
      <c r="WEF64" s="480"/>
      <c r="WEG64" s="480"/>
      <c r="WEH64" s="480"/>
      <c r="WEI64" s="481"/>
      <c r="WEJ64" s="481"/>
      <c r="WEK64" s="482"/>
      <c r="WEL64" s="481"/>
      <c r="WEM64" s="1053"/>
      <c r="WEN64" s="1053"/>
      <c r="WEO64" s="1053"/>
      <c r="WEP64" s="1053"/>
      <c r="WEQ64" s="1053"/>
      <c r="WER64" s="480"/>
      <c r="WES64" s="480"/>
      <c r="WET64" s="481"/>
      <c r="WEU64" s="480"/>
      <c r="WEV64" s="480"/>
      <c r="WEW64" s="480"/>
      <c r="WEX64" s="481"/>
      <c r="WEY64" s="481"/>
      <c r="WEZ64" s="482"/>
      <c r="WFA64" s="481"/>
      <c r="WFB64" s="1053"/>
      <c r="WFC64" s="1053"/>
      <c r="WFD64" s="1053"/>
      <c r="WFE64" s="1053"/>
      <c r="WFF64" s="1053"/>
      <c r="WFG64" s="480"/>
      <c r="WFH64" s="480"/>
      <c r="WFI64" s="481"/>
      <c r="WFJ64" s="480"/>
      <c r="WFK64" s="480"/>
      <c r="WFL64" s="480"/>
      <c r="WFM64" s="481"/>
      <c r="WFN64" s="481"/>
      <c r="WFO64" s="482"/>
      <c r="WFP64" s="481"/>
      <c r="WFQ64" s="1053"/>
      <c r="WFR64" s="1053"/>
      <c r="WFS64" s="1053"/>
      <c r="WFT64" s="1053"/>
      <c r="WFU64" s="1053"/>
      <c r="WFV64" s="480"/>
      <c r="WFW64" s="480"/>
      <c r="WFX64" s="481"/>
      <c r="WFY64" s="480"/>
      <c r="WFZ64" s="480"/>
      <c r="WGA64" s="480"/>
      <c r="WGB64" s="481"/>
      <c r="WGC64" s="481"/>
      <c r="WGD64" s="482"/>
      <c r="WGE64" s="481"/>
      <c r="WGF64" s="1053"/>
      <c r="WGG64" s="1053"/>
      <c r="WGH64" s="1053"/>
      <c r="WGI64" s="1053"/>
      <c r="WGJ64" s="1053"/>
      <c r="WGK64" s="480"/>
      <c r="WGL64" s="480"/>
      <c r="WGM64" s="481"/>
      <c r="WGN64" s="480"/>
      <c r="WGO64" s="480"/>
      <c r="WGP64" s="480"/>
      <c r="WGQ64" s="481"/>
      <c r="WGR64" s="481"/>
      <c r="WGS64" s="482"/>
      <c r="WGT64" s="481"/>
      <c r="WGU64" s="1053"/>
      <c r="WGV64" s="1053"/>
      <c r="WGW64" s="1053"/>
      <c r="WGX64" s="1053"/>
      <c r="WGY64" s="1053"/>
      <c r="WGZ64" s="480"/>
      <c r="WHA64" s="480"/>
      <c r="WHB64" s="481"/>
      <c r="WHC64" s="480"/>
      <c r="WHD64" s="480"/>
      <c r="WHE64" s="480"/>
      <c r="WHF64" s="481"/>
      <c r="WHG64" s="481"/>
      <c r="WHH64" s="482"/>
      <c r="WHI64" s="481"/>
      <c r="WHJ64" s="1053"/>
      <c r="WHK64" s="1053"/>
      <c r="WHL64" s="1053"/>
      <c r="WHM64" s="1053"/>
      <c r="WHN64" s="1053"/>
      <c r="WHO64" s="480"/>
      <c r="WHP64" s="480"/>
      <c r="WHQ64" s="481"/>
      <c r="WHR64" s="480"/>
      <c r="WHS64" s="480"/>
      <c r="WHT64" s="480"/>
      <c r="WHU64" s="481"/>
      <c r="WHV64" s="481"/>
      <c r="WHW64" s="482"/>
      <c r="WHX64" s="481"/>
      <c r="WHY64" s="1053"/>
      <c r="WHZ64" s="1053"/>
      <c r="WIA64" s="1053"/>
      <c r="WIB64" s="1053"/>
      <c r="WIC64" s="1053"/>
      <c r="WID64" s="480"/>
      <c r="WIE64" s="480"/>
      <c r="WIF64" s="481"/>
      <c r="WIG64" s="480"/>
      <c r="WIH64" s="480"/>
      <c r="WII64" s="480"/>
      <c r="WIJ64" s="481"/>
      <c r="WIK64" s="481"/>
      <c r="WIL64" s="482"/>
      <c r="WIM64" s="481"/>
      <c r="WIN64" s="1053"/>
      <c r="WIO64" s="1053"/>
      <c r="WIP64" s="1053"/>
      <c r="WIQ64" s="1053"/>
      <c r="WIR64" s="1053"/>
      <c r="WIS64" s="480"/>
      <c r="WIT64" s="480"/>
      <c r="WIU64" s="481"/>
      <c r="WIV64" s="480"/>
      <c r="WIW64" s="480"/>
      <c r="WIX64" s="480"/>
      <c r="WIY64" s="481"/>
      <c r="WIZ64" s="481"/>
      <c r="WJA64" s="482"/>
      <c r="WJB64" s="481"/>
      <c r="WJC64" s="1053"/>
      <c r="WJD64" s="1053"/>
      <c r="WJE64" s="1053"/>
      <c r="WJF64" s="1053"/>
      <c r="WJG64" s="1053"/>
      <c r="WJH64" s="480"/>
      <c r="WJI64" s="480"/>
      <c r="WJJ64" s="481"/>
      <c r="WJK64" s="480"/>
      <c r="WJL64" s="480"/>
      <c r="WJM64" s="480"/>
      <c r="WJN64" s="481"/>
      <c r="WJO64" s="481"/>
      <c r="WJP64" s="482"/>
      <c r="WJQ64" s="481"/>
      <c r="WJR64" s="1053"/>
      <c r="WJS64" s="1053"/>
      <c r="WJT64" s="1053"/>
      <c r="WJU64" s="1053"/>
      <c r="WJV64" s="1053"/>
      <c r="WJW64" s="480"/>
      <c r="WJX64" s="480"/>
      <c r="WJY64" s="481"/>
      <c r="WJZ64" s="480"/>
      <c r="WKA64" s="480"/>
      <c r="WKB64" s="480"/>
      <c r="WKC64" s="481"/>
      <c r="WKD64" s="481"/>
      <c r="WKE64" s="482"/>
      <c r="WKF64" s="481"/>
      <c r="WKG64" s="1053"/>
      <c r="WKH64" s="1053"/>
      <c r="WKI64" s="1053"/>
      <c r="WKJ64" s="1053"/>
      <c r="WKK64" s="1053"/>
      <c r="WKL64" s="480"/>
      <c r="WKM64" s="480"/>
      <c r="WKN64" s="481"/>
      <c r="WKO64" s="480"/>
      <c r="WKP64" s="480"/>
      <c r="WKQ64" s="480"/>
      <c r="WKR64" s="481"/>
      <c r="WKS64" s="481"/>
      <c r="WKT64" s="482"/>
      <c r="WKU64" s="481"/>
      <c r="WKV64" s="1053"/>
      <c r="WKW64" s="1053"/>
      <c r="WKX64" s="1053"/>
      <c r="WKY64" s="1053"/>
      <c r="WKZ64" s="1053"/>
      <c r="WLA64" s="480"/>
      <c r="WLB64" s="480"/>
      <c r="WLC64" s="481"/>
      <c r="WLD64" s="480"/>
      <c r="WLE64" s="480"/>
      <c r="WLF64" s="480"/>
      <c r="WLG64" s="481"/>
      <c r="WLH64" s="481"/>
      <c r="WLI64" s="482"/>
      <c r="WLJ64" s="481"/>
      <c r="WLK64" s="1053"/>
      <c r="WLL64" s="1053"/>
      <c r="WLM64" s="1053"/>
      <c r="WLN64" s="1053"/>
      <c r="WLO64" s="1053"/>
      <c r="WLP64" s="480"/>
      <c r="WLQ64" s="480"/>
      <c r="WLR64" s="481"/>
      <c r="WLS64" s="480"/>
      <c r="WLT64" s="480"/>
      <c r="WLU64" s="480"/>
      <c r="WLV64" s="481"/>
      <c r="WLW64" s="481"/>
      <c r="WLX64" s="482"/>
      <c r="WLY64" s="481"/>
      <c r="WLZ64" s="1053"/>
      <c r="WMA64" s="1053"/>
      <c r="WMB64" s="1053"/>
      <c r="WMC64" s="1053"/>
      <c r="WMD64" s="1053"/>
      <c r="WME64" s="480"/>
      <c r="WMF64" s="480"/>
      <c r="WMG64" s="481"/>
      <c r="WMH64" s="480"/>
      <c r="WMI64" s="480"/>
      <c r="WMJ64" s="480"/>
      <c r="WMK64" s="481"/>
      <c r="WML64" s="481"/>
      <c r="WMM64" s="482"/>
      <c r="WMN64" s="481"/>
      <c r="WMO64" s="1053"/>
      <c r="WMP64" s="1053"/>
      <c r="WMQ64" s="1053"/>
      <c r="WMR64" s="1053"/>
      <c r="WMS64" s="1053"/>
      <c r="WMT64" s="480"/>
      <c r="WMU64" s="480"/>
      <c r="WMV64" s="481"/>
      <c r="WMW64" s="480"/>
      <c r="WMX64" s="480"/>
      <c r="WMY64" s="480"/>
      <c r="WMZ64" s="481"/>
      <c r="WNA64" s="481"/>
      <c r="WNB64" s="482"/>
      <c r="WNC64" s="481"/>
      <c r="WND64" s="1053"/>
      <c r="WNE64" s="1053"/>
      <c r="WNF64" s="1053"/>
      <c r="WNG64" s="1053"/>
      <c r="WNH64" s="1053"/>
      <c r="WNI64" s="480"/>
      <c r="WNJ64" s="480"/>
      <c r="WNK64" s="481"/>
      <c r="WNL64" s="480"/>
      <c r="WNM64" s="480"/>
      <c r="WNN64" s="480"/>
      <c r="WNO64" s="481"/>
      <c r="WNP64" s="481"/>
      <c r="WNQ64" s="482"/>
      <c r="WNR64" s="481"/>
      <c r="WNS64" s="1053"/>
      <c r="WNT64" s="1053"/>
      <c r="WNU64" s="1053"/>
      <c r="WNV64" s="1053"/>
      <c r="WNW64" s="1053"/>
      <c r="WNX64" s="480"/>
      <c r="WNY64" s="480"/>
      <c r="WNZ64" s="481"/>
      <c r="WOA64" s="480"/>
      <c r="WOB64" s="480"/>
      <c r="WOC64" s="480"/>
      <c r="WOD64" s="481"/>
      <c r="WOE64" s="481"/>
      <c r="WOF64" s="482"/>
      <c r="WOG64" s="481"/>
      <c r="WOH64" s="1053"/>
      <c r="WOI64" s="1053"/>
      <c r="WOJ64" s="1053"/>
      <c r="WOK64" s="1053"/>
      <c r="WOL64" s="1053"/>
      <c r="WOM64" s="480"/>
      <c r="WON64" s="480"/>
      <c r="WOO64" s="481"/>
      <c r="WOP64" s="480"/>
      <c r="WOQ64" s="480"/>
      <c r="WOR64" s="480"/>
      <c r="WOS64" s="481"/>
      <c r="WOT64" s="481"/>
      <c r="WOU64" s="482"/>
      <c r="WOV64" s="481"/>
      <c r="WOW64" s="1053"/>
      <c r="WOX64" s="1053"/>
      <c r="WOY64" s="1053"/>
      <c r="WOZ64" s="1053"/>
      <c r="WPA64" s="1053"/>
      <c r="WPB64" s="480"/>
      <c r="WPC64" s="480"/>
      <c r="WPD64" s="481"/>
      <c r="WPE64" s="480"/>
      <c r="WPF64" s="480"/>
      <c r="WPG64" s="480"/>
      <c r="WPH64" s="481"/>
      <c r="WPI64" s="481"/>
      <c r="WPJ64" s="482"/>
      <c r="WPK64" s="481"/>
      <c r="WPL64" s="1053"/>
      <c r="WPM64" s="1053"/>
      <c r="WPN64" s="1053"/>
      <c r="WPO64" s="1053"/>
      <c r="WPP64" s="1053"/>
      <c r="WPQ64" s="480"/>
      <c r="WPR64" s="480"/>
      <c r="WPS64" s="481"/>
      <c r="WPT64" s="480"/>
      <c r="WPU64" s="480"/>
      <c r="WPV64" s="480"/>
      <c r="WPW64" s="481"/>
      <c r="WPX64" s="481"/>
      <c r="WPY64" s="482"/>
      <c r="WPZ64" s="481"/>
      <c r="WQA64" s="1053"/>
      <c r="WQB64" s="1053"/>
      <c r="WQC64" s="1053"/>
      <c r="WQD64" s="1053"/>
      <c r="WQE64" s="1053"/>
      <c r="WQF64" s="480"/>
      <c r="WQG64" s="480"/>
      <c r="WQH64" s="481"/>
      <c r="WQI64" s="480"/>
      <c r="WQJ64" s="480"/>
      <c r="WQK64" s="480"/>
      <c r="WQL64" s="481"/>
      <c r="WQM64" s="481"/>
      <c r="WQN64" s="482"/>
      <c r="WQO64" s="481"/>
      <c r="WQP64" s="1053"/>
      <c r="WQQ64" s="1053"/>
      <c r="WQR64" s="1053"/>
      <c r="WQS64" s="1053"/>
      <c r="WQT64" s="1053"/>
      <c r="WQU64" s="480"/>
      <c r="WQV64" s="480"/>
      <c r="WQW64" s="481"/>
      <c r="WQX64" s="480"/>
      <c r="WQY64" s="480"/>
      <c r="WQZ64" s="480"/>
      <c r="WRA64" s="481"/>
      <c r="WRB64" s="481"/>
      <c r="WRC64" s="482"/>
      <c r="WRD64" s="481"/>
      <c r="WRE64" s="1053"/>
      <c r="WRF64" s="1053"/>
      <c r="WRG64" s="1053"/>
      <c r="WRH64" s="1053"/>
      <c r="WRI64" s="1053"/>
      <c r="WRJ64" s="480"/>
      <c r="WRK64" s="480"/>
      <c r="WRL64" s="481"/>
      <c r="WRM64" s="480"/>
      <c r="WRN64" s="480"/>
      <c r="WRO64" s="480"/>
      <c r="WRP64" s="481"/>
      <c r="WRQ64" s="481"/>
      <c r="WRR64" s="482"/>
      <c r="WRS64" s="481"/>
      <c r="WRT64" s="1053"/>
      <c r="WRU64" s="1053"/>
      <c r="WRV64" s="1053"/>
      <c r="WRW64" s="1053"/>
      <c r="WRX64" s="1053"/>
      <c r="WRY64" s="480"/>
      <c r="WRZ64" s="480"/>
      <c r="WSA64" s="481"/>
      <c r="WSB64" s="480"/>
      <c r="WSC64" s="480"/>
      <c r="WSD64" s="480"/>
      <c r="WSE64" s="481"/>
      <c r="WSF64" s="481"/>
      <c r="WSG64" s="482"/>
      <c r="WSH64" s="481"/>
      <c r="WSI64" s="1053"/>
      <c r="WSJ64" s="1053"/>
      <c r="WSK64" s="1053"/>
      <c r="WSL64" s="1053"/>
      <c r="WSM64" s="1053"/>
      <c r="WSN64" s="480"/>
      <c r="WSO64" s="480"/>
      <c r="WSP64" s="481"/>
      <c r="WSQ64" s="480"/>
      <c r="WSR64" s="480"/>
      <c r="WSS64" s="480"/>
      <c r="WST64" s="481"/>
      <c r="WSU64" s="481"/>
      <c r="WSV64" s="482"/>
      <c r="WSW64" s="481"/>
      <c r="WSX64" s="1053"/>
      <c r="WSY64" s="1053"/>
      <c r="WSZ64" s="1053"/>
      <c r="WTA64" s="1053"/>
      <c r="WTB64" s="1053"/>
      <c r="WTC64" s="480"/>
      <c r="WTD64" s="480"/>
      <c r="WTE64" s="481"/>
      <c r="WTF64" s="480"/>
      <c r="WTG64" s="480"/>
      <c r="WTH64" s="480"/>
      <c r="WTI64" s="481"/>
      <c r="WTJ64" s="481"/>
      <c r="WTK64" s="482"/>
      <c r="WTL64" s="481"/>
      <c r="WTM64" s="1053"/>
      <c r="WTN64" s="1053"/>
      <c r="WTO64" s="1053"/>
      <c r="WTP64" s="1053"/>
      <c r="WTQ64" s="1053"/>
      <c r="WTR64" s="480"/>
      <c r="WTS64" s="480"/>
      <c r="WTT64" s="481"/>
      <c r="WTU64" s="480"/>
      <c r="WTV64" s="480"/>
      <c r="WTW64" s="480"/>
      <c r="WTX64" s="481"/>
      <c r="WTY64" s="481"/>
      <c r="WTZ64" s="482"/>
      <c r="WUA64" s="481"/>
      <c r="WUB64" s="1053"/>
      <c r="WUC64" s="1053"/>
      <c r="WUD64" s="1053"/>
      <c r="WUE64" s="1053"/>
      <c r="WUF64" s="1053"/>
      <c r="WUG64" s="480"/>
      <c r="WUH64" s="480"/>
      <c r="WUI64" s="481"/>
      <c r="WUJ64" s="480"/>
      <c r="WUK64" s="480"/>
      <c r="WUL64" s="480"/>
      <c r="WUM64" s="481"/>
      <c r="WUN64" s="481"/>
      <c r="WUO64" s="482"/>
      <c r="WUP64" s="481"/>
      <c r="WUQ64" s="1053"/>
      <c r="WUR64" s="1053"/>
      <c r="WUS64" s="1053"/>
      <c r="WUT64" s="1053"/>
      <c r="WUU64" s="1053"/>
      <c r="WUV64" s="480"/>
      <c r="WUW64" s="480"/>
      <c r="WUX64" s="481"/>
      <c r="WUY64" s="480"/>
      <c r="WUZ64" s="480"/>
      <c r="WVA64" s="480"/>
      <c r="WVB64" s="481"/>
      <c r="WVC64" s="481"/>
      <c r="WVD64" s="482"/>
      <c r="WVE64" s="481"/>
      <c r="WVF64" s="1053"/>
      <c r="WVG64" s="1053"/>
      <c r="WVH64" s="1053"/>
      <c r="WVI64" s="1053"/>
      <c r="WVJ64" s="1053"/>
      <c r="WVK64" s="480"/>
      <c r="WVL64" s="480"/>
      <c r="WVM64" s="481"/>
      <c r="WVN64" s="480"/>
      <c r="WVO64" s="480"/>
      <c r="WVP64" s="480"/>
      <c r="WVQ64" s="481"/>
      <c r="WVR64" s="481"/>
      <c r="WVS64" s="482"/>
      <c r="WVT64" s="481"/>
      <c r="WVU64" s="1053"/>
      <c r="WVV64" s="1053"/>
      <c r="WVW64" s="1053"/>
      <c r="WVX64" s="1053"/>
      <c r="WVY64" s="1053"/>
      <c r="WVZ64" s="480"/>
      <c r="WWA64" s="480"/>
      <c r="WWB64" s="481"/>
      <c r="WWC64" s="480"/>
      <c r="WWD64" s="480"/>
      <c r="WWE64" s="480"/>
      <c r="WWF64" s="481"/>
      <c r="WWG64" s="481"/>
      <c r="WWH64" s="482"/>
      <c r="WWI64" s="481"/>
      <c r="WWJ64" s="1053"/>
      <c r="WWK64" s="1053"/>
      <c r="WWL64" s="1053"/>
      <c r="WWM64" s="1053"/>
      <c r="WWN64" s="1053"/>
      <c r="WWO64" s="480"/>
      <c r="WWP64" s="480"/>
      <c r="WWQ64" s="481"/>
      <c r="WWR64" s="480"/>
      <c r="WWS64" s="480"/>
      <c r="WWT64" s="480"/>
      <c r="WWU64" s="481"/>
      <c r="WWV64" s="481"/>
      <c r="WWW64" s="482"/>
      <c r="WWX64" s="481"/>
      <c r="WWY64" s="1053"/>
      <c r="WWZ64" s="1053"/>
      <c r="WXA64" s="1053"/>
      <c r="WXB64" s="1053"/>
      <c r="WXC64" s="1053"/>
      <c r="WXD64" s="480"/>
      <c r="WXE64" s="480"/>
      <c r="WXF64" s="481"/>
      <c r="WXG64" s="480"/>
      <c r="WXH64" s="480"/>
      <c r="WXI64" s="480"/>
      <c r="WXJ64" s="481"/>
      <c r="WXK64" s="481"/>
      <c r="WXL64" s="482"/>
      <c r="WXM64" s="481"/>
      <c r="WXN64" s="1053"/>
      <c r="WXO64" s="1053"/>
      <c r="WXP64" s="1053"/>
      <c r="WXQ64" s="1053"/>
      <c r="WXR64" s="1053"/>
      <c r="WXS64" s="480"/>
      <c r="WXT64" s="480"/>
      <c r="WXU64" s="481"/>
      <c r="WXV64" s="480"/>
      <c r="WXW64" s="480"/>
      <c r="WXX64" s="480"/>
      <c r="WXY64" s="481"/>
      <c r="WXZ64" s="481"/>
      <c r="WYA64" s="482"/>
      <c r="WYB64" s="481"/>
      <c r="WYC64" s="1053"/>
      <c r="WYD64" s="1053"/>
      <c r="WYE64" s="1053"/>
      <c r="WYF64" s="1053"/>
      <c r="WYG64" s="1053"/>
      <c r="WYH64" s="480"/>
      <c r="WYI64" s="480"/>
      <c r="WYJ64" s="481"/>
      <c r="WYK64" s="480"/>
      <c r="WYL64" s="480"/>
      <c r="WYM64" s="480"/>
      <c r="WYN64" s="481"/>
      <c r="WYO64" s="481"/>
      <c r="WYP64" s="482"/>
      <c r="WYQ64" s="481"/>
      <c r="WYR64" s="1053"/>
      <c r="WYS64" s="1053"/>
      <c r="WYT64" s="1053"/>
      <c r="WYU64" s="1053"/>
      <c r="WYV64" s="1053"/>
      <c r="WYW64" s="480"/>
      <c r="WYX64" s="480"/>
      <c r="WYY64" s="481"/>
      <c r="WYZ64" s="480"/>
      <c r="WZA64" s="480"/>
      <c r="WZB64" s="480"/>
      <c r="WZC64" s="481"/>
      <c r="WZD64" s="481"/>
      <c r="WZE64" s="482"/>
      <c r="WZF64" s="481"/>
      <c r="WZG64" s="1053"/>
      <c r="WZH64" s="1053"/>
      <c r="WZI64" s="1053"/>
      <c r="WZJ64" s="1053"/>
      <c r="WZK64" s="1053"/>
      <c r="WZL64" s="480"/>
      <c r="WZM64" s="480"/>
      <c r="WZN64" s="481"/>
      <c r="WZO64" s="480"/>
      <c r="WZP64" s="480"/>
      <c r="WZQ64" s="480"/>
      <c r="WZR64" s="481"/>
      <c r="WZS64" s="481"/>
      <c r="WZT64" s="482"/>
      <c r="WZU64" s="481"/>
      <c r="WZV64" s="1053"/>
      <c r="WZW64" s="1053"/>
      <c r="WZX64" s="1053"/>
      <c r="WZY64" s="1053"/>
      <c r="WZZ64" s="1053"/>
      <c r="XAA64" s="480"/>
      <c r="XAB64" s="480"/>
      <c r="XAC64" s="481"/>
      <c r="XAD64" s="480"/>
      <c r="XAE64" s="480"/>
      <c r="XAF64" s="480"/>
      <c r="XAG64" s="481"/>
      <c r="XAH64" s="481"/>
      <c r="XAI64" s="482"/>
      <c r="XAJ64" s="481"/>
      <c r="XAK64" s="1053"/>
      <c r="XAL64" s="1053"/>
      <c r="XAM64" s="1053"/>
      <c r="XAN64" s="1053"/>
      <c r="XAO64" s="1053"/>
      <c r="XAP64" s="480"/>
      <c r="XAQ64" s="480"/>
      <c r="XAR64" s="481"/>
      <c r="XAS64" s="480"/>
      <c r="XAT64" s="480"/>
      <c r="XAU64" s="480"/>
      <c r="XAV64" s="481"/>
      <c r="XAW64" s="481"/>
      <c r="XAX64" s="482"/>
      <c r="XAY64" s="481"/>
      <c r="XAZ64" s="1053"/>
      <c r="XBA64" s="1053"/>
      <c r="XBB64" s="1053"/>
      <c r="XBC64" s="1053"/>
      <c r="XBD64" s="1053"/>
      <c r="XBE64" s="480"/>
      <c r="XBF64" s="480"/>
      <c r="XBG64" s="481"/>
      <c r="XBH64" s="480"/>
      <c r="XBI64" s="480"/>
      <c r="XBJ64" s="480"/>
      <c r="XBK64" s="481"/>
      <c r="XBL64" s="481"/>
      <c r="XBM64" s="482"/>
      <c r="XBN64" s="481"/>
      <c r="XBO64" s="1053"/>
      <c r="XBP64" s="1053"/>
      <c r="XBQ64" s="1053"/>
      <c r="XBR64" s="1053"/>
      <c r="XBS64" s="1053"/>
      <c r="XBT64" s="480"/>
      <c r="XBU64" s="480"/>
      <c r="XBV64" s="481"/>
      <c r="XBW64" s="480"/>
      <c r="XBX64" s="480"/>
      <c r="XBY64" s="480"/>
      <c r="XBZ64" s="481"/>
      <c r="XCA64" s="481"/>
      <c r="XCB64" s="482"/>
      <c r="XCC64" s="481"/>
      <c r="XCD64" s="1053"/>
      <c r="XCE64" s="1053"/>
      <c r="XCF64" s="1053"/>
      <c r="XCG64" s="1053"/>
      <c r="XCH64" s="1053"/>
      <c r="XCI64" s="480"/>
      <c r="XCJ64" s="480"/>
      <c r="XCK64" s="481"/>
      <c r="XCL64" s="480"/>
      <c r="XCM64" s="480"/>
      <c r="XCN64" s="480"/>
      <c r="XCO64" s="481"/>
      <c r="XCP64" s="481"/>
      <c r="XCQ64" s="482"/>
      <c r="XCR64" s="481"/>
      <c r="XCS64" s="1053"/>
      <c r="XCT64" s="1053"/>
      <c r="XCU64" s="1053"/>
      <c r="XCV64" s="1053"/>
      <c r="XCW64" s="1053"/>
      <c r="XCX64" s="480"/>
      <c r="XCY64" s="480"/>
      <c r="XCZ64" s="481"/>
      <c r="XDA64" s="480"/>
      <c r="XDB64" s="480"/>
      <c r="XDC64" s="480"/>
      <c r="XDD64" s="481"/>
      <c r="XDE64" s="481"/>
      <c r="XDF64" s="482"/>
      <c r="XDG64" s="481"/>
      <c r="XDH64" s="1053"/>
      <c r="XDI64" s="1053"/>
      <c r="XDJ64" s="1053"/>
      <c r="XDK64" s="1053"/>
      <c r="XDL64" s="1053"/>
      <c r="XDM64" s="480"/>
      <c r="XDN64" s="480"/>
      <c r="XDO64" s="481"/>
      <c r="XDP64" s="480"/>
      <c r="XDQ64" s="480"/>
      <c r="XDR64" s="480"/>
      <c r="XDS64" s="481"/>
      <c r="XDT64" s="481"/>
      <c r="XDU64" s="482"/>
      <c r="XDV64" s="481"/>
      <c r="XDW64" s="1053"/>
      <c r="XDX64" s="1053"/>
      <c r="XDY64" s="1053"/>
      <c r="XDZ64" s="1053"/>
      <c r="XEA64" s="1053"/>
      <c r="XEB64" s="480"/>
      <c r="XEC64" s="480"/>
      <c r="XED64" s="481"/>
      <c r="XEE64" s="480"/>
      <c r="XEF64" s="480"/>
      <c r="XEG64" s="480"/>
      <c r="XEH64" s="481"/>
      <c r="XEI64" s="481"/>
      <c r="XEJ64" s="482"/>
      <c r="XEK64" s="481"/>
      <c r="XEL64" s="1053"/>
      <c r="XEM64" s="1053"/>
      <c r="XEN64" s="1053"/>
      <c r="XEO64" s="1053"/>
      <c r="XEP64" s="1053"/>
      <c r="XEQ64" s="480"/>
      <c r="XER64" s="480"/>
      <c r="XES64" s="481"/>
      <c r="XET64" s="480"/>
      <c r="XEU64" s="480"/>
      <c r="XEV64" s="480"/>
      <c r="XEW64" s="481"/>
      <c r="XEX64" s="481"/>
      <c r="XEY64" s="482"/>
      <c r="XEZ64" s="481"/>
      <c r="XFA64" s="1053"/>
      <c r="XFB64" s="1053"/>
      <c r="XFC64" s="1053"/>
      <c r="XFD64" s="1053"/>
    </row>
    <row r="65" spans="1:15" s="51" customFormat="1" ht="48.75" customHeight="1">
      <c r="A65" s="225" t="s">
        <v>248</v>
      </c>
      <c r="B65" s="226" t="s">
        <v>249</v>
      </c>
      <c r="C65" s="226" t="s">
        <v>250</v>
      </c>
      <c r="D65" s="227" t="s">
        <v>41</v>
      </c>
      <c r="E65" s="228" t="s">
        <v>2</v>
      </c>
      <c r="F65" s="229" t="s">
        <v>3</v>
      </c>
      <c r="G65" s="229" t="s">
        <v>155</v>
      </c>
      <c r="H65" s="229" t="s">
        <v>251</v>
      </c>
      <c r="I65" s="456" t="s">
        <v>252</v>
      </c>
      <c r="J65" s="456" t="s">
        <v>253</v>
      </c>
      <c r="K65" s="231" t="s">
        <v>254</v>
      </c>
      <c r="L65" s="1057" t="s">
        <v>256</v>
      </c>
      <c r="M65" s="1057"/>
      <c r="N65" s="232" t="s">
        <v>255</v>
      </c>
      <c r="O65" s="233" t="s">
        <v>258</v>
      </c>
    </row>
    <row r="66" spans="1:15" ht="41.25" customHeight="1">
      <c r="A66" s="1070" t="str">
        <f>'Financial Plan 1397'!A73:J73</f>
        <v>و: بخش تهیه و تدارکات</v>
      </c>
      <c r="B66" s="1070"/>
      <c r="C66" s="1070"/>
      <c r="D66" s="1070"/>
      <c r="E66" s="242"/>
      <c r="F66" s="243"/>
      <c r="G66" s="243" t="s">
        <v>71</v>
      </c>
      <c r="H66" s="243"/>
      <c r="I66" s="244"/>
      <c r="J66" s="244"/>
      <c r="K66" s="244"/>
      <c r="L66" s="254" t="s">
        <v>209</v>
      </c>
      <c r="M66" s="235" t="s">
        <v>15</v>
      </c>
      <c r="N66" s="255"/>
      <c r="O66" s="235"/>
    </row>
    <row r="67" spans="1:15" s="158" customFormat="1" ht="25.5" customHeight="1">
      <c r="A67" s="649"/>
      <c r="B67" s="649"/>
      <c r="C67" s="649"/>
      <c r="D67" s="478" t="str">
        <f>'Financial Plan 1397'!B75</f>
        <v>بخش آگاهی عامه</v>
      </c>
      <c r="E67" s="479" t="str">
        <f>'Financial Plan 1397'!C75</f>
        <v>تکت تبلیغاتی</v>
      </c>
      <c r="F67" s="479">
        <f>'Financial Plan 1397'!D75</f>
        <v>100</v>
      </c>
      <c r="G67" s="246">
        <f>'Financial Plan 1397'!F75</f>
        <v>20000</v>
      </c>
      <c r="H67" s="247">
        <f>'Financial Plan 1397'!H75</f>
        <v>2000000</v>
      </c>
      <c r="I67" s="577">
        <v>43922</v>
      </c>
      <c r="J67" s="577">
        <v>44157</v>
      </c>
      <c r="K67" s="267" t="s">
        <v>268</v>
      </c>
      <c r="L67" s="578"/>
      <c r="M67" s="579">
        <f>'Financial Plan 1397'!G75</f>
        <v>500</v>
      </c>
      <c r="N67" s="252">
        <f t="shared" ref="N67:N83" si="6">M67*7</f>
        <v>3500</v>
      </c>
      <c r="O67" s="266"/>
    </row>
    <row r="68" spans="1:15" s="158" customFormat="1" ht="25.5" customHeight="1">
      <c r="A68" s="650"/>
      <c r="B68" s="650"/>
      <c r="C68" s="650"/>
      <c r="D68" s="478" t="e">
        <f>'Financial Plan 1397'!#REF!</f>
        <v>#REF!</v>
      </c>
      <c r="E68" s="479" t="e">
        <f>'Financial Plan 1397'!#REF!</f>
        <v>#REF!</v>
      </c>
      <c r="F68" s="479" t="e">
        <f>'Financial Plan 1397'!#REF!</f>
        <v>#REF!</v>
      </c>
      <c r="G68" s="246" t="e">
        <f>'Financial Plan 1397'!#REF!</f>
        <v>#REF!</v>
      </c>
      <c r="H68" s="247" t="e">
        <f>'Financial Plan 1397'!#REF!</f>
        <v>#REF!</v>
      </c>
      <c r="I68" s="577">
        <v>43922</v>
      </c>
      <c r="J68" s="577">
        <v>44157</v>
      </c>
      <c r="K68" s="267" t="s">
        <v>268</v>
      </c>
      <c r="L68" s="578"/>
      <c r="M68" s="579" t="e">
        <f>'Financial Plan 1397'!#REF!</f>
        <v>#REF!</v>
      </c>
      <c r="N68" s="252" t="e">
        <f t="shared" si="6"/>
        <v>#REF!</v>
      </c>
      <c r="O68" s="266"/>
    </row>
    <row r="69" spans="1:15" s="158" customFormat="1" ht="25.5" customHeight="1">
      <c r="A69" s="650"/>
      <c r="B69" s="650"/>
      <c r="C69" s="650"/>
      <c r="D69" s="478" t="str">
        <f>'Financial Plan 1397'!B76</f>
        <v xml:space="preserve">تیل پطرول </v>
      </c>
      <c r="E69" s="479" t="str">
        <f>'Financial Plan 1397'!C76</f>
        <v>لیتر</v>
      </c>
      <c r="F69" s="479">
        <f>'Financial Plan 1397'!D76</f>
        <v>8000</v>
      </c>
      <c r="G69" s="246">
        <f>'Financial Plan 1397'!F76</f>
        <v>50</v>
      </c>
      <c r="H69" s="247">
        <f>'Financial Plan 1397'!H76</f>
        <v>400000</v>
      </c>
      <c r="I69" s="577">
        <v>43922</v>
      </c>
      <c r="J69" s="577">
        <v>44157</v>
      </c>
      <c r="K69" s="267" t="s">
        <v>268</v>
      </c>
      <c r="L69" s="578"/>
      <c r="M69" s="579">
        <f>'Financial Plan 1397'!G76</f>
        <v>100</v>
      </c>
      <c r="N69" s="252">
        <f t="shared" si="6"/>
        <v>700</v>
      </c>
      <c r="O69" s="266"/>
    </row>
    <row r="70" spans="1:15" s="158" customFormat="1" ht="25.5" customHeight="1">
      <c r="A70" s="650"/>
      <c r="B70" s="650"/>
      <c r="C70" s="650"/>
      <c r="D70" s="478" t="str">
        <f>'Financial Plan 1397'!B77</f>
        <v>تیل دیزل برای جنراتور</v>
      </c>
      <c r="E70" s="479" t="str">
        <f>'Financial Plan 1397'!C77</f>
        <v>لیتر</v>
      </c>
      <c r="F70" s="479">
        <f>'Financial Plan 1397'!D77</f>
        <v>15000</v>
      </c>
      <c r="G70" s="246">
        <f>'Financial Plan 1397'!F77</f>
        <v>50</v>
      </c>
      <c r="H70" s="247">
        <f>'Financial Plan 1397'!H77</f>
        <v>750000</v>
      </c>
      <c r="I70" s="577">
        <v>43922</v>
      </c>
      <c r="J70" s="577">
        <v>44157</v>
      </c>
      <c r="K70" s="267" t="s">
        <v>268</v>
      </c>
      <c r="L70" s="578"/>
      <c r="M70" s="579">
        <f>'Financial Plan 1397'!G75</f>
        <v>500</v>
      </c>
      <c r="N70" s="252">
        <f t="shared" si="6"/>
        <v>3500</v>
      </c>
      <c r="O70" s="266"/>
    </row>
    <row r="71" spans="1:15" s="158" customFormat="1" ht="25.5" customHeight="1">
      <c r="A71" s="650"/>
      <c r="B71" s="650"/>
      <c r="C71" s="650"/>
      <c r="D71" s="478" t="str">
        <f>'Financial Plan 1397'!B78</f>
        <v>کود کیمیاوی سیاه و سفید</v>
      </c>
      <c r="E71" s="479" t="str">
        <f>'Financial Plan 1397'!C78</f>
        <v>بوجی</v>
      </c>
      <c r="F71" s="479">
        <f>'Financial Plan 1397'!D78</f>
        <v>300</v>
      </c>
      <c r="G71" s="246">
        <f>'Financial Plan 1397'!F78</f>
        <v>2000</v>
      </c>
      <c r="H71" s="247">
        <f>'Financial Plan 1397'!H78</f>
        <v>600000</v>
      </c>
      <c r="I71" s="577">
        <v>43922</v>
      </c>
      <c r="J71" s="577">
        <v>44157</v>
      </c>
      <c r="K71" s="267" t="s">
        <v>268</v>
      </c>
      <c r="L71" s="578"/>
      <c r="M71" s="579" t="e">
        <f>'Financial Plan 1397'!#REF!</f>
        <v>#REF!</v>
      </c>
      <c r="N71" s="252" t="e">
        <f t="shared" si="6"/>
        <v>#REF!</v>
      </c>
      <c r="O71" s="266"/>
    </row>
    <row r="72" spans="1:15" s="158" customFormat="1" ht="25.5" customHeight="1">
      <c r="A72" s="650"/>
      <c r="B72" s="650"/>
      <c r="C72" s="650"/>
      <c r="D72" s="478" t="str">
        <f>'Financial Plan 1397'!B79</f>
        <v>قیچی شاخه بری ، اره و  قیچی کلان</v>
      </c>
      <c r="E72" s="479" t="str">
        <f>'Financial Plan 1397'!C79</f>
        <v>کیت</v>
      </c>
      <c r="F72" s="479">
        <f>'Financial Plan 1397'!D79</f>
        <v>10</v>
      </c>
      <c r="G72" s="246">
        <f>'Financial Plan 1397'!F79</f>
        <v>12000</v>
      </c>
      <c r="H72" s="247">
        <f>'Financial Plan 1397'!H79</f>
        <v>120000</v>
      </c>
      <c r="I72" s="577">
        <v>43922</v>
      </c>
      <c r="J72" s="577">
        <v>44157</v>
      </c>
      <c r="K72" s="267" t="s">
        <v>268</v>
      </c>
      <c r="L72" s="578"/>
      <c r="M72" s="579">
        <f>'Financial Plan 1397'!G76</f>
        <v>100</v>
      </c>
      <c r="N72" s="252">
        <f t="shared" si="6"/>
        <v>700</v>
      </c>
      <c r="O72" s="266"/>
    </row>
    <row r="73" spans="1:15" s="158" customFormat="1" ht="25.5" customHeight="1">
      <c r="A73" s="650"/>
      <c r="B73" s="650"/>
      <c r="C73" s="650"/>
      <c r="D73" s="478" t="e">
        <f>'Financial Plan 1397'!#REF!</f>
        <v>#REF!</v>
      </c>
      <c r="E73" s="479" t="e">
        <f>'Financial Plan 1397'!#REF!</f>
        <v>#REF!</v>
      </c>
      <c r="F73" s="479" t="e">
        <f>'Financial Plan 1397'!#REF!</f>
        <v>#REF!</v>
      </c>
      <c r="G73" s="246" t="e">
        <f>'Financial Plan 1397'!#REF!</f>
        <v>#REF!</v>
      </c>
      <c r="H73" s="247" t="e">
        <f>'Financial Plan 1397'!#REF!</f>
        <v>#REF!</v>
      </c>
      <c r="I73" s="577">
        <v>43922</v>
      </c>
      <c r="J73" s="577">
        <v>44157</v>
      </c>
      <c r="K73" s="267" t="s">
        <v>268</v>
      </c>
      <c r="L73" s="578"/>
      <c r="M73" s="579">
        <f>'Financial Plan 1397'!G77</f>
        <v>187.5</v>
      </c>
      <c r="N73" s="252">
        <f t="shared" si="6"/>
        <v>1312.5</v>
      </c>
      <c r="O73" s="266"/>
    </row>
    <row r="74" spans="1:15" s="158" customFormat="1" ht="25.5" customHeight="1">
      <c r="A74" s="650"/>
      <c r="B74" s="650"/>
      <c r="C74" s="650"/>
      <c r="D74" s="478" t="str">
        <f>'Financial Plan 1397'!B80</f>
        <v>خریداری خریطه های پلاستیک سیاه دو کیلو برای تولید نهال</v>
      </c>
      <c r="E74" s="479" t="str">
        <f>'Financial Plan 1397'!C80</f>
        <v>کیلو</v>
      </c>
      <c r="F74" s="479">
        <f>'Financial Plan 1397'!D80</f>
        <v>3000</v>
      </c>
      <c r="G74" s="246">
        <f>'Financial Plan 1397'!F80</f>
        <v>250</v>
      </c>
      <c r="H74" s="247">
        <f>'Financial Plan 1397'!H80</f>
        <v>750000</v>
      </c>
      <c r="I74" s="577">
        <v>43922</v>
      </c>
      <c r="J74" s="577">
        <v>44157</v>
      </c>
      <c r="K74" s="267" t="s">
        <v>268</v>
      </c>
      <c r="L74" s="578"/>
      <c r="M74" s="579">
        <f>'Financial Plan 1397'!G78</f>
        <v>150</v>
      </c>
      <c r="N74" s="252">
        <f t="shared" si="6"/>
        <v>1050</v>
      </c>
      <c r="O74" s="266"/>
    </row>
    <row r="75" spans="1:15" s="158" customFormat="1" ht="25.5" customHeight="1">
      <c r="A75" s="650"/>
      <c r="B75" s="650"/>
      <c r="C75" s="650"/>
      <c r="D75" s="478" t="str">
        <f>'Financial Plan 1397'!B81</f>
        <v>حفظ مراقبت و ترمیم شبکه آبیاری، برج برق، تهیه وسایل شبکه آبیاری، واترپمپ</v>
      </c>
      <c r="E75" s="479" t="str">
        <f>'Financial Plan 1397'!C81</f>
        <v>اجناس ضروری</v>
      </c>
      <c r="F75" s="479">
        <f>'Financial Plan 1397'!D81</f>
        <v>8</v>
      </c>
      <c r="G75" s="246">
        <f>'Financial Plan 1397'!F81</f>
        <v>500000</v>
      </c>
      <c r="H75" s="247">
        <f>'Financial Plan 1397'!H81</f>
        <v>4000000</v>
      </c>
      <c r="I75" s="577">
        <v>43922</v>
      </c>
      <c r="J75" s="577">
        <v>44157</v>
      </c>
      <c r="K75" s="267" t="s">
        <v>268</v>
      </c>
      <c r="L75" s="578"/>
      <c r="M75" s="579">
        <f>'Financial Plan 1397'!G79</f>
        <v>30</v>
      </c>
      <c r="N75" s="252">
        <f t="shared" si="6"/>
        <v>210</v>
      </c>
      <c r="O75" s="266"/>
    </row>
    <row r="76" spans="1:15" s="158" customFormat="1" ht="25.5" customHeight="1">
      <c r="A76" s="650" t="s">
        <v>264</v>
      </c>
      <c r="B76" s="650" t="s">
        <v>261</v>
      </c>
      <c r="C76" s="650" t="s">
        <v>267</v>
      </c>
      <c r="D76" s="478" t="str">
        <f>'Financial Plan 1397'!B82</f>
        <v>تهیه و خریداری وسایل بسته بندی نهال (بوجی ، پلاستیک و تار)</v>
      </c>
      <c r="E76" s="479" t="str">
        <f>'Financial Plan 1397'!C82</f>
        <v>سر جمع</v>
      </c>
      <c r="F76" s="479">
        <f>'Financial Plan 1397'!D82</f>
        <v>1</v>
      </c>
      <c r="G76" s="246">
        <f>'Financial Plan 1397'!F82</f>
        <v>500000</v>
      </c>
      <c r="H76" s="247">
        <f>'Financial Plan 1397'!H82</f>
        <v>500000</v>
      </c>
      <c r="I76" s="577">
        <v>43922</v>
      </c>
      <c r="J76" s="577">
        <v>44157</v>
      </c>
      <c r="K76" s="267" t="s">
        <v>268</v>
      </c>
      <c r="L76" s="578"/>
      <c r="M76" s="579" t="e">
        <f>'Financial Plan 1397'!#REF!</f>
        <v>#REF!</v>
      </c>
      <c r="N76" s="252" t="e">
        <f t="shared" si="6"/>
        <v>#REF!</v>
      </c>
      <c r="O76" s="266"/>
    </row>
    <row r="77" spans="1:15" s="158" customFormat="1" ht="25.5" customHeight="1">
      <c r="A77" s="650"/>
      <c r="B77" s="650"/>
      <c r="C77" s="650"/>
      <c r="D77" s="478" t="str">
        <f>'Financial Plan 1397'!B83</f>
        <v xml:space="preserve">ادویه ضد امراض و آفات </v>
      </c>
      <c r="E77" s="479" t="str">
        <f>'Financial Plan 1397'!C83</f>
        <v>لیتر</v>
      </c>
      <c r="F77" s="479">
        <f>'Financial Plan 1397'!D83</f>
        <v>200</v>
      </c>
      <c r="G77" s="246">
        <f>'Financial Plan 1397'!F83</f>
        <v>2500</v>
      </c>
      <c r="H77" s="247">
        <f>'Financial Plan 1397'!H83</f>
        <v>500000</v>
      </c>
      <c r="I77" s="577">
        <v>43922</v>
      </c>
      <c r="J77" s="577">
        <v>44157</v>
      </c>
      <c r="K77" s="267" t="s">
        <v>268</v>
      </c>
      <c r="L77" s="578"/>
      <c r="M77" s="579">
        <f>'Financial Plan 1397'!G80</f>
        <v>187.5</v>
      </c>
      <c r="N77" s="252">
        <f t="shared" si="6"/>
        <v>1312.5</v>
      </c>
      <c r="O77" s="266"/>
    </row>
    <row r="78" spans="1:15" s="158" customFormat="1" ht="25.5" customHeight="1">
      <c r="A78" s="650"/>
      <c r="B78" s="650"/>
      <c r="C78" s="650"/>
      <c r="D78" s="478" t="str">
        <f>'Financial Plan 1397'!B84</f>
        <v xml:space="preserve">موترسایکل همراه با پلیت </v>
      </c>
      <c r="E78" s="479" t="str">
        <f>'Financial Plan 1397'!C84</f>
        <v>عراده</v>
      </c>
      <c r="F78" s="479">
        <f>'Financial Plan 1397'!D84</f>
        <v>4</v>
      </c>
      <c r="G78" s="246">
        <f>'Financial Plan 1397'!F84</f>
        <v>50000</v>
      </c>
      <c r="H78" s="247">
        <f>'Financial Plan 1397'!H84</f>
        <v>200000</v>
      </c>
      <c r="I78" s="577">
        <v>43922</v>
      </c>
      <c r="J78" s="577">
        <v>44157</v>
      </c>
      <c r="K78" s="267" t="s">
        <v>268</v>
      </c>
      <c r="L78" s="578"/>
      <c r="M78" s="579">
        <f>'Financial Plan 1397'!G81</f>
        <v>1000</v>
      </c>
      <c r="N78" s="252">
        <f t="shared" si="6"/>
        <v>7000</v>
      </c>
      <c r="O78" s="266"/>
    </row>
    <row r="79" spans="1:15" s="158" customFormat="1" ht="25.5" customHeight="1">
      <c r="A79" s="650"/>
      <c r="B79" s="650"/>
      <c r="C79" s="650"/>
      <c r="D79" s="478" t="str">
        <f>'Financial Plan 1397'!B85</f>
        <v>پلاستک  و جالی گرین حوض (1500 متر جالی و 1500 متر پلاستیک)</v>
      </c>
      <c r="E79" s="479" t="str">
        <f>'Financial Plan 1397'!C85</f>
        <v>متر</v>
      </c>
      <c r="F79" s="479">
        <f>'Financial Plan 1397'!D85</f>
        <v>3000</v>
      </c>
      <c r="G79" s="246">
        <f>'Financial Plan 1397'!F85</f>
        <v>200</v>
      </c>
      <c r="H79" s="247">
        <f>'Financial Plan 1397'!H85</f>
        <v>600000</v>
      </c>
      <c r="I79" s="577">
        <v>43922</v>
      </c>
      <c r="J79" s="577">
        <v>44157</v>
      </c>
      <c r="K79" s="267" t="s">
        <v>268</v>
      </c>
      <c r="L79" s="578"/>
      <c r="M79" s="579">
        <f>'Financial Plan 1397'!G82</f>
        <v>125</v>
      </c>
      <c r="N79" s="252">
        <f t="shared" si="6"/>
        <v>875</v>
      </c>
      <c r="O79" s="266"/>
    </row>
    <row r="80" spans="1:15" s="158" customFormat="1" ht="25.5" customHeight="1">
      <c r="A80" s="650"/>
      <c r="B80" s="650"/>
      <c r="C80" s="650"/>
      <c r="D80" s="478" t="str">
        <f>'Financial Plan 1397'!B86</f>
        <v>پایپ نیم انج کرمچی (20 ملی) بند 50 متره</v>
      </c>
      <c r="E80" s="479" t="str">
        <f>'Financial Plan 1397'!C86</f>
        <v>بندل</v>
      </c>
      <c r="F80" s="479">
        <f>'Financial Plan 1397'!D86</f>
        <v>200</v>
      </c>
      <c r="G80" s="246">
        <f>'Financial Plan 1397'!F86</f>
        <v>1400</v>
      </c>
      <c r="H80" s="247">
        <f>'Financial Plan 1397'!H86</f>
        <v>280000</v>
      </c>
      <c r="I80" s="577">
        <v>43922</v>
      </c>
      <c r="J80" s="577">
        <v>44157</v>
      </c>
      <c r="K80" s="267" t="s">
        <v>268</v>
      </c>
      <c r="L80" s="578"/>
      <c r="M80" s="579">
        <f>'Financial Plan 1397'!G83</f>
        <v>125</v>
      </c>
      <c r="N80" s="252">
        <f t="shared" si="6"/>
        <v>875</v>
      </c>
      <c r="O80" s="266"/>
    </row>
    <row r="81" spans="1:16384" s="158" customFormat="1" ht="25.5" customHeight="1">
      <c r="A81" s="650"/>
      <c r="B81" s="650"/>
      <c r="C81" s="650"/>
      <c r="D81" s="478" t="e">
        <f>'Financial Plan 1397'!#REF!</f>
        <v>#REF!</v>
      </c>
      <c r="E81" s="479" t="e">
        <f>'Financial Plan 1397'!#REF!</f>
        <v>#REF!</v>
      </c>
      <c r="F81" s="479" t="e">
        <f>'Financial Plan 1397'!#REF!</f>
        <v>#REF!</v>
      </c>
      <c r="G81" s="246" t="e">
        <f>'Financial Plan 1397'!#REF!</f>
        <v>#REF!</v>
      </c>
      <c r="H81" s="247" t="e">
        <f>'Financial Plan 1397'!#REF!</f>
        <v>#REF!</v>
      </c>
      <c r="I81" s="577">
        <v>43922</v>
      </c>
      <c r="J81" s="577">
        <v>44157</v>
      </c>
      <c r="K81" s="267" t="s">
        <v>268</v>
      </c>
      <c r="L81" s="578"/>
      <c r="M81" s="579">
        <f>'Financial Plan 1397'!G84</f>
        <v>50</v>
      </c>
      <c r="N81" s="252">
        <f t="shared" si="6"/>
        <v>350</v>
      </c>
      <c r="O81" s="266"/>
    </row>
    <row r="82" spans="1:16384" s="158" customFormat="1" ht="25.5" customHeight="1">
      <c r="A82" s="650"/>
      <c r="B82" s="650"/>
      <c r="C82" s="650"/>
      <c r="D82" s="478" t="str">
        <f>'Financial Plan 1397'!B87</f>
        <v>سیم دو ملی برای گرین حوض</v>
      </c>
      <c r="E82" s="479" t="str">
        <f>'Financial Plan 1397'!C87</f>
        <v>کیلو</v>
      </c>
      <c r="F82" s="479">
        <f>'Financial Plan 1397'!D87</f>
        <v>200</v>
      </c>
      <c r="G82" s="246">
        <f>'Financial Plan 1397'!F87</f>
        <v>100</v>
      </c>
      <c r="H82" s="247">
        <f>'Financial Plan 1397'!H87</f>
        <v>20000</v>
      </c>
      <c r="I82" s="577">
        <v>43922</v>
      </c>
      <c r="J82" s="577">
        <v>44157</v>
      </c>
      <c r="K82" s="267" t="s">
        <v>268</v>
      </c>
      <c r="L82" s="578"/>
      <c r="M82" s="579">
        <f>'Financial Plan 1397'!G85</f>
        <v>150</v>
      </c>
      <c r="N82" s="252">
        <f t="shared" si="6"/>
        <v>1050</v>
      </c>
      <c r="O82" s="266"/>
    </row>
    <row r="83" spans="1:16384" s="158" customFormat="1" ht="25.5" customHeight="1">
      <c r="A83" s="650"/>
      <c r="B83" s="650"/>
      <c r="C83" s="650"/>
      <c r="D83" s="478" t="str">
        <f>'Financial Plan 1397'!B88</f>
        <v>بکس های گبیونی یک مترمکعبی</v>
      </c>
      <c r="E83" s="479" t="str">
        <f>'Financial Plan 1397'!C88</f>
        <v>بکسه</v>
      </c>
      <c r="F83" s="479">
        <f>'Financial Plan 1397'!D88</f>
        <v>1000</v>
      </c>
      <c r="G83" s="246">
        <f>'Financial Plan 1397'!F88</f>
        <v>900</v>
      </c>
      <c r="H83" s="247">
        <f>'Financial Plan 1397'!H88</f>
        <v>900000</v>
      </c>
      <c r="I83" s="577">
        <v>43922</v>
      </c>
      <c r="J83" s="577">
        <v>44157</v>
      </c>
      <c r="K83" s="267" t="s">
        <v>268</v>
      </c>
      <c r="L83" s="578"/>
      <c r="M83" s="579" t="e">
        <f>'Financial Plan 1397'!#REF!</f>
        <v>#REF!</v>
      </c>
      <c r="N83" s="252" t="e">
        <f t="shared" si="6"/>
        <v>#REF!</v>
      </c>
      <c r="O83" s="266"/>
    </row>
    <row r="84" spans="1:16384" s="158" customFormat="1" ht="25.5" customHeight="1">
      <c r="A84" s="650"/>
      <c r="B84" s="650"/>
      <c r="C84" s="650"/>
      <c r="D84" s="478" t="str">
        <f>'Financial Plan 1397'!B89</f>
        <v xml:space="preserve">تخم بادام کوهی و تلخ </v>
      </c>
      <c r="E84" s="479" t="str">
        <f>'Financial Plan 1397'!C89</f>
        <v>کیلو</v>
      </c>
      <c r="F84" s="479">
        <f>'Financial Plan 1397'!D89</f>
        <v>1000</v>
      </c>
      <c r="G84" s="246">
        <f>'Financial Plan 1397'!F89</f>
        <v>150</v>
      </c>
      <c r="H84" s="247">
        <f>'Financial Plan 1397'!H89</f>
        <v>150000</v>
      </c>
      <c r="I84" s="577">
        <v>43922</v>
      </c>
      <c r="J84" s="577">
        <v>44157</v>
      </c>
      <c r="K84" s="267" t="s">
        <v>268</v>
      </c>
      <c r="L84" s="578"/>
      <c r="M84" s="579">
        <f>'Financial Plan 1397'!G87</f>
        <v>5</v>
      </c>
      <c r="N84" s="252">
        <f>M84*7</f>
        <v>35</v>
      </c>
      <c r="O84" s="266"/>
    </row>
    <row r="85" spans="1:16384" s="158" customFormat="1" ht="25.5" customHeight="1">
      <c r="A85" s="651"/>
      <c r="B85" s="651"/>
      <c r="C85" s="651"/>
      <c r="D85" s="478" t="str">
        <f>'Financial Plan 1397'!B90</f>
        <v>مصارف متفرقه (ترمیم موتر، قرطاسیه، ترمیم جنراتور، آموزش، و غیره)</v>
      </c>
      <c r="E85" s="479" t="str">
        <f>'Financial Plan 1397'!C90</f>
        <v>متفرقه</v>
      </c>
      <c r="F85" s="479">
        <f>'Financial Plan 1397'!D90</f>
        <v>1</v>
      </c>
      <c r="G85" s="246">
        <f>'Financial Plan 1397'!F90</f>
        <v>1399964.0073259771</v>
      </c>
      <c r="H85" s="247">
        <f>'Financial Plan 1397'!H90</f>
        <v>1399964.0073259771</v>
      </c>
      <c r="I85" s="577">
        <v>43922</v>
      </c>
      <c r="J85" s="577">
        <v>44157</v>
      </c>
      <c r="K85" s="267" t="s">
        <v>268</v>
      </c>
      <c r="L85" s="578"/>
      <c r="M85" s="579">
        <f>'Financial Plan 1397'!G88</f>
        <v>225</v>
      </c>
      <c r="N85" s="252">
        <f>M85*7</f>
        <v>1575</v>
      </c>
      <c r="O85" s="266"/>
    </row>
    <row r="86" spans="1:16384" s="28" customFormat="1" ht="39" customHeight="1">
      <c r="A86" s="1053" t="str">
        <f>'Financial Plan 1397'!A91:B91</f>
        <v>مجموع فرعی</v>
      </c>
      <c r="B86" s="1053"/>
      <c r="C86" s="1053"/>
      <c r="D86" s="1053"/>
      <c r="E86" s="1053"/>
      <c r="F86" s="480"/>
      <c r="G86" s="480"/>
      <c r="H86" s="481" t="e">
        <f>SUM(H67:H85)</f>
        <v>#REF!</v>
      </c>
      <c r="I86" s="480"/>
      <c r="J86" s="480"/>
      <c r="K86" s="480"/>
      <c r="L86" s="481">
        <f>SUM(L67:L79)</f>
        <v>0</v>
      </c>
      <c r="M86" s="481" t="e">
        <f>SUM(M67:M79)</f>
        <v>#REF!</v>
      </c>
      <c r="N86" s="482" t="e">
        <f>SUM(N67:N79)</f>
        <v>#REF!</v>
      </c>
      <c r="O86" s="644" t="e">
        <f>H86/H103</f>
        <v>#REF!</v>
      </c>
      <c r="P86" s="1053"/>
      <c r="Q86" s="1053"/>
      <c r="R86" s="1053"/>
      <c r="S86" s="1053"/>
      <c r="T86" s="1053"/>
      <c r="U86" s="480"/>
      <c r="V86" s="480"/>
      <c r="W86" s="481"/>
      <c r="X86" s="480"/>
      <c r="Y86" s="480"/>
      <c r="Z86" s="480"/>
      <c r="AA86" s="481"/>
      <c r="AB86" s="481"/>
      <c r="AC86" s="482"/>
      <c r="AD86" s="481"/>
      <c r="AE86" s="1053"/>
      <c r="AF86" s="1053"/>
      <c r="AG86" s="1053"/>
      <c r="AH86" s="1053"/>
      <c r="AI86" s="1053"/>
      <c r="AJ86" s="480"/>
      <c r="AK86" s="480"/>
      <c r="AL86" s="481"/>
      <c r="AM86" s="480"/>
      <c r="AN86" s="480"/>
      <c r="AO86" s="480"/>
      <c r="AP86" s="481"/>
      <c r="AQ86" s="481"/>
      <c r="AR86" s="482"/>
      <c r="AS86" s="481"/>
      <c r="AT86" s="1053"/>
      <c r="AU86" s="1053"/>
      <c r="AV86" s="1053"/>
      <c r="AW86" s="1053"/>
      <c r="AX86" s="1053"/>
      <c r="AY86" s="480"/>
      <c r="AZ86" s="480"/>
      <c r="BA86" s="481"/>
      <c r="BB86" s="480"/>
      <c r="BC86" s="480"/>
      <c r="BD86" s="480"/>
      <c r="BE86" s="481"/>
      <c r="BF86" s="481"/>
      <c r="BG86" s="482"/>
      <c r="BH86" s="481"/>
      <c r="BI86" s="1053"/>
      <c r="BJ86" s="1053"/>
      <c r="BK86" s="1053"/>
      <c r="BL86" s="1053"/>
      <c r="BM86" s="1053"/>
      <c r="BN86" s="480"/>
      <c r="BO86" s="480"/>
      <c r="BP86" s="481"/>
      <c r="BQ86" s="480"/>
      <c r="BR86" s="480"/>
      <c r="BS86" s="480"/>
      <c r="BT86" s="481"/>
      <c r="BU86" s="481"/>
      <c r="BV86" s="482"/>
      <c r="BW86" s="481"/>
      <c r="BX86" s="1053"/>
      <c r="BY86" s="1053"/>
      <c r="BZ86" s="1053"/>
      <c r="CA86" s="1053"/>
      <c r="CB86" s="1053"/>
      <c r="CC86" s="480"/>
      <c r="CD86" s="480"/>
      <c r="CE86" s="481"/>
      <c r="CF86" s="480"/>
      <c r="CG86" s="480"/>
      <c r="CH86" s="480"/>
      <c r="CI86" s="481"/>
      <c r="CJ86" s="481"/>
      <c r="CK86" s="482"/>
      <c r="CL86" s="481"/>
      <c r="CM86" s="1053"/>
      <c r="CN86" s="1053"/>
      <c r="CO86" s="1053"/>
      <c r="CP86" s="1053"/>
      <c r="CQ86" s="1053"/>
      <c r="CR86" s="480"/>
      <c r="CS86" s="480"/>
      <c r="CT86" s="481"/>
      <c r="CU86" s="480"/>
      <c r="CV86" s="480"/>
      <c r="CW86" s="480"/>
      <c r="CX86" s="481"/>
      <c r="CY86" s="481"/>
      <c r="CZ86" s="482"/>
      <c r="DA86" s="481"/>
      <c r="DB86" s="1053"/>
      <c r="DC86" s="1053"/>
      <c r="DD86" s="1053"/>
      <c r="DE86" s="1053"/>
      <c r="DF86" s="1053"/>
      <c r="DG86" s="480"/>
      <c r="DH86" s="480"/>
      <c r="DI86" s="481"/>
      <c r="DJ86" s="480"/>
      <c r="DK86" s="480"/>
      <c r="DL86" s="480"/>
      <c r="DM86" s="481"/>
      <c r="DN86" s="481"/>
      <c r="DO86" s="482"/>
      <c r="DP86" s="481"/>
      <c r="DQ86" s="1053"/>
      <c r="DR86" s="1053"/>
      <c r="DS86" s="1053"/>
      <c r="DT86" s="1053"/>
      <c r="DU86" s="1053"/>
      <c r="DV86" s="480"/>
      <c r="DW86" s="480"/>
      <c r="DX86" s="481"/>
      <c r="DY86" s="480"/>
      <c r="DZ86" s="480"/>
      <c r="EA86" s="480"/>
      <c r="EB86" s="481"/>
      <c r="EC86" s="481"/>
      <c r="ED86" s="482"/>
      <c r="EE86" s="481"/>
      <c r="EF86" s="1053"/>
      <c r="EG86" s="1053"/>
      <c r="EH86" s="1053"/>
      <c r="EI86" s="1053"/>
      <c r="EJ86" s="1053"/>
      <c r="EK86" s="480"/>
      <c r="EL86" s="480"/>
      <c r="EM86" s="481"/>
      <c r="EN86" s="480"/>
      <c r="EO86" s="480"/>
      <c r="EP86" s="480"/>
      <c r="EQ86" s="481"/>
      <c r="ER86" s="481"/>
      <c r="ES86" s="482"/>
      <c r="ET86" s="481"/>
      <c r="EU86" s="1053"/>
      <c r="EV86" s="1053"/>
      <c r="EW86" s="1053"/>
      <c r="EX86" s="1053"/>
      <c r="EY86" s="1053"/>
      <c r="EZ86" s="480"/>
      <c r="FA86" s="480"/>
      <c r="FB86" s="481"/>
      <c r="FC86" s="480"/>
      <c r="FD86" s="480"/>
      <c r="FE86" s="480"/>
      <c r="FF86" s="481"/>
      <c r="FG86" s="481"/>
      <c r="FH86" s="482"/>
      <c r="FI86" s="481"/>
      <c r="FJ86" s="1053"/>
      <c r="FK86" s="1053"/>
      <c r="FL86" s="1053"/>
      <c r="FM86" s="1053"/>
      <c r="FN86" s="1053"/>
      <c r="FO86" s="480"/>
      <c r="FP86" s="480"/>
      <c r="FQ86" s="481"/>
      <c r="FR86" s="480"/>
      <c r="FS86" s="480"/>
      <c r="FT86" s="480"/>
      <c r="FU86" s="481"/>
      <c r="FV86" s="481"/>
      <c r="FW86" s="482"/>
      <c r="FX86" s="481"/>
      <c r="FY86" s="1053"/>
      <c r="FZ86" s="1053"/>
      <c r="GA86" s="1053"/>
      <c r="GB86" s="1053"/>
      <c r="GC86" s="1053"/>
      <c r="GD86" s="480"/>
      <c r="GE86" s="480"/>
      <c r="GF86" s="481"/>
      <c r="GG86" s="480"/>
      <c r="GH86" s="480"/>
      <c r="GI86" s="480"/>
      <c r="GJ86" s="481"/>
      <c r="GK86" s="481"/>
      <c r="GL86" s="482"/>
      <c r="GM86" s="481"/>
      <c r="GN86" s="1053"/>
      <c r="GO86" s="1053"/>
      <c r="GP86" s="1053"/>
      <c r="GQ86" s="1053"/>
      <c r="GR86" s="1053"/>
      <c r="GS86" s="480"/>
      <c r="GT86" s="480"/>
      <c r="GU86" s="481"/>
      <c r="GV86" s="480"/>
      <c r="GW86" s="480"/>
      <c r="GX86" s="480"/>
      <c r="GY86" s="481"/>
      <c r="GZ86" s="481"/>
      <c r="HA86" s="482"/>
      <c r="HB86" s="481"/>
      <c r="HC86" s="1053"/>
      <c r="HD86" s="1053"/>
      <c r="HE86" s="1053"/>
      <c r="HF86" s="1053"/>
      <c r="HG86" s="1053"/>
      <c r="HH86" s="480"/>
      <c r="HI86" s="480"/>
      <c r="HJ86" s="481"/>
      <c r="HK86" s="480"/>
      <c r="HL86" s="480"/>
      <c r="HM86" s="480"/>
      <c r="HN86" s="481"/>
      <c r="HO86" s="481"/>
      <c r="HP86" s="482"/>
      <c r="HQ86" s="481"/>
      <c r="HR86" s="1053"/>
      <c r="HS86" s="1053"/>
      <c r="HT86" s="1053"/>
      <c r="HU86" s="1053"/>
      <c r="HV86" s="1053"/>
      <c r="HW86" s="480"/>
      <c r="HX86" s="480"/>
      <c r="HY86" s="481"/>
      <c r="HZ86" s="480"/>
      <c r="IA86" s="480"/>
      <c r="IB86" s="480"/>
      <c r="IC86" s="481"/>
      <c r="ID86" s="481"/>
      <c r="IE86" s="482"/>
      <c r="IF86" s="481"/>
      <c r="IG86" s="1053"/>
      <c r="IH86" s="1053"/>
      <c r="II86" s="1053"/>
      <c r="IJ86" s="1053"/>
      <c r="IK86" s="1053"/>
      <c r="IL86" s="480"/>
      <c r="IM86" s="480"/>
      <c r="IN86" s="481"/>
      <c r="IO86" s="480"/>
      <c r="IP86" s="480"/>
      <c r="IQ86" s="480"/>
      <c r="IR86" s="481"/>
      <c r="IS86" s="481"/>
      <c r="IT86" s="482"/>
      <c r="IU86" s="481"/>
      <c r="IV86" s="1053"/>
      <c r="IW86" s="1053"/>
      <c r="IX86" s="1053"/>
      <c r="IY86" s="1053"/>
      <c r="IZ86" s="1053"/>
      <c r="JA86" s="480"/>
      <c r="JB86" s="480"/>
      <c r="JC86" s="481"/>
      <c r="JD86" s="480"/>
      <c r="JE86" s="480"/>
      <c r="JF86" s="480"/>
      <c r="JG86" s="481"/>
      <c r="JH86" s="481"/>
      <c r="JI86" s="482"/>
      <c r="JJ86" s="481"/>
      <c r="JK86" s="1053"/>
      <c r="JL86" s="1053"/>
      <c r="JM86" s="1053"/>
      <c r="JN86" s="1053"/>
      <c r="JO86" s="1053"/>
      <c r="JP86" s="480"/>
      <c r="JQ86" s="480"/>
      <c r="JR86" s="481"/>
      <c r="JS86" s="480"/>
      <c r="JT86" s="480"/>
      <c r="JU86" s="480"/>
      <c r="JV86" s="481"/>
      <c r="JW86" s="481"/>
      <c r="JX86" s="482"/>
      <c r="JY86" s="481"/>
      <c r="JZ86" s="1053"/>
      <c r="KA86" s="1053"/>
      <c r="KB86" s="1053"/>
      <c r="KC86" s="1053"/>
      <c r="KD86" s="1053"/>
      <c r="KE86" s="480"/>
      <c r="KF86" s="480"/>
      <c r="KG86" s="481"/>
      <c r="KH86" s="480"/>
      <c r="KI86" s="480"/>
      <c r="KJ86" s="480"/>
      <c r="KK86" s="481"/>
      <c r="KL86" s="481"/>
      <c r="KM86" s="482"/>
      <c r="KN86" s="481"/>
      <c r="KO86" s="1053"/>
      <c r="KP86" s="1053"/>
      <c r="KQ86" s="1053"/>
      <c r="KR86" s="1053"/>
      <c r="KS86" s="1053"/>
      <c r="KT86" s="480"/>
      <c r="KU86" s="480"/>
      <c r="KV86" s="481"/>
      <c r="KW86" s="480"/>
      <c r="KX86" s="480"/>
      <c r="KY86" s="480"/>
      <c r="KZ86" s="481"/>
      <c r="LA86" s="481"/>
      <c r="LB86" s="482"/>
      <c r="LC86" s="481"/>
      <c r="LD86" s="1053"/>
      <c r="LE86" s="1053"/>
      <c r="LF86" s="1053"/>
      <c r="LG86" s="1053"/>
      <c r="LH86" s="1053"/>
      <c r="LI86" s="480"/>
      <c r="LJ86" s="480"/>
      <c r="LK86" s="481"/>
      <c r="LL86" s="480"/>
      <c r="LM86" s="480"/>
      <c r="LN86" s="480"/>
      <c r="LO86" s="481"/>
      <c r="LP86" s="481"/>
      <c r="LQ86" s="482"/>
      <c r="LR86" s="481"/>
      <c r="LS86" s="1053"/>
      <c r="LT86" s="1053"/>
      <c r="LU86" s="1053"/>
      <c r="LV86" s="1053"/>
      <c r="LW86" s="1053"/>
      <c r="LX86" s="480"/>
      <c r="LY86" s="480"/>
      <c r="LZ86" s="481"/>
      <c r="MA86" s="480"/>
      <c r="MB86" s="480"/>
      <c r="MC86" s="480"/>
      <c r="MD86" s="481"/>
      <c r="ME86" s="481"/>
      <c r="MF86" s="482"/>
      <c r="MG86" s="481"/>
      <c r="MH86" s="1053"/>
      <c r="MI86" s="1053"/>
      <c r="MJ86" s="1053"/>
      <c r="MK86" s="1053"/>
      <c r="ML86" s="1053"/>
      <c r="MM86" s="480"/>
      <c r="MN86" s="480"/>
      <c r="MO86" s="481"/>
      <c r="MP86" s="480"/>
      <c r="MQ86" s="480"/>
      <c r="MR86" s="480"/>
      <c r="MS86" s="481"/>
      <c r="MT86" s="481"/>
      <c r="MU86" s="482"/>
      <c r="MV86" s="481"/>
      <c r="MW86" s="1053"/>
      <c r="MX86" s="1053"/>
      <c r="MY86" s="1053"/>
      <c r="MZ86" s="1053"/>
      <c r="NA86" s="1053"/>
      <c r="NB86" s="480"/>
      <c r="NC86" s="480"/>
      <c r="ND86" s="481"/>
      <c r="NE86" s="480"/>
      <c r="NF86" s="480"/>
      <c r="NG86" s="480"/>
      <c r="NH86" s="481"/>
      <c r="NI86" s="481"/>
      <c r="NJ86" s="482"/>
      <c r="NK86" s="481"/>
      <c r="NL86" s="1053"/>
      <c r="NM86" s="1053"/>
      <c r="NN86" s="1053"/>
      <c r="NO86" s="1053"/>
      <c r="NP86" s="1053"/>
      <c r="NQ86" s="480"/>
      <c r="NR86" s="480"/>
      <c r="NS86" s="481"/>
      <c r="NT86" s="480"/>
      <c r="NU86" s="480"/>
      <c r="NV86" s="480"/>
      <c r="NW86" s="481"/>
      <c r="NX86" s="481"/>
      <c r="NY86" s="482"/>
      <c r="NZ86" s="481"/>
      <c r="OA86" s="1053"/>
      <c r="OB86" s="1053"/>
      <c r="OC86" s="1053"/>
      <c r="OD86" s="1053"/>
      <c r="OE86" s="1053"/>
      <c r="OF86" s="480"/>
      <c r="OG86" s="480"/>
      <c r="OH86" s="481"/>
      <c r="OI86" s="480"/>
      <c r="OJ86" s="480"/>
      <c r="OK86" s="480"/>
      <c r="OL86" s="481"/>
      <c r="OM86" s="481"/>
      <c r="ON86" s="482"/>
      <c r="OO86" s="481"/>
      <c r="OP86" s="1053"/>
      <c r="OQ86" s="1053"/>
      <c r="OR86" s="1053"/>
      <c r="OS86" s="1053"/>
      <c r="OT86" s="1053"/>
      <c r="OU86" s="480"/>
      <c r="OV86" s="480"/>
      <c r="OW86" s="481"/>
      <c r="OX86" s="480"/>
      <c r="OY86" s="480"/>
      <c r="OZ86" s="480"/>
      <c r="PA86" s="481"/>
      <c r="PB86" s="481"/>
      <c r="PC86" s="482"/>
      <c r="PD86" s="481"/>
      <c r="PE86" s="1053"/>
      <c r="PF86" s="1053"/>
      <c r="PG86" s="1053"/>
      <c r="PH86" s="1053"/>
      <c r="PI86" s="1053"/>
      <c r="PJ86" s="480"/>
      <c r="PK86" s="480"/>
      <c r="PL86" s="481"/>
      <c r="PM86" s="480"/>
      <c r="PN86" s="480"/>
      <c r="PO86" s="480"/>
      <c r="PP86" s="481"/>
      <c r="PQ86" s="481"/>
      <c r="PR86" s="482"/>
      <c r="PS86" s="481"/>
      <c r="PT86" s="1053"/>
      <c r="PU86" s="1053"/>
      <c r="PV86" s="1053"/>
      <c r="PW86" s="1053"/>
      <c r="PX86" s="1053"/>
      <c r="PY86" s="480"/>
      <c r="PZ86" s="480"/>
      <c r="QA86" s="481"/>
      <c r="QB86" s="480"/>
      <c r="QC86" s="480"/>
      <c r="QD86" s="480"/>
      <c r="QE86" s="481"/>
      <c r="QF86" s="481"/>
      <c r="QG86" s="482"/>
      <c r="QH86" s="481"/>
      <c r="QI86" s="1053"/>
      <c r="QJ86" s="1053"/>
      <c r="QK86" s="1053"/>
      <c r="QL86" s="1053"/>
      <c r="QM86" s="1053"/>
      <c r="QN86" s="480"/>
      <c r="QO86" s="480"/>
      <c r="QP86" s="481"/>
      <c r="QQ86" s="480"/>
      <c r="QR86" s="480"/>
      <c r="QS86" s="480"/>
      <c r="QT86" s="481"/>
      <c r="QU86" s="481"/>
      <c r="QV86" s="482"/>
      <c r="QW86" s="481"/>
      <c r="QX86" s="1053"/>
      <c r="QY86" s="1053"/>
      <c r="QZ86" s="1053"/>
      <c r="RA86" s="1053"/>
      <c r="RB86" s="1053"/>
      <c r="RC86" s="480"/>
      <c r="RD86" s="480"/>
      <c r="RE86" s="481"/>
      <c r="RF86" s="480"/>
      <c r="RG86" s="480"/>
      <c r="RH86" s="480"/>
      <c r="RI86" s="481"/>
      <c r="RJ86" s="481"/>
      <c r="RK86" s="482"/>
      <c r="RL86" s="481"/>
      <c r="RM86" s="1053"/>
      <c r="RN86" s="1053"/>
      <c r="RO86" s="1053"/>
      <c r="RP86" s="1053"/>
      <c r="RQ86" s="1053"/>
      <c r="RR86" s="480"/>
      <c r="RS86" s="480"/>
      <c r="RT86" s="481"/>
      <c r="RU86" s="480"/>
      <c r="RV86" s="480"/>
      <c r="RW86" s="480"/>
      <c r="RX86" s="481"/>
      <c r="RY86" s="481"/>
      <c r="RZ86" s="482"/>
      <c r="SA86" s="481"/>
      <c r="SB86" s="1053"/>
      <c r="SC86" s="1053"/>
      <c r="SD86" s="1053"/>
      <c r="SE86" s="1053"/>
      <c r="SF86" s="1053"/>
      <c r="SG86" s="480"/>
      <c r="SH86" s="480"/>
      <c r="SI86" s="481"/>
      <c r="SJ86" s="480"/>
      <c r="SK86" s="480"/>
      <c r="SL86" s="480"/>
      <c r="SM86" s="481"/>
      <c r="SN86" s="481"/>
      <c r="SO86" s="482"/>
      <c r="SP86" s="481"/>
      <c r="SQ86" s="1053"/>
      <c r="SR86" s="1053"/>
      <c r="SS86" s="1053"/>
      <c r="ST86" s="1053"/>
      <c r="SU86" s="1053"/>
      <c r="SV86" s="480"/>
      <c r="SW86" s="480"/>
      <c r="SX86" s="481"/>
      <c r="SY86" s="480"/>
      <c r="SZ86" s="480"/>
      <c r="TA86" s="480"/>
      <c r="TB86" s="481"/>
      <c r="TC86" s="481"/>
      <c r="TD86" s="482"/>
      <c r="TE86" s="481"/>
      <c r="TF86" s="1053"/>
      <c r="TG86" s="1053"/>
      <c r="TH86" s="1053"/>
      <c r="TI86" s="1053"/>
      <c r="TJ86" s="1053"/>
      <c r="TK86" s="480"/>
      <c r="TL86" s="480"/>
      <c r="TM86" s="481"/>
      <c r="TN86" s="480"/>
      <c r="TO86" s="480"/>
      <c r="TP86" s="480"/>
      <c r="TQ86" s="481"/>
      <c r="TR86" s="481"/>
      <c r="TS86" s="482"/>
      <c r="TT86" s="481"/>
      <c r="TU86" s="1053"/>
      <c r="TV86" s="1053"/>
      <c r="TW86" s="1053"/>
      <c r="TX86" s="1053"/>
      <c r="TY86" s="1053"/>
      <c r="TZ86" s="480"/>
      <c r="UA86" s="480"/>
      <c r="UB86" s="481"/>
      <c r="UC86" s="480"/>
      <c r="UD86" s="480"/>
      <c r="UE86" s="480"/>
      <c r="UF86" s="481"/>
      <c r="UG86" s="481"/>
      <c r="UH86" s="482"/>
      <c r="UI86" s="481"/>
      <c r="UJ86" s="1053"/>
      <c r="UK86" s="1053"/>
      <c r="UL86" s="1053"/>
      <c r="UM86" s="1053"/>
      <c r="UN86" s="1053"/>
      <c r="UO86" s="480"/>
      <c r="UP86" s="480"/>
      <c r="UQ86" s="481"/>
      <c r="UR86" s="480"/>
      <c r="US86" s="480"/>
      <c r="UT86" s="480"/>
      <c r="UU86" s="481"/>
      <c r="UV86" s="481"/>
      <c r="UW86" s="482"/>
      <c r="UX86" s="481"/>
      <c r="UY86" s="1053"/>
      <c r="UZ86" s="1053"/>
      <c r="VA86" s="1053"/>
      <c r="VB86" s="1053"/>
      <c r="VC86" s="1053"/>
      <c r="VD86" s="480"/>
      <c r="VE86" s="480"/>
      <c r="VF86" s="481"/>
      <c r="VG86" s="480"/>
      <c r="VH86" s="480"/>
      <c r="VI86" s="480"/>
      <c r="VJ86" s="481"/>
      <c r="VK86" s="481"/>
      <c r="VL86" s="482"/>
      <c r="VM86" s="481"/>
      <c r="VN86" s="1053"/>
      <c r="VO86" s="1053"/>
      <c r="VP86" s="1053"/>
      <c r="VQ86" s="1053"/>
      <c r="VR86" s="1053"/>
      <c r="VS86" s="480"/>
      <c r="VT86" s="480"/>
      <c r="VU86" s="481"/>
      <c r="VV86" s="480"/>
      <c r="VW86" s="480"/>
      <c r="VX86" s="480"/>
      <c r="VY86" s="481"/>
      <c r="VZ86" s="481"/>
      <c r="WA86" s="482"/>
      <c r="WB86" s="481"/>
      <c r="WC86" s="1053"/>
      <c r="WD86" s="1053"/>
      <c r="WE86" s="1053"/>
      <c r="WF86" s="1053"/>
      <c r="WG86" s="1053"/>
      <c r="WH86" s="480"/>
      <c r="WI86" s="480"/>
      <c r="WJ86" s="481"/>
      <c r="WK86" s="480"/>
      <c r="WL86" s="480"/>
      <c r="WM86" s="480"/>
      <c r="WN86" s="481"/>
      <c r="WO86" s="481"/>
      <c r="WP86" s="482"/>
      <c r="WQ86" s="481"/>
      <c r="WR86" s="1053"/>
      <c r="WS86" s="1053"/>
      <c r="WT86" s="1053"/>
      <c r="WU86" s="1053"/>
      <c r="WV86" s="1053"/>
      <c r="WW86" s="480"/>
      <c r="WX86" s="480"/>
      <c r="WY86" s="481"/>
      <c r="WZ86" s="480"/>
      <c r="XA86" s="480"/>
      <c r="XB86" s="480"/>
      <c r="XC86" s="481"/>
      <c r="XD86" s="481"/>
      <c r="XE86" s="482"/>
      <c r="XF86" s="481"/>
      <c r="XG86" s="1053"/>
      <c r="XH86" s="1053"/>
      <c r="XI86" s="1053"/>
      <c r="XJ86" s="1053"/>
      <c r="XK86" s="1053"/>
      <c r="XL86" s="480"/>
      <c r="XM86" s="480"/>
      <c r="XN86" s="481"/>
      <c r="XO86" s="480"/>
      <c r="XP86" s="480"/>
      <c r="XQ86" s="480"/>
      <c r="XR86" s="481"/>
      <c r="XS86" s="481"/>
      <c r="XT86" s="482"/>
      <c r="XU86" s="481"/>
      <c r="XV86" s="1053"/>
      <c r="XW86" s="1053"/>
      <c r="XX86" s="1053"/>
      <c r="XY86" s="1053"/>
      <c r="XZ86" s="1053"/>
      <c r="YA86" s="480"/>
      <c r="YB86" s="480"/>
      <c r="YC86" s="481"/>
      <c r="YD86" s="480"/>
      <c r="YE86" s="480"/>
      <c r="YF86" s="480"/>
      <c r="YG86" s="481"/>
      <c r="YH86" s="481"/>
      <c r="YI86" s="482"/>
      <c r="YJ86" s="481"/>
      <c r="YK86" s="1053"/>
      <c r="YL86" s="1053"/>
      <c r="YM86" s="1053"/>
      <c r="YN86" s="1053"/>
      <c r="YO86" s="1053"/>
      <c r="YP86" s="480"/>
      <c r="YQ86" s="480"/>
      <c r="YR86" s="481"/>
      <c r="YS86" s="480"/>
      <c r="YT86" s="480"/>
      <c r="YU86" s="480"/>
      <c r="YV86" s="481"/>
      <c r="YW86" s="481"/>
      <c r="YX86" s="482"/>
      <c r="YY86" s="481"/>
      <c r="YZ86" s="1053"/>
      <c r="ZA86" s="1053"/>
      <c r="ZB86" s="1053"/>
      <c r="ZC86" s="1053"/>
      <c r="ZD86" s="1053"/>
      <c r="ZE86" s="480"/>
      <c r="ZF86" s="480"/>
      <c r="ZG86" s="481"/>
      <c r="ZH86" s="480"/>
      <c r="ZI86" s="480"/>
      <c r="ZJ86" s="480"/>
      <c r="ZK86" s="481"/>
      <c r="ZL86" s="481"/>
      <c r="ZM86" s="482"/>
      <c r="ZN86" s="481"/>
      <c r="ZO86" s="1053"/>
      <c r="ZP86" s="1053"/>
      <c r="ZQ86" s="1053"/>
      <c r="ZR86" s="1053"/>
      <c r="ZS86" s="1053"/>
      <c r="ZT86" s="480"/>
      <c r="ZU86" s="480"/>
      <c r="ZV86" s="481"/>
      <c r="ZW86" s="480"/>
      <c r="ZX86" s="480"/>
      <c r="ZY86" s="480"/>
      <c r="ZZ86" s="481"/>
      <c r="AAA86" s="481"/>
      <c r="AAB86" s="482"/>
      <c r="AAC86" s="481"/>
      <c r="AAD86" s="1053"/>
      <c r="AAE86" s="1053"/>
      <c r="AAF86" s="1053"/>
      <c r="AAG86" s="1053"/>
      <c r="AAH86" s="1053"/>
      <c r="AAI86" s="480"/>
      <c r="AAJ86" s="480"/>
      <c r="AAK86" s="481"/>
      <c r="AAL86" s="480"/>
      <c r="AAM86" s="480"/>
      <c r="AAN86" s="480"/>
      <c r="AAO86" s="481"/>
      <c r="AAP86" s="481"/>
      <c r="AAQ86" s="482"/>
      <c r="AAR86" s="481"/>
      <c r="AAS86" s="1053"/>
      <c r="AAT86" s="1053"/>
      <c r="AAU86" s="1053"/>
      <c r="AAV86" s="1053"/>
      <c r="AAW86" s="1053"/>
      <c r="AAX86" s="480"/>
      <c r="AAY86" s="480"/>
      <c r="AAZ86" s="481"/>
      <c r="ABA86" s="480"/>
      <c r="ABB86" s="480"/>
      <c r="ABC86" s="480"/>
      <c r="ABD86" s="481"/>
      <c r="ABE86" s="481"/>
      <c r="ABF86" s="482"/>
      <c r="ABG86" s="481"/>
      <c r="ABH86" s="1053"/>
      <c r="ABI86" s="1053"/>
      <c r="ABJ86" s="1053"/>
      <c r="ABK86" s="1053"/>
      <c r="ABL86" s="1053"/>
      <c r="ABM86" s="480"/>
      <c r="ABN86" s="480"/>
      <c r="ABO86" s="481"/>
      <c r="ABP86" s="480"/>
      <c r="ABQ86" s="480"/>
      <c r="ABR86" s="480"/>
      <c r="ABS86" s="481"/>
      <c r="ABT86" s="481"/>
      <c r="ABU86" s="482"/>
      <c r="ABV86" s="481"/>
      <c r="ABW86" s="1053"/>
      <c r="ABX86" s="1053"/>
      <c r="ABY86" s="1053"/>
      <c r="ABZ86" s="1053"/>
      <c r="ACA86" s="1053"/>
      <c r="ACB86" s="480"/>
      <c r="ACC86" s="480"/>
      <c r="ACD86" s="481"/>
      <c r="ACE86" s="480"/>
      <c r="ACF86" s="480"/>
      <c r="ACG86" s="480"/>
      <c r="ACH86" s="481"/>
      <c r="ACI86" s="481"/>
      <c r="ACJ86" s="482"/>
      <c r="ACK86" s="481"/>
      <c r="ACL86" s="1053"/>
      <c r="ACM86" s="1053"/>
      <c r="ACN86" s="1053"/>
      <c r="ACO86" s="1053"/>
      <c r="ACP86" s="1053"/>
      <c r="ACQ86" s="480"/>
      <c r="ACR86" s="480"/>
      <c r="ACS86" s="481"/>
      <c r="ACT86" s="480"/>
      <c r="ACU86" s="480"/>
      <c r="ACV86" s="480"/>
      <c r="ACW86" s="481"/>
      <c r="ACX86" s="481"/>
      <c r="ACY86" s="482"/>
      <c r="ACZ86" s="481"/>
      <c r="ADA86" s="1053"/>
      <c r="ADB86" s="1053"/>
      <c r="ADC86" s="1053"/>
      <c r="ADD86" s="1053"/>
      <c r="ADE86" s="1053"/>
      <c r="ADF86" s="480"/>
      <c r="ADG86" s="480"/>
      <c r="ADH86" s="481"/>
      <c r="ADI86" s="480"/>
      <c r="ADJ86" s="480"/>
      <c r="ADK86" s="480"/>
      <c r="ADL86" s="481"/>
      <c r="ADM86" s="481"/>
      <c r="ADN86" s="482"/>
      <c r="ADO86" s="481"/>
      <c r="ADP86" s="1053"/>
      <c r="ADQ86" s="1053"/>
      <c r="ADR86" s="1053"/>
      <c r="ADS86" s="1053"/>
      <c r="ADT86" s="1053"/>
      <c r="ADU86" s="480"/>
      <c r="ADV86" s="480"/>
      <c r="ADW86" s="481"/>
      <c r="ADX86" s="480"/>
      <c r="ADY86" s="480"/>
      <c r="ADZ86" s="480"/>
      <c r="AEA86" s="481"/>
      <c r="AEB86" s="481"/>
      <c r="AEC86" s="482"/>
      <c r="AED86" s="481"/>
      <c r="AEE86" s="1053"/>
      <c r="AEF86" s="1053"/>
      <c r="AEG86" s="1053"/>
      <c r="AEH86" s="1053"/>
      <c r="AEI86" s="1053"/>
      <c r="AEJ86" s="480"/>
      <c r="AEK86" s="480"/>
      <c r="AEL86" s="481"/>
      <c r="AEM86" s="480"/>
      <c r="AEN86" s="480"/>
      <c r="AEO86" s="480"/>
      <c r="AEP86" s="481"/>
      <c r="AEQ86" s="481"/>
      <c r="AER86" s="482"/>
      <c r="AES86" s="481"/>
      <c r="AET86" s="1053"/>
      <c r="AEU86" s="1053"/>
      <c r="AEV86" s="1053"/>
      <c r="AEW86" s="1053"/>
      <c r="AEX86" s="1053"/>
      <c r="AEY86" s="480"/>
      <c r="AEZ86" s="480"/>
      <c r="AFA86" s="481"/>
      <c r="AFB86" s="480"/>
      <c r="AFC86" s="480"/>
      <c r="AFD86" s="480"/>
      <c r="AFE86" s="481"/>
      <c r="AFF86" s="481"/>
      <c r="AFG86" s="482"/>
      <c r="AFH86" s="481"/>
      <c r="AFI86" s="1053"/>
      <c r="AFJ86" s="1053"/>
      <c r="AFK86" s="1053"/>
      <c r="AFL86" s="1053"/>
      <c r="AFM86" s="1053"/>
      <c r="AFN86" s="480"/>
      <c r="AFO86" s="480"/>
      <c r="AFP86" s="481"/>
      <c r="AFQ86" s="480"/>
      <c r="AFR86" s="480"/>
      <c r="AFS86" s="480"/>
      <c r="AFT86" s="481"/>
      <c r="AFU86" s="481"/>
      <c r="AFV86" s="482"/>
      <c r="AFW86" s="481"/>
      <c r="AFX86" s="1053"/>
      <c r="AFY86" s="1053"/>
      <c r="AFZ86" s="1053"/>
      <c r="AGA86" s="1053"/>
      <c r="AGB86" s="1053"/>
      <c r="AGC86" s="480"/>
      <c r="AGD86" s="480"/>
      <c r="AGE86" s="481"/>
      <c r="AGF86" s="480"/>
      <c r="AGG86" s="480"/>
      <c r="AGH86" s="480"/>
      <c r="AGI86" s="481"/>
      <c r="AGJ86" s="481"/>
      <c r="AGK86" s="482"/>
      <c r="AGL86" s="481"/>
      <c r="AGM86" s="1053"/>
      <c r="AGN86" s="1053"/>
      <c r="AGO86" s="1053"/>
      <c r="AGP86" s="1053"/>
      <c r="AGQ86" s="1053"/>
      <c r="AGR86" s="480"/>
      <c r="AGS86" s="480"/>
      <c r="AGT86" s="481"/>
      <c r="AGU86" s="480"/>
      <c r="AGV86" s="480"/>
      <c r="AGW86" s="480"/>
      <c r="AGX86" s="481"/>
      <c r="AGY86" s="481"/>
      <c r="AGZ86" s="482"/>
      <c r="AHA86" s="481"/>
      <c r="AHB86" s="1053"/>
      <c r="AHC86" s="1053"/>
      <c r="AHD86" s="1053"/>
      <c r="AHE86" s="1053"/>
      <c r="AHF86" s="1053"/>
      <c r="AHG86" s="480"/>
      <c r="AHH86" s="480"/>
      <c r="AHI86" s="481"/>
      <c r="AHJ86" s="480"/>
      <c r="AHK86" s="480"/>
      <c r="AHL86" s="480"/>
      <c r="AHM86" s="481"/>
      <c r="AHN86" s="481"/>
      <c r="AHO86" s="482"/>
      <c r="AHP86" s="481"/>
      <c r="AHQ86" s="1053"/>
      <c r="AHR86" s="1053"/>
      <c r="AHS86" s="1053"/>
      <c r="AHT86" s="1053"/>
      <c r="AHU86" s="1053"/>
      <c r="AHV86" s="480"/>
      <c r="AHW86" s="480"/>
      <c r="AHX86" s="481"/>
      <c r="AHY86" s="480"/>
      <c r="AHZ86" s="480"/>
      <c r="AIA86" s="480"/>
      <c r="AIB86" s="481"/>
      <c r="AIC86" s="481"/>
      <c r="AID86" s="482"/>
      <c r="AIE86" s="481"/>
      <c r="AIF86" s="1053"/>
      <c r="AIG86" s="1053"/>
      <c r="AIH86" s="1053"/>
      <c r="AII86" s="1053"/>
      <c r="AIJ86" s="1053"/>
      <c r="AIK86" s="480"/>
      <c r="AIL86" s="480"/>
      <c r="AIM86" s="481"/>
      <c r="AIN86" s="480"/>
      <c r="AIO86" s="480"/>
      <c r="AIP86" s="480"/>
      <c r="AIQ86" s="481"/>
      <c r="AIR86" s="481"/>
      <c r="AIS86" s="482"/>
      <c r="AIT86" s="481"/>
      <c r="AIU86" s="1053"/>
      <c r="AIV86" s="1053"/>
      <c r="AIW86" s="1053"/>
      <c r="AIX86" s="1053"/>
      <c r="AIY86" s="1053"/>
      <c r="AIZ86" s="480"/>
      <c r="AJA86" s="480"/>
      <c r="AJB86" s="481"/>
      <c r="AJC86" s="480"/>
      <c r="AJD86" s="480"/>
      <c r="AJE86" s="480"/>
      <c r="AJF86" s="481"/>
      <c r="AJG86" s="481"/>
      <c r="AJH86" s="482"/>
      <c r="AJI86" s="481"/>
      <c r="AJJ86" s="1053"/>
      <c r="AJK86" s="1053"/>
      <c r="AJL86" s="1053"/>
      <c r="AJM86" s="1053"/>
      <c r="AJN86" s="1053"/>
      <c r="AJO86" s="480"/>
      <c r="AJP86" s="480"/>
      <c r="AJQ86" s="481"/>
      <c r="AJR86" s="480"/>
      <c r="AJS86" s="480"/>
      <c r="AJT86" s="480"/>
      <c r="AJU86" s="481"/>
      <c r="AJV86" s="481"/>
      <c r="AJW86" s="482"/>
      <c r="AJX86" s="481"/>
      <c r="AJY86" s="1053"/>
      <c r="AJZ86" s="1053"/>
      <c r="AKA86" s="1053"/>
      <c r="AKB86" s="1053"/>
      <c r="AKC86" s="1053"/>
      <c r="AKD86" s="480"/>
      <c r="AKE86" s="480"/>
      <c r="AKF86" s="481"/>
      <c r="AKG86" s="480"/>
      <c r="AKH86" s="480"/>
      <c r="AKI86" s="480"/>
      <c r="AKJ86" s="481"/>
      <c r="AKK86" s="481"/>
      <c r="AKL86" s="482"/>
      <c r="AKM86" s="481"/>
      <c r="AKN86" s="1053"/>
      <c r="AKO86" s="1053"/>
      <c r="AKP86" s="1053"/>
      <c r="AKQ86" s="1053"/>
      <c r="AKR86" s="1053"/>
      <c r="AKS86" s="480"/>
      <c r="AKT86" s="480"/>
      <c r="AKU86" s="481"/>
      <c r="AKV86" s="480"/>
      <c r="AKW86" s="480"/>
      <c r="AKX86" s="480"/>
      <c r="AKY86" s="481"/>
      <c r="AKZ86" s="481"/>
      <c r="ALA86" s="482"/>
      <c r="ALB86" s="481"/>
      <c r="ALC86" s="1053"/>
      <c r="ALD86" s="1053"/>
      <c r="ALE86" s="1053"/>
      <c r="ALF86" s="1053"/>
      <c r="ALG86" s="1053"/>
      <c r="ALH86" s="480"/>
      <c r="ALI86" s="480"/>
      <c r="ALJ86" s="481"/>
      <c r="ALK86" s="480"/>
      <c r="ALL86" s="480"/>
      <c r="ALM86" s="480"/>
      <c r="ALN86" s="481"/>
      <c r="ALO86" s="481"/>
      <c r="ALP86" s="482"/>
      <c r="ALQ86" s="481"/>
      <c r="ALR86" s="1053"/>
      <c r="ALS86" s="1053"/>
      <c r="ALT86" s="1053"/>
      <c r="ALU86" s="1053"/>
      <c r="ALV86" s="1053"/>
      <c r="ALW86" s="480"/>
      <c r="ALX86" s="480"/>
      <c r="ALY86" s="481"/>
      <c r="ALZ86" s="480"/>
      <c r="AMA86" s="480"/>
      <c r="AMB86" s="480"/>
      <c r="AMC86" s="481"/>
      <c r="AMD86" s="481"/>
      <c r="AME86" s="482"/>
      <c r="AMF86" s="481"/>
      <c r="AMG86" s="1053"/>
      <c r="AMH86" s="1053"/>
      <c r="AMI86" s="1053"/>
      <c r="AMJ86" s="1053"/>
      <c r="AMK86" s="1053"/>
      <c r="AML86" s="480"/>
      <c r="AMM86" s="480"/>
      <c r="AMN86" s="481"/>
      <c r="AMO86" s="480"/>
      <c r="AMP86" s="480"/>
      <c r="AMQ86" s="480"/>
      <c r="AMR86" s="481"/>
      <c r="AMS86" s="481"/>
      <c r="AMT86" s="482"/>
      <c r="AMU86" s="481"/>
      <c r="AMV86" s="1053"/>
      <c r="AMW86" s="1053"/>
      <c r="AMX86" s="1053"/>
      <c r="AMY86" s="1053"/>
      <c r="AMZ86" s="1053"/>
      <c r="ANA86" s="480"/>
      <c r="ANB86" s="480"/>
      <c r="ANC86" s="481"/>
      <c r="AND86" s="480"/>
      <c r="ANE86" s="480"/>
      <c r="ANF86" s="480"/>
      <c r="ANG86" s="481"/>
      <c r="ANH86" s="481"/>
      <c r="ANI86" s="482"/>
      <c r="ANJ86" s="481"/>
      <c r="ANK86" s="1053"/>
      <c r="ANL86" s="1053"/>
      <c r="ANM86" s="1053"/>
      <c r="ANN86" s="1053"/>
      <c r="ANO86" s="1053"/>
      <c r="ANP86" s="480"/>
      <c r="ANQ86" s="480"/>
      <c r="ANR86" s="481"/>
      <c r="ANS86" s="480"/>
      <c r="ANT86" s="480"/>
      <c r="ANU86" s="480"/>
      <c r="ANV86" s="481"/>
      <c r="ANW86" s="481"/>
      <c r="ANX86" s="482"/>
      <c r="ANY86" s="481"/>
      <c r="ANZ86" s="1053"/>
      <c r="AOA86" s="1053"/>
      <c r="AOB86" s="1053"/>
      <c r="AOC86" s="1053"/>
      <c r="AOD86" s="1053"/>
      <c r="AOE86" s="480"/>
      <c r="AOF86" s="480"/>
      <c r="AOG86" s="481"/>
      <c r="AOH86" s="480"/>
      <c r="AOI86" s="480"/>
      <c r="AOJ86" s="480"/>
      <c r="AOK86" s="481"/>
      <c r="AOL86" s="481"/>
      <c r="AOM86" s="482"/>
      <c r="AON86" s="481"/>
      <c r="AOO86" s="1053"/>
      <c r="AOP86" s="1053"/>
      <c r="AOQ86" s="1053"/>
      <c r="AOR86" s="1053"/>
      <c r="AOS86" s="1053"/>
      <c r="AOT86" s="480"/>
      <c r="AOU86" s="480"/>
      <c r="AOV86" s="481"/>
      <c r="AOW86" s="480"/>
      <c r="AOX86" s="480"/>
      <c r="AOY86" s="480"/>
      <c r="AOZ86" s="481"/>
      <c r="APA86" s="481"/>
      <c r="APB86" s="482"/>
      <c r="APC86" s="481"/>
      <c r="APD86" s="1053"/>
      <c r="APE86" s="1053"/>
      <c r="APF86" s="1053"/>
      <c r="APG86" s="1053"/>
      <c r="APH86" s="1053"/>
      <c r="API86" s="480"/>
      <c r="APJ86" s="480"/>
      <c r="APK86" s="481"/>
      <c r="APL86" s="480"/>
      <c r="APM86" s="480"/>
      <c r="APN86" s="480"/>
      <c r="APO86" s="481"/>
      <c r="APP86" s="481"/>
      <c r="APQ86" s="482"/>
      <c r="APR86" s="481"/>
      <c r="APS86" s="1053"/>
      <c r="APT86" s="1053"/>
      <c r="APU86" s="1053"/>
      <c r="APV86" s="1053"/>
      <c r="APW86" s="1053"/>
      <c r="APX86" s="480"/>
      <c r="APY86" s="480"/>
      <c r="APZ86" s="481"/>
      <c r="AQA86" s="480"/>
      <c r="AQB86" s="480"/>
      <c r="AQC86" s="480"/>
      <c r="AQD86" s="481"/>
      <c r="AQE86" s="481"/>
      <c r="AQF86" s="482"/>
      <c r="AQG86" s="481"/>
      <c r="AQH86" s="1053"/>
      <c r="AQI86" s="1053"/>
      <c r="AQJ86" s="1053"/>
      <c r="AQK86" s="1053"/>
      <c r="AQL86" s="1053"/>
      <c r="AQM86" s="480"/>
      <c r="AQN86" s="480"/>
      <c r="AQO86" s="481"/>
      <c r="AQP86" s="480"/>
      <c r="AQQ86" s="480"/>
      <c r="AQR86" s="480"/>
      <c r="AQS86" s="481"/>
      <c r="AQT86" s="481"/>
      <c r="AQU86" s="482"/>
      <c r="AQV86" s="481"/>
      <c r="AQW86" s="1053"/>
      <c r="AQX86" s="1053"/>
      <c r="AQY86" s="1053"/>
      <c r="AQZ86" s="1053"/>
      <c r="ARA86" s="1053"/>
      <c r="ARB86" s="480"/>
      <c r="ARC86" s="480"/>
      <c r="ARD86" s="481"/>
      <c r="ARE86" s="480"/>
      <c r="ARF86" s="480"/>
      <c r="ARG86" s="480"/>
      <c r="ARH86" s="481"/>
      <c r="ARI86" s="481"/>
      <c r="ARJ86" s="482"/>
      <c r="ARK86" s="481"/>
      <c r="ARL86" s="1053"/>
      <c r="ARM86" s="1053"/>
      <c r="ARN86" s="1053"/>
      <c r="ARO86" s="1053"/>
      <c r="ARP86" s="1053"/>
      <c r="ARQ86" s="480"/>
      <c r="ARR86" s="480"/>
      <c r="ARS86" s="481"/>
      <c r="ART86" s="480"/>
      <c r="ARU86" s="480"/>
      <c r="ARV86" s="480"/>
      <c r="ARW86" s="481"/>
      <c r="ARX86" s="481"/>
      <c r="ARY86" s="482"/>
      <c r="ARZ86" s="481"/>
      <c r="ASA86" s="1053"/>
      <c r="ASB86" s="1053"/>
      <c r="ASC86" s="1053"/>
      <c r="ASD86" s="1053"/>
      <c r="ASE86" s="1053"/>
      <c r="ASF86" s="480"/>
      <c r="ASG86" s="480"/>
      <c r="ASH86" s="481"/>
      <c r="ASI86" s="480"/>
      <c r="ASJ86" s="480"/>
      <c r="ASK86" s="480"/>
      <c r="ASL86" s="481"/>
      <c r="ASM86" s="481"/>
      <c r="ASN86" s="482"/>
      <c r="ASO86" s="481"/>
      <c r="ASP86" s="1053"/>
      <c r="ASQ86" s="1053"/>
      <c r="ASR86" s="1053"/>
      <c r="ASS86" s="1053"/>
      <c r="AST86" s="1053"/>
      <c r="ASU86" s="480"/>
      <c r="ASV86" s="480"/>
      <c r="ASW86" s="481"/>
      <c r="ASX86" s="480"/>
      <c r="ASY86" s="480"/>
      <c r="ASZ86" s="480"/>
      <c r="ATA86" s="481"/>
      <c r="ATB86" s="481"/>
      <c r="ATC86" s="482"/>
      <c r="ATD86" s="481"/>
      <c r="ATE86" s="1053"/>
      <c r="ATF86" s="1053"/>
      <c r="ATG86" s="1053"/>
      <c r="ATH86" s="1053"/>
      <c r="ATI86" s="1053"/>
      <c r="ATJ86" s="480"/>
      <c r="ATK86" s="480"/>
      <c r="ATL86" s="481"/>
      <c r="ATM86" s="480"/>
      <c r="ATN86" s="480"/>
      <c r="ATO86" s="480"/>
      <c r="ATP86" s="481"/>
      <c r="ATQ86" s="481"/>
      <c r="ATR86" s="482"/>
      <c r="ATS86" s="481"/>
      <c r="ATT86" s="1053"/>
      <c r="ATU86" s="1053"/>
      <c r="ATV86" s="1053"/>
      <c r="ATW86" s="1053"/>
      <c r="ATX86" s="1053"/>
      <c r="ATY86" s="480"/>
      <c r="ATZ86" s="480"/>
      <c r="AUA86" s="481"/>
      <c r="AUB86" s="480"/>
      <c r="AUC86" s="480"/>
      <c r="AUD86" s="480"/>
      <c r="AUE86" s="481"/>
      <c r="AUF86" s="481"/>
      <c r="AUG86" s="482"/>
      <c r="AUH86" s="481"/>
      <c r="AUI86" s="1053"/>
      <c r="AUJ86" s="1053"/>
      <c r="AUK86" s="1053"/>
      <c r="AUL86" s="1053"/>
      <c r="AUM86" s="1053"/>
      <c r="AUN86" s="480"/>
      <c r="AUO86" s="480"/>
      <c r="AUP86" s="481"/>
      <c r="AUQ86" s="480"/>
      <c r="AUR86" s="480"/>
      <c r="AUS86" s="480"/>
      <c r="AUT86" s="481"/>
      <c r="AUU86" s="481"/>
      <c r="AUV86" s="482"/>
      <c r="AUW86" s="481"/>
      <c r="AUX86" s="1053"/>
      <c r="AUY86" s="1053"/>
      <c r="AUZ86" s="1053"/>
      <c r="AVA86" s="1053"/>
      <c r="AVB86" s="1053"/>
      <c r="AVC86" s="480"/>
      <c r="AVD86" s="480"/>
      <c r="AVE86" s="481"/>
      <c r="AVF86" s="480"/>
      <c r="AVG86" s="480"/>
      <c r="AVH86" s="480"/>
      <c r="AVI86" s="481"/>
      <c r="AVJ86" s="481"/>
      <c r="AVK86" s="482"/>
      <c r="AVL86" s="481"/>
      <c r="AVM86" s="1053"/>
      <c r="AVN86" s="1053"/>
      <c r="AVO86" s="1053"/>
      <c r="AVP86" s="1053"/>
      <c r="AVQ86" s="1053"/>
      <c r="AVR86" s="480"/>
      <c r="AVS86" s="480"/>
      <c r="AVT86" s="481"/>
      <c r="AVU86" s="480"/>
      <c r="AVV86" s="480"/>
      <c r="AVW86" s="480"/>
      <c r="AVX86" s="481"/>
      <c r="AVY86" s="481"/>
      <c r="AVZ86" s="482"/>
      <c r="AWA86" s="481"/>
      <c r="AWB86" s="1053"/>
      <c r="AWC86" s="1053"/>
      <c r="AWD86" s="1053"/>
      <c r="AWE86" s="1053"/>
      <c r="AWF86" s="1053"/>
      <c r="AWG86" s="480"/>
      <c r="AWH86" s="480"/>
      <c r="AWI86" s="481"/>
      <c r="AWJ86" s="480"/>
      <c r="AWK86" s="480"/>
      <c r="AWL86" s="480"/>
      <c r="AWM86" s="481"/>
      <c r="AWN86" s="481"/>
      <c r="AWO86" s="482"/>
      <c r="AWP86" s="481"/>
      <c r="AWQ86" s="1053"/>
      <c r="AWR86" s="1053"/>
      <c r="AWS86" s="1053"/>
      <c r="AWT86" s="1053"/>
      <c r="AWU86" s="1053"/>
      <c r="AWV86" s="480"/>
      <c r="AWW86" s="480"/>
      <c r="AWX86" s="481"/>
      <c r="AWY86" s="480"/>
      <c r="AWZ86" s="480"/>
      <c r="AXA86" s="480"/>
      <c r="AXB86" s="481"/>
      <c r="AXC86" s="481"/>
      <c r="AXD86" s="482"/>
      <c r="AXE86" s="481"/>
      <c r="AXF86" s="1053"/>
      <c r="AXG86" s="1053"/>
      <c r="AXH86" s="1053"/>
      <c r="AXI86" s="1053"/>
      <c r="AXJ86" s="1053"/>
      <c r="AXK86" s="480"/>
      <c r="AXL86" s="480"/>
      <c r="AXM86" s="481"/>
      <c r="AXN86" s="480"/>
      <c r="AXO86" s="480"/>
      <c r="AXP86" s="480"/>
      <c r="AXQ86" s="481"/>
      <c r="AXR86" s="481"/>
      <c r="AXS86" s="482"/>
      <c r="AXT86" s="481"/>
      <c r="AXU86" s="1053"/>
      <c r="AXV86" s="1053"/>
      <c r="AXW86" s="1053"/>
      <c r="AXX86" s="1053"/>
      <c r="AXY86" s="1053"/>
      <c r="AXZ86" s="480"/>
      <c r="AYA86" s="480"/>
      <c r="AYB86" s="481"/>
      <c r="AYC86" s="480"/>
      <c r="AYD86" s="480"/>
      <c r="AYE86" s="480"/>
      <c r="AYF86" s="481"/>
      <c r="AYG86" s="481"/>
      <c r="AYH86" s="482"/>
      <c r="AYI86" s="481"/>
      <c r="AYJ86" s="1053"/>
      <c r="AYK86" s="1053"/>
      <c r="AYL86" s="1053"/>
      <c r="AYM86" s="1053"/>
      <c r="AYN86" s="1053"/>
      <c r="AYO86" s="480"/>
      <c r="AYP86" s="480"/>
      <c r="AYQ86" s="481"/>
      <c r="AYR86" s="480"/>
      <c r="AYS86" s="480"/>
      <c r="AYT86" s="480"/>
      <c r="AYU86" s="481"/>
      <c r="AYV86" s="481"/>
      <c r="AYW86" s="482"/>
      <c r="AYX86" s="481"/>
      <c r="AYY86" s="1053"/>
      <c r="AYZ86" s="1053"/>
      <c r="AZA86" s="1053"/>
      <c r="AZB86" s="1053"/>
      <c r="AZC86" s="1053"/>
      <c r="AZD86" s="480"/>
      <c r="AZE86" s="480"/>
      <c r="AZF86" s="481"/>
      <c r="AZG86" s="480"/>
      <c r="AZH86" s="480"/>
      <c r="AZI86" s="480"/>
      <c r="AZJ86" s="481"/>
      <c r="AZK86" s="481"/>
      <c r="AZL86" s="482"/>
      <c r="AZM86" s="481"/>
      <c r="AZN86" s="1053"/>
      <c r="AZO86" s="1053"/>
      <c r="AZP86" s="1053"/>
      <c r="AZQ86" s="1053"/>
      <c r="AZR86" s="1053"/>
      <c r="AZS86" s="480"/>
      <c r="AZT86" s="480"/>
      <c r="AZU86" s="481"/>
      <c r="AZV86" s="480"/>
      <c r="AZW86" s="480"/>
      <c r="AZX86" s="480"/>
      <c r="AZY86" s="481"/>
      <c r="AZZ86" s="481"/>
      <c r="BAA86" s="482"/>
      <c r="BAB86" s="481"/>
      <c r="BAC86" s="1053"/>
      <c r="BAD86" s="1053"/>
      <c r="BAE86" s="1053"/>
      <c r="BAF86" s="1053"/>
      <c r="BAG86" s="1053"/>
      <c r="BAH86" s="480"/>
      <c r="BAI86" s="480"/>
      <c r="BAJ86" s="481"/>
      <c r="BAK86" s="480"/>
      <c r="BAL86" s="480"/>
      <c r="BAM86" s="480"/>
      <c r="BAN86" s="481"/>
      <c r="BAO86" s="481"/>
      <c r="BAP86" s="482"/>
      <c r="BAQ86" s="481"/>
      <c r="BAR86" s="1053"/>
      <c r="BAS86" s="1053"/>
      <c r="BAT86" s="1053"/>
      <c r="BAU86" s="1053"/>
      <c r="BAV86" s="1053"/>
      <c r="BAW86" s="480"/>
      <c r="BAX86" s="480"/>
      <c r="BAY86" s="481"/>
      <c r="BAZ86" s="480"/>
      <c r="BBA86" s="480"/>
      <c r="BBB86" s="480"/>
      <c r="BBC86" s="481"/>
      <c r="BBD86" s="481"/>
      <c r="BBE86" s="482"/>
      <c r="BBF86" s="481"/>
      <c r="BBG86" s="1053"/>
      <c r="BBH86" s="1053"/>
      <c r="BBI86" s="1053"/>
      <c r="BBJ86" s="1053"/>
      <c r="BBK86" s="1053"/>
      <c r="BBL86" s="480"/>
      <c r="BBM86" s="480"/>
      <c r="BBN86" s="481"/>
      <c r="BBO86" s="480"/>
      <c r="BBP86" s="480"/>
      <c r="BBQ86" s="480"/>
      <c r="BBR86" s="481"/>
      <c r="BBS86" s="481"/>
      <c r="BBT86" s="482"/>
      <c r="BBU86" s="481"/>
      <c r="BBV86" s="1053"/>
      <c r="BBW86" s="1053"/>
      <c r="BBX86" s="1053"/>
      <c r="BBY86" s="1053"/>
      <c r="BBZ86" s="1053"/>
      <c r="BCA86" s="480"/>
      <c r="BCB86" s="480"/>
      <c r="BCC86" s="481"/>
      <c r="BCD86" s="480"/>
      <c r="BCE86" s="480"/>
      <c r="BCF86" s="480"/>
      <c r="BCG86" s="481"/>
      <c r="BCH86" s="481"/>
      <c r="BCI86" s="482"/>
      <c r="BCJ86" s="481"/>
      <c r="BCK86" s="1053"/>
      <c r="BCL86" s="1053"/>
      <c r="BCM86" s="1053"/>
      <c r="BCN86" s="1053"/>
      <c r="BCO86" s="1053"/>
      <c r="BCP86" s="480"/>
      <c r="BCQ86" s="480"/>
      <c r="BCR86" s="481"/>
      <c r="BCS86" s="480"/>
      <c r="BCT86" s="480"/>
      <c r="BCU86" s="480"/>
      <c r="BCV86" s="481"/>
      <c r="BCW86" s="481"/>
      <c r="BCX86" s="482"/>
      <c r="BCY86" s="481"/>
      <c r="BCZ86" s="1053"/>
      <c r="BDA86" s="1053"/>
      <c r="BDB86" s="1053"/>
      <c r="BDC86" s="1053"/>
      <c r="BDD86" s="1053"/>
      <c r="BDE86" s="480"/>
      <c r="BDF86" s="480"/>
      <c r="BDG86" s="481"/>
      <c r="BDH86" s="480"/>
      <c r="BDI86" s="480"/>
      <c r="BDJ86" s="480"/>
      <c r="BDK86" s="481"/>
      <c r="BDL86" s="481"/>
      <c r="BDM86" s="482"/>
      <c r="BDN86" s="481"/>
      <c r="BDO86" s="1053"/>
      <c r="BDP86" s="1053"/>
      <c r="BDQ86" s="1053"/>
      <c r="BDR86" s="1053"/>
      <c r="BDS86" s="1053"/>
      <c r="BDT86" s="480"/>
      <c r="BDU86" s="480"/>
      <c r="BDV86" s="481"/>
      <c r="BDW86" s="480"/>
      <c r="BDX86" s="480"/>
      <c r="BDY86" s="480"/>
      <c r="BDZ86" s="481"/>
      <c r="BEA86" s="481"/>
      <c r="BEB86" s="482"/>
      <c r="BEC86" s="481"/>
      <c r="BED86" s="1053"/>
      <c r="BEE86" s="1053"/>
      <c r="BEF86" s="1053"/>
      <c r="BEG86" s="1053"/>
      <c r="BEH86" s="1053"/>
      <c r="BEI86" s="480"/>
      <c r="BEJ86" s="480"/>
      <c r="BEK86" s="481"/>
      <c r="BEL86" s="480"/>
      <c r="BEM86" s="480"/>
      <c r="BEN86" s="480"/>
      <c r="BEO86" s="481"/>
      <c r="BEP86" s="481"/>
      <c r="BEQ86" s="482"/>
      <c r="BER86" s="481"/>
      <c r="BES86" s="1053"/>
      <c r="BET86" s="1053"/>
      <c r="BEU86" s="1053"/>
      <c r="BEV86" s="1053"/>
      <c r="BEW86" s="1053"/>
      <c r="BEX86" s="480"/>
      <c r="BEY86" s="480"/>
      <c r="BEZ86" s="481"/>
      <c r="BFA86" s="480"/>
      <c r="BFB86" s="480"/>
      <c r="BFC86" s="480"/>
      <c r="BFD86" s="481"/>
      <c r="BFE86" s="481"/>
      <c r="BFF86" s="482"/>
      <c r="BFG86" s="481"/>
      <c r="BFH86" s="1053"/>
      <c r="BFI86" s="1053"/>
      <c r="BFJ86" s="1053"/>
      <c r="BFK86" s="1053"/>
      <c r="BFL86" s="1053"/>
      <c r="BFM86" s="480"/>
      <c r="BFN86" s="480"/>
      <c r="BFO86" s="481"/>
      <c r="BFP86" s="480"/>
      <c r="BFQ86" s="480"/>
      <c r="BFR86" s="480"/>
      <c r="BFS86" s="481"/>
      <c r="BFT86" s="481"/>
      <c r="BFU86" s="482"/>
      <c r="BFV86" s="481"/>
      <c r="BFW86" s="1053"/>
      <c r="BFX86" s="1053"/>
      <c r="BFY86" s="1053"/>
      <c r="BFZ86" s="1053"/>
      <c r="BGA86" s="1053"/>
      <c r="BGB86" s="480"/>
      <c r="BGC86" s="480"/>
      <c r="BGD86" s="481"/>
      <c r="BGE86" s="480"/>
      <c r="BGF86" s="480"/>
      <c r="BGG86" s="480"/>
      <c r="BGH86" s="481"/>
      <c r="BGI86" s="481"/>
      <c r="BGJ86" s="482"/>
      <c r="BGK86" s="481"/>
      <c r="BGL86" s="1053"/>
      <c r="BGM86" s="1053"/>
      <c r="BGN86" s="1053"/>
      <c r="BGO86" s="1053"/>
      <c r="BGP86" s="1053"/>
      <c r="BGQ86" s="480"/>
      <c r="BGR86" s="480"/>
      <c r="BGS86" s="481"/>
      <c r="BGT86" s="480"/>
      <c r="BGU86" s="480"/>
      <c r="BGV86" s="480"/>
      <c r="BGW86" s="481"/>
      <c r="BGX86" s="481"/>
      <c r="BGY86" s="482"/>
      <c r="BGZ86" s="481"/>
      <c r="BHA86" s="1053"/>
      <c r="BHB86" s="1053"/>
      <c r="BHC86" s="1053"/>
      <c r="BHD86" s="1053"/>
      <c r="BHE86" s="1053"/>
      <c r="BHF86" s="480"/>
      <c r="BHG86" s="480"/>
      <c r="BHH86" s="481"/>
      <c r="BHI86" s="480"/>
      <c r="BHJ86" s="480"/>
      <c r="BHK86" s="480"/>
      <c r="BHL86" s="481"/>
      <c r="BHM86" s="481"/>
      <c r="BHN86" s="482"/>
      <c r="BHO86" s="481"/>
      <c r="BHP86" s="1053"/>
      <c r="BHQ86" s="1053"/>
      <c r="BHR86" s="1053"/>
      <c r="BHS86" s="1053"/>
      <c r="BHT86" s="1053"/>
      <c r="BHU86" s="480"/>
      <c r="BHV86" s="480"/>
      <c r="BHW86" s="481"/>
      <c r="BHX86" s="480"/>
      <c r="BHY86" s="480"/>
      <c r="BHZ86" s="480"/>
      <c r="BIA86" s="481"/>
      <c r="BIB86" s="481"/>
      <c r="BIC86" s="482"/>
      <c r="BID86" s="481"/>
      <c r="BIE86" s="1053"/>
      <c r="BIF86" s="1053"/>
      <c r="BIG86" s="1053"/>
      <c r="BIH86" s="1053"/>
      <c r="BII86" s="1053"/>
      <c r="BIJ86" s="480"/>
      <c r="BIK86" s="480"/>
      <c r="BIL86" s="481"/>
      <c r="BIM86" s="480"/>
      <c r="BIN86" s="480"/>
      <c r="BIO86" s="480"/>
      <c r="BIP86" s="481"/>
      <c r="BIQ86" s="481"/>
      <c r="BIR86" s="482"/>
      <c r="BIS86" s="481"/>
      <c r="BIT86" s="1053"/>
      <c r="BIU86" s="1053"/>
      <c r="BIV86" s="1053"/>
      <c r="BIW86" s="1053"/>
      <c r="BIX86" s="1053"/>
      <c r="BIY86" s="480"/>
      <c r="BIZ86" s="480"/>
      <c r="BJA86" s="481"/>
      <c r="BJB86" s="480"/>
      <c r="BJC86" s="480"/>
      <c r="BJD86" s="480"/>
      <c r="BJE86" s="481"/>
      <c r="BJF86" s="481"/>
      <c r="BJG86" s="482"/>
      <c r="BJH86" s="481"/>
      <c r="BJI86" s="1053"/>
      <c r="BJJ86" s="1053"/>
      <c r="BJK86" s="1053"/>
      <c r="BJL86" s="1053"/>
      <c r="BJM86" s="1053"/>
      <c r="BJN86" s="480"/>
      <c r="BJO86" s="480"/>
      <c r="BJP86" s="481"/>
      <c r="BJQ86" s="480"/>
      <c r="BJR86" s="480"/>
      <c r="BJS86" s="480"/>
      <c r="BJT86" s="481"/>
      <c r="BJU86" s="481"/>
      <c r="BJV86" s="482"/>
      <c r="BJW86" s="481"/>
      <c r="BJX86" s="1053"/>
      <c r="BJY86" s="1053"/>
      <c r="BJZ86" s="1053"/>
      <c r="BKA86" s="1053"/>
      <c r="BKB86" s="1053"/>
      <c r="BKC86" s="480"/>
      <c r="BKD86" s="480"/>
      <c r="BKE86" s="481"/>
      <c r="BKF86" s="480"/>
      <c r="BKG86" s="480"/>
      <c r="BKH86" s="480"/>
      <c r="BKI86" s="481"/>
      <c r="BKJ86" s="481"/>
      <c r="BKK86" s="482"/>
      <c r="BKL86" s="481"/>
      <c r="BKM86" s="1053"/>
      <c r="BKN86" s="1053"/>
      <c r="BKO86" s="1053"/>
      <c r="BKP86" s="1053"/>
      <c r="BKQ86" s="1053"/>
      <c r="BKR86" s="480"/>
      <c r="BKS86" s="480"/>
      <c r="BKT86" s="481"/>
      <c r="BKU86" s="480"/>
      <c r="BKV86" s="480"/>
      <c r="BKW86" s="480"/>
      <c r="BKX86" s="481"/>
      <c r="BKY86" s="481"/>
      <c r="BKZ86" s="482"/>
      <c r="BLA86" s="481"/>
      <c r="BLB86" s="1053"/>
      <c r="BLC86" s="1053"/>
      <c r="BLD86" s="1053"/>
      <c r="BLE86" s="1053"/>
      <c r="BLF86" s="1053"/>
      <c r="BLG86" s="480"/>
      <c r="BLH86" s="480"/>
      <c r="BLI86" s="481"/>
      <c r="BLJ86" s="480"/>
      <c r="BLK86" s="480"/>
      <c r="BLL86" s="480"/>
      <c r="BLM86" s="481"/>
      <c r="BLN86" s="481"/>
      <c r="BLO86" s="482"/>
      <c r="BLP86" s="481"/>
      <c r="BLQ86" s="1053"/>
      <c r="BLR86" s="1053"/>
      <c r="BLS86" s="1053"/>
      <c r="BLT86" s="1053"/>
      <c r="BLU86" s="1053"/>
      <c r="BLV86" s="480"/>
      <c r="BLW86" s="480"/>
      <c r="BLX86" s="481"/>
      <c r="BLY86" s="480"/>
      <c r="BLZ86" s="480"/>
      <c r="BMA86" s="480"/>
      <c r="BMB86" s="481"/>
      <c r="BMC86" s="481"/>
      <c r="BMD86" s="482"/>
      <c r="BME86" s="481"/>
      <c r="BMF86" s="1053"/>
      <c r="BMG86" s="1053"/>
      <c r="BMH86" s="1053"/>
      <c r="BMI86" s="1053"/>
      <c r="BMJ86" s="1053"/>
      <c r="BMK86" s="480"/>
      <c r="BML86" s="480"/>
      <c r="BMM86" s="481"/>
      <c r="BMN86" s="480"/>
      <c r="BMO86" s="480"/>
      <c r="BMP86" s="480"/>
      <c r="BMQ86" s="481"/>
      <c r="BMR86" s="481"/>
      <c r="BMS86" s="482"/>
      <c r="BMT86" s="481"/>
      <c r="BMU86" s="1053"/>
      <c r="BMV86" s="1053"/>
      <c r="BMW86" s="1053"/>
      <c r="BMX86" s="1053"/>
      <c r="BMY86" s="1053"/>
      <c r="BMZ86" s="480"/>
      <c r="BNA86" s="480"/>
      <c r="BNB86" s="481"/>
      <c r="BNC86" s="480"/>
      <c r="BND86" s="480"/>
      <c r="BNE86" s="480"/>
      <c r="BNF86" s="481"/>
      <c r="BNG86" s="481"/>
      <c r="BNH86" s="482"/>
      <c r="BNI86" s="481"/>
      <c r="BNJ86" s="1053"/>
      <c r="BNK86" s="1053"/>
      <c r="BNL86" s="1053"/>
      <c r="BNM86" s="1053"/>
      <c r="BNN86" s="1053"/>
      <c r="BNO86" s="480"/>
      <c r="BNP86" s="480"/>
      <c r="BNQ86" s="481"/>
      <c r="BNR86" s="480"/>
      <c r="BNS86" s="480"/>
      <c r="BNT86" s="480"/>
      <c r="BNU86" s="481"/>
      <c r="BNV86" s="481"/>
      <c r="BNW86" s="482"/>
      <c r="BNX86" s="481"/>
      <c r="BNY86" s="1053"/>
      <c r="BNZ86" s="1053"/>
      <c r="BOA86" s="1053"/>
      <c r="BOB86" s="1053"/>
      <c r="BOC86" s="1053"/>
      <c r="BOD86" s="480"/>
      <c r="BOE86" s="480"/>
      <c r="BOF86" s="481"/>
      <c r="BOG86" s="480"/>
      <c r="BOH86" s="480"/>
      <c r="BOI86" s="480"/>
      <c r="BOJ86" s="481"/>
      <c r="BOK86" s="481"/>
      <c r="BOL86" s="482"/>
      <c r="BOM86" s="481"/>
      <c r="BON86" s="1053"/>
      <c r="BOO86" s="1053"/>
      <c r="BOP86" s="1053"/>
      <c r="BOQ86" s="1053"/>
      <c r="BOR86" s="1053"/>
      <c r="BOS86" s="480"/>
      <c r="BOT86" s="480"/>
      <c r="BOU86" s="481"/>
      <c r="BOV86" s="480"/>
      <c r="BOW86" s="480"/>
      <c r="BOX86" s="480"/>
      <c r="BOY86" s="481"/>
      <c r="BOZ86" s="481"/>
      <c r="BPA86" s="482"/>
      <c r="BPB86" s="481"/>
      <c r="BPC86" s="1053"/>
      <c r="BPD86" s="1053"/>
      <c r="BPE86" s="1053"/>
      <c r="BPF86" s="1053"/>
      <c r="BPG86" s="1053"/>
      <c r="BPH86" s="480"/>
      <c r="BPI86" s="480"/>
      <c r="BPJ86" s="481"/>
      <c r="BPK86" s="480"/>
      <c r="BPL86" s="480"/>
      <c r="BPM86" s="480"/>
      <c r="BPN86" s="481"/>
      <c r="BPO86" s="481"/>
      <c r="BPP86" s="482"/>
      <c r="BPQ86" s="481"/>
      <c r="BPR86" s="1053"/>
      <c r="BPS86" s="1053"/>
      <c r="BPT86" s="1053"/>
      <c r="BPU86" s="1053"/>
      <c r="BPV86" s="1053"/>
      <c r="BPW86" s="480"/>
      <c r="BPX86" s="480"/>
      <c r="BPY86" s="481"/>
      <c r="BPZ86" s="480"/>
      <c r="BQA86" s="480"/>
      <c r="BQB86" s="480"/>
      <c r="BQC86" s="481"/>
      <c r="BQD86" s="481"/>
      <c r="BQE86" s="482"/>
      <c r="BQF86" s="481"/>
      <c r="BQG86" s="1053"/>
      <c r="BQH86" s="1053"/>
      <c r="BQI86" s="1053"/>
      <c r="BQJ86" s="1053"/>
      <c r="BQK86" s="1053"/>
      <c r="BQL86" s="480"/>
      <c r="BQM86" s="480"/>
      <c r="BQN86" s="481"/>
      <c r="BQO86" s="480"/>
      <c r="BQP86" s="480"/>
      <c r="BQQ86" s="480"/>
      <c r="BQR86" s="481"/>
      <c r="BQS86" s="481"/>
      <c r="BQT86" s="482"/>
      <c r="BQU86" s="481"/>
      <c r="BQV86" s="1053"/>
      <c r="BQW86" s="1053"/>
      <c r="BQX86" s="1053"/>
      <c r="BQY86" s="1053"/>
      <c r="BQZ86" s="1053"/>
      <c r="BRA86" s="480"/>
      <c r="BRB86" s="480"/>
      <c r="BRC86" s="481"/>
      <c r="BRD86" s="480"/>
      <c r="BRE86" s="480"/>
      <c r="BRF86" s="480"/>
      <c r="BRG86" s="481"/>
      <c r="BRH86" s="481"/>
      <c r="BRI86" s="482"/>
      <c r="BRJ86" s="481"/>
      <c r="BRK86" s="1053"/>
      <c r="BRL86" s="1053"/>
      <c r="BRM86" s="1053"/>
      <c r="BRN86" s="1053"/>
      <c r="BRO86" s="1053"/>
      <c r="BRP86" s="480"/>
      <c r="BRQ86" s="480"/>
      <c r="BRR86" s="481"/>
      <c r="BRS86" s="480"/>
      <c r="BRT86" s="480"/>
      <c r="BRU86" s="480"/>
      <c r="BRV86" s="481"/>
      <c r="BRW86" s="481"/>
      <c r="BRX86" s="482"/>
      <c r="BRY86" s="481"/>
      <c r="BRZ86" s="1053"/>
      <c r="BSA86" s="1053"/>
      <c r="BSB86" s="1053"/>
      <c r="BSC86" s="1053"/>
      <c r="BSD86" s="1053"/>
      <c r="BSE86" s="480"/>
      <c r="BSF86" s="480"/>
      <c r="BSG86" s="481"/>
      <c r="BSH86" s="480"/>
      <c r="BSI86" s="480"/>
      <c r="BSJ86" s="480"/>
      <c r="BSK86" s="481"/>
      <c r="BSL86" s="481"/>
      <c r="BSM86" s="482"/>
      <c r="BSN86" s="481"/>
      <c r="BSO86" s="1053"/>
      <c r="BSP86" s="1053"/>
      <c r="BSQ86" s="1053"/>
      <c r="BSR86" s="1053"/>
      <c r="BSS86" s="1053"/>
      <c r="BST86" s="480"/>
      <c r="BSU86" s="480"/>
      <c r="BSV86" s="481"/>
      <c r="BSW86" s="480"/>
      <c r="BSX86" s="480"/>
      <c r="BSY86" s="480"/>
      <c r="BSZ86" s="481"/>
      <c r="BTA86" s="481"/>
      <c r="BTB86" s="482"/>
      <c r="BTC86" s="481"/>
      <c r="BTD86" s="1053"/>
      <c r="BTE86" s="1053"/>
      <c r="BTF86" s="1053"/>
      <c r="BTG86" s="1053"/>
      <c r="BTH86" s="1053"/>
      <c r="BTI86" s="480"/>
      <c r="BTJ86" s="480"/>
      <c r="BTK86" s="481"/>
      <c r="BTL86" s="480"/>
      <c r="BTM86" s="480"/>
      <c r="BTN86" s="480"/>
      <c r="BTO86" s="481"/>
      <c r="BTP86" s="481"/>
      <c r="BTQ86" s="482"/>
      <c r="BTR86" s="481"/>
      <c r="BTS86" s="1053"/>
      <c r="BTT86" s="1053"/>
      <c r="BTU86" s="1053"/>
      <c r="BTV86" s="1053"/>
      <c r="BTW86" s="1053"/>
      <c r="BTX86" s="480"/>
      <c r="BTY86" s="480"/>
      <c r="BTZ86" s="481"/>
      <c r="BUA86" s="480"/>
      <c r="BUB86" s="480"/>
      <c r="BUC86" s="480"/>
      <c r="BUD86" s="481"/>
      <c r="BUE86" s="481"/>
      <c r="BUF86" s="482"/>
      <c r="BUG86" s="481"/>
      <c r="BUH86" s="1053"/>
      <c r="BUI86" s="1053"/>
      <c r="BUJ86" s="1053"/>
      <c r="BUK86" s="1053"/>
      <c r="BUL86" s="1053"/>
      <c r="BUM86" s="480"/>
      <c r="BUN86" s="480"/>
      <c r="BUO86" s="481"/>
      <c r="BUP86" s="480"/>
      <c r="BUQ86" s="480"/>
      <c r="BUR86" s="480"/>
      <c r="BUS86" s="481"/>
      <c r="BUT86" s="481"/>
      <c r="BUU86" s="482"/>
      <c r="BUV86" s="481"/>
      <c r="BUW86" s="1053"/>
      <c r="BUX86" s="1053"/>
      <c r="BUY86" s="1053"/>
      <c r="BUZ86" s="1053"/>
      <c r="BVA86" s="1053"/>
      <c r="BVB86" s="480"/>
      <c r="BVC86" s="480"/>
      <c r="BVD86" s="481"/>
      <c r="BVE86" s="480"/>
      <c r="BVF86" s="480"/>
      <c r="BVG86" s="480"/>
      <c r="BVH86" s="481"/>
      <c r="BVI86" s="481"/>
      <c r="BVJ86" s="482"/>
      <c r="BVK86" s="481"/>
      <c r="BVL86" s="1053"/>
      <c r="BVM86" s="1053"/>
      <c r="BVN86" s="1053"/>
      <c r="BVO86" s="1053"/>
      <c r="BVP86" s="1053"/>
      <c r="BVQ86" s="480"/>
      <c r="BVR86" s="480"/>
      <c r="BVS86" s="481"/>
      <c r="BVT86" s="480"/>
      <c r="BVU86" s="480"/>
      <c r="BVV86" s="480"/>
      <c r="BVW86" s="481"/>
      <c r="BVX86" s="481"/>
      <c r="BVY86" s="482"/>
      <c r="BVZ86" s="481"/>
      <c r="BWA86" s="1053"/>
      <c r="BWB86" s="1053"/>
      <c r="BWC86" s="1053"/>
      <c r="BWD86" s="1053"/>
      <c r="BWE86" s="1053"/>
      <c r="BWF86" s="480"/>
      <c r="BWG86" s="480"/>
      <c r="BWH86" s="481"/>
      <c r="BWI86" s="480"/>
      <c r="BWJ86" s="480"/>
      <c r="BWK86" s="480"/>
      <c r="BWL86" s="481"/>
      <c r="BWM86" s="481"/>
      <c r="BWN86" s="482"/>
      <c r="BWO86" s="481"/>
      <c r="BWP86" s="1053"/>
      <c r="BWQ86" s="1053"/>
      <c r="BWR86" s="1053"/>
      <c r="BWS86" s="1053"/>
      <c r="BWT86" s="1053"/>
      <c r="BWU86" s="480"/>
      <c r="BWV86" s="480"/>
      <c r="BWW86" s="481"/>
      <c r="BWX86" s="480"/>
      <c r="BWY86" s="480"/>
      <c r="BWZ86" s="480"/>
      <c r="BXA86" s="481"/>
      <c r="BXB86" s="481"/>
      <c r="BXC86" s="482"/>
      <c r="BXD86" s="481"/>
      <c r="BXE86" s="1053"/>
      <c r="BXF86" s="1053"/>
      <c r="BXG86" s="1053"/>
      <c r="BXH86" s="1053"/>
      <c r="BXI86" s="1053"/>
      <c r="BXJ86" s="480"/>
      <c r="BXK86" s="480"/>
      <c r="BXL86" s="481"/>
      <c r="BXM86" s="480"/>
      <c r="BXN86" s="480"/>
      <c r="BXO86" s="480"/>
      <c r="BXP86" s="481"/>
      <c r="BXQ86" s="481"/>
      <c r="BXR86" s="482"/>
      <c r="BXS86" s="481"/>
      <c r="BXT86" s="1053"/>
      <c r="BXU86" s="1053"/>
      <c r="BXV86" s="1053"/>
      <c r="BXW86" s="1053"/>
      <c r="BXX86" s="1053"/>
      <c r="BXY86" s="480"/>
      <c r="BXZ86" s="480"/>
      <c r="BYA86" s="481"/>
      <c r="BYB86" s="480"/>
      <c r="BYC86" s="480"/>
      <c r="BYD86" s="480"/>
      <c r="BYE86" s="481"/>
      <c r="BYF86" s="481"/>
      <c r="BYG86" s="482"/>
      <c r="BYH86" s="481"/>
      <c r="BYI86" s="1053"/>
      <c r="BYJ86" s="1053"/>
      <c r="BYK86" s="1053"/>
      <c r="BYL86" s="1053"/>
      <c r="BYM86" s="1053"/>
      <c r="BYN86" s="480"/>
      <c r="BYO86" s="480"/>
      <c r="BYP86" s="481"/>
      <c r="BYQ86" s="480"/>
      <c r="BYR86" s="480"/>
      <c r="BYS86" s="480"/>
      <c r="BYT86" s="481"/>
      <c r="BYU86" s="481"/>
      <c r="BYV86" s="482"/>
      <c r="BYW86" s="481"/>
      <c r="BYX86" s="1053"/>
      <c r="BYY86" s="1053"/>
      <c r="BYZ86" s="1053"/>
      <c r="BZA86" s="1053"/>
      <c r="BZB86" s="1053"/>
      <c r="BZC86" s="480"/>
      <c r="BZD86" s="480"/>
      <c r="BZE86" s="481"/>
      <c r="BZF86" s="480"/>
      <c r="BZG86" s="480"/>
      <c r="BZH86" s="480"/>
      <c r="BZI86" s="481"/>
      <c r="BZJ86" s="481"/>
      <c r="BZK86" s="482"/>
      <c r="BZL86" s="481"/>
      <c r="BZM86" s="1053"/>
      <c r="BZN86" s="1053"/>
      <c r="BZO86" s="1053"/>
      <c r="BZP86" s="1053"/>
      <c r="BZQ86" s="1053"/>
      <c r="BZR86" s="480"/>
      <c r="BZS86" s="480"/>
      <c r="BZT86" s="481"/>
      <c r="BZU86" s="480"/>
      <c r="BZV86" s="480"/>
      <c r="BZW86" s="480"/>
      <c r="BZX86" s="481"/>
      <c r="BZY86" s="481"/>
      <c r="BZZ86" s="482"/>
      <c r="CAA86" s="481"/>
      <c r="CAB86" s="1053"/>
      <c r="CAC86" s="1053"/>
      <c r="CAD86" s="1053"/>
      <c r="CAE86" s="1053"/>
      <c r="CAF86" s="1053"/>
      <c r="CAG86" s="480"/>
      <c r="CAH86" s="480"/>
      <c r="CAI86" s="481"/>
      <c r="CAJ86" s="480"/>
      <c r="CAK86" s="480"/>
      <c r="CAL86" s="480"/>
      <c r="CAM86" s="481"/>
      <c r="CAN86" s="481"/>
      <c r="CAO86" s="482"/>
      <c r="CAP86" s="481"/>
      <c r="CAQ86" s="1053"/>
      <c r="CAR86" s="1053"/>
      <c r="CAS86" s="1053"/>
      <c r="CAT86" s="1053"/>
      <c r="CAU86" s="1053"/>
      <c r="CAV86" s="480"/>
      <c r="CAW86" s="480"/>
      <c r="CAX86" s="481"/>
      <c r="CAY86" s="480"/>
      <c r="CAZ86" s="480"/>
      <c r="CBA86" s="480"/>
      <c r="CBB86" s="481"/>
      <c r="CBC86" s="481"/>
      <c r="CBD86" s="482"/>
      <c r="CBE86" s="481"/>
      <c r="CBF86" s="1053"/>
      <c r="CBG86" s="1053"/>
      <c r="CBH86" s="1053"/>
      <c r="CBI86" s="1053"/>
      <c r="CBJ86" s="1053"/>
      <c r="CBK86" s="480"/>
      <c r="CBL86" s="480"/>
      <c r="CBM86" s="481"/>
      <c r="CBN86" s="480"/>
      <c r="CBO86" s="480"/>
      <c r="CBP86" s="480"/>
      <c r="CBQ86" s="481"/>
      <c r="CBR86" s="481"/>
      <c r="CBS86" s="482"/>
      <c r="CBT86" s="481"/>
      <c r="CBU86" s="1053"/>
      <c r="CBV86" s="1053"/>
      <c r="CBW86" s="1053"/>
      <c r="CBX86" s="1053"/>
      <c r="CBY86" s="1053"/>
      <c r="CBZ86" s="480"/>
      <c r="CCA86" s="480"/>
      <c r="CCB86" s="481"/>
      <c r="CCC86" s="480"/>
      <c r="CCD86" s="480"/>
      <c r="CCE86" s="480"/>
      <c r="CCF86" s="481"/>
      <c r="CCG86" s="481"/>
      <c r="CCH86" s="482"/>
      <c r="CCI86" s="481"/>
      <c r="CCJ86" s="1053"/>
      <c r="CCK86" s="1053"/>
      <c r="CCL86" s="1053"/>
      <c r="CCM86" s="1053"/>
      <c r="CCN86" s="1053"/>
      <c r="CCO86" s="480"/>
      <c r="CCP86" s="480"/>
      <c r="CCQ86" s="481"/>
      <c r="CCR86" s="480"/>
      <c r="CCS86" s="480"/>
      <c r="CCT86" s="480"/>
      <c r="CCU86" s="481"/>
      <c r="CCV86" s="481"/>
      <c r="CCW86" s="482"/>
      <c r="CCX86" s="481"/>
      <c r="CCY86" s="1053"/>
      <c r="CCZ86" s="1053"/>
      <c r="CDA86" s="1053"/>
      <c r="CDB86" s="1053"/>
      <c r="CDC86" s="1053"/>
      <c r="CDD86" s="480"/>
      <c r="CDE86" s="480"/>
      <c r="CDF86" s="481"/>
      <c r="CDG86" s="480"/>
      <c r="CDH86" s="480"/>
      <c r="CDI86" s="480"/>
      <c r="CDJ86" s="481"/>
      <c r="CDK86" s="481"/>
      <c r="CDL86" s="482"/>
      <c r="CDM86" s="481"/>
      <c r="CDN86" s="1053"/>
      <c r="CDO86" s="1053"/>
      <c r="CDP86" s="1053"/>
      <c r="CDQ86" s="1053"/>
      <c r="CDR86" s="1053"/>
      <c r="CDS86" s="480"/>
      <c r="CDT86" s="480"/>
      <c r="CDU86" s="481"/>
      <c r="CDV86" s="480"/>
      <c r="CDW86" s="480"/>
      <c r="CDX86" s="480"/>
      <c r="CDY86" s="481"/>
      <c r="CDZ86" s="481"/>
      <c r="CEA86" s="482"/>
      <c r="CEB86" s="481"/>
      <c r="CEC86" s="1053"/>
      <c r="CED86" s="1053"/>
      <c r="CEE86" s="1053"/>
      <c r="CEF86" s="1053"/>
      <c r="CEG86" s="1053"/>
      <c r="CEH86" s="480"/>
      <c r="CEI86" s="480"/>
      <c r="CEJ86" s="481"/>
      <c r="CEK86" s="480"/>
      <c r="CEL86" s="480"/>
      <c r="CEM86" s="480"/>
      <c r="CEN86" s="481"/>
      <c r="CEO86" s="481"/>
      <c r="CEP86" s="482"/>
      <c r="CEQ86" s="481"/>
      <c r="CER86" s="1053"/>
      <c r="CES86" s="1053"/>
      <c r="CET86" s="1053"/>
      <c r="CEU86" s="1053"/>
      <c r="CEV86" s="1053"/>
      <c r="CEW86" s="480"/>
      <c r="CEX86" s="480"/>
      <c r="CEY86" s="481"/>
      <c r="CEZ86" s="480"/>
      <c r="CFA86" s="480"/>
      <c r="CFB86" s="480"/>
      <c r="CFC86" s="481"/>
      <c r="CFD86" s="481"/>
      <c r="CFE86" s="482"/>
      <c r="CFF86" s="481"/>
      <c r="CFG86" s="1053"/>
      <c r="CFH86" s="1053"/>
      <c r="CFI86" s="1053"/>
      <c r="CFJ86" s="1053"/>
      <c r="CFK86" s="1053"/>
      <c r="CFL86" s="480"/>
      <c r="CFM86" s="480"/>
      <c r="CFN86" s="481"/>
      <c r="CFO86" s="480"/>
      <c r="CFP86" s="480"/>
      <c r="CFQ86" s="480"/>
      <c r="CFR86" s="481"/>
      <c r="CFS86" s="481"/>
      <c r="CFT86" s="482"/>
      <c r="CFU86" s="481"/>
      <c r="CFV86" s="1053"/>
      <c r="CFW86" s="1053"/>
      <c r="CFX86" s="1053"/>
      <c r="CFY86" s="1053"/>
      <c r="CFZ86" s="1053"/>
      <c r="CGA86" s="480"/>
      <c r="CGB86" s="480"/>
      <c r="CGC86" s="481"/>
      <c r="CGD86" s="480"/>
      <c r="CGE86" s="480"/>
      <c r="CGF86" s="480"/>
      <c r="CGG86" s="481"/>
      <c r="CGH86" s="481"/>
      <c r="CGI86" s="482"/>
      <c r="CGJ86" s="481"/>
      <c r="CGK86" s="1053"/>
      <c r="CGL86" s="1053"/>
      <c r="CGM86" s="1053"/>
      <c r="CGN86" s="1053"/>
      <c r="CGO86" s="1053"/>
      <c r="CGP86" s="480"/>
      <c r="CGQ86" s="480"/>
      <c r="CGR86" s="481"/>
      <c r="CGS86" s="480"/>
      <c r="CGT86" s="480"/>
      <c r="CGU86" s="480"/>
      <c r="CGV86" s="481"/>
      <c r="CGW86" s="481"/>
      <c r="CGX86" s="482"/>
      <c r="CGY86" s="481"/>
      <c r="CGZ86" s="1053"/>
      <c r="CHA86" s="1053"/>
      <c r="CHB86" s="1053"/>
      <c r="CHC86" s="1053"/>
      <c r="CHD86" s="1053"/>
      <c r="CHE86" s="480"/>
      <c r="CHF86" s="480"/>
      <c r="CHG86" s="481"/>
      <c r="CHH86" s="480"/>
      <c r="CHI86" s="480"/>
      <c r="CHJ86" s="480"/>
      <c r="CHK86" s="481"/>
      <c r="CHL86" s="481"/>
      <c r="CHM86" s="482"/>
      <c r="CHN86" s="481"/>
      <c r="CHO86" s="1053"/>
      <c r="CHP86" s="1053"/>
      <c r="CHQ86" s="1053"/>
      <c r="CHR86" s="1053"/>
      <c r="CHS86" s="1053"/>
      <c r="CHT86" s="480"/>
      <c r="CHU86" s="480"/>
      <c r="CHV86" s="481"/>
      <c r="CHW86" s="480"/>
      <c r="CHX86" s="480"/>
      <c r="CHY86" s="480"/>
      <c r="CHZ86" s="481"/>
      <c r="CIA86" s="481"/>
      <c r="CIB86" s="482"/>
      <c r="CIC86" s="481"/>
      <c r="CID86" s="1053"/>
      <c r="CIE86" s="1053"/>
      <c r="CIF86" s="1053"/>
      <c r="CIG86" s="1053"/>
      <c r="CIH86" s="1053"/>
      <c r="CII86" s="480"/>
      <c r="CIJ86" s="480"/>
      <c r="CIK86" s="481"/>
      <c r="CIL86" s="480"/>
      <c r="CIM86" s="480"/>
      <c r="CIN86" s="480"/>
      <c r="CIO86" s="481"/>
      <c r="CIP86" s="481"/>
      <c r="CIQ86" s="482"/>
      <c r="CIR86" s="481"/>
      <c r="CIS86" s="1053"/>
      <c r="CIT86" s="1053"/>
      <c r="CIU86" s="1053"/>
      <c r="CIV86" s="1053"/>
      <c r="CIW86" s="1053"/>
      <c r="CIX86" s="480"/>
      <c r="CIY86" s="480"/>
      <c r="CIZ86" s="481"/>
      <c r="CJA86" s="480"/>
      <c r="CJB86" s="480"/>
      <c r="CJC86" s="480"/>
      <c r="CJD86" s="481"/>
      <c r="CJE86" s="481"/>
      <c r="CJF86" s="482"/>
      <c r="CJG86" s="481"/>
      <c r="CJH86" s="1053"/>
      <c r="CJI86" s="1053"/>
      <c r="CJJ86" s="1053"/>
      <c r="CJK86" s="1053"/>
      <c r="CJL86" s="1053"/>
      <c r="CJM86" s="480"/>
      <c r="CJN86" s="480"/>
      <c r="CJO86" s="481"/>
      <c r="CJP86" s="480"/>
      <c r="CJQ86" s="480"/>
      <c r="CJR86" s="480"/>
      <c r="CJS86" s="481"/>
      <c r="CJT86" s="481"/>
      <c r="CJU86" s="482"/>
      <c r="CJV86" s="481"/>
      <c r="CJW86" s="1053"/>
      <c r="CJX86" s="1053"/>
      <c r="CJY86" s="1053"/>
      <c r="CJZ86" s="1053"/>
      <c r="CKA86" s="1053"/>
      <c r="CKB86" s="480"/>
      <c r="CKC86" s="480"/>
      <c r="CKD86" s="481"/>
      <c r="CKE86" s="480"/>
      <c r="CKF86" s="480"/>
      <c r="CKG86" s="480"/>
      <c r="CKH86" s="481"/>
      <c r="CKI86" s="481"/>
      <c r="CKJ86" s="482"/>
      <c r="CKK86" s="481"/>
      <c r="CKL86" s="1053"/>
      <c r="CKM86" s="1053"/>
      <c r="CKN86" s="1053"/>
      <c r="CKO86" s="1053"/>
      <c r="CKP86" s="1053"/>
      <c r="CKQ86" s="480"/>
      <c r="CKR86" s="480"/>
      <c r="CKS86" s="481"/>
      <c r="CKT86" s="480"/>
      <c r="CKU86" s="480"/>
      <c r="CKV86" s="480"/>
      <c r="CKW86" s="481"/>
      <c r="CKX86" s="481"/>
      <c r="CKY86" s="482"/>
      <c r="CKZ86" s="481"/>
      <c r="CLA86" s="1053"/>
      <c r="CLB86" s="1053"/>
      <c r="CLC86" s="1053"/>
      <c r="CLD86" s="1053"/>
      <c r="CLE86" s="1053"/>
      <c r="CLF86" s="480"/>
      <c r="CLG86" s="480"/>
      <c r="CLH86" s="481"/>
      <c r="CLI86" s="480"/>
      <c r="CLJ86" s="480"/>
      <c r="CLK86" s="480"/>
      <c r="CLL86" s="481"/>
      <c r="CLM86" s="481"/>
      <c r="CLN86" s="482"/>
      <c r="CLO86" s="481"/>
      <c r="CLP86" s="1053"/>
      <c r="CLQ86" s="1053"/>
      <c r="CLR86" s="1053"/>
      <c r="CLS86" s="1053"/>
      <c r="CLT86" s="1053"/>
      <c r="CLU86" s="480"/>
      <c r="CLV86" s="480"/>
      <c r="CLW86" s="481"/>
      <c r="CLX86" s="480"/>
      <c r="CLY86" s="480"/>
      <c r="CLZ86" s="480"/>
      <c r="CMA86" s="481"/>
      <c r="CMB86" s="481"/>
      <c r="CMC86" s="482"/>
      <c r="CMD86" s="481"/>
      <c r="CME86" s="1053"/>
      <c r="CMF86" s="1053"/>
      <c r="CMG86" s="1053"/>
      <c r="CMH86" s="1053"/>
      <c r="CMI86" s="1053"/>
      <c r="CMJ86" s="480"/>
      <c r="CMK86" s="480"/>
      <c r="CML86" s="481"/>
      <c r="CMM86" s="480"/>
      <c r="CMN86" s="480"/>
      <c r="CMO86" s="480"/>
      <c r="CMP86" s="481"/>
      <c r="CMQ86" s="481"/>
      <c r="CMR86" s="482"/>
      <c r="CMS86" s="481"/>
      <c r="CMT86" s="1053"/>
      <c r="CMU86" s="1053"/>
      <c r="CMV86" s="1053"/>
      <c r="CMW86" s="1053"/>
      <c r="CMX86" s="1053"/>
      <c r="CMY86" s="480"/>
      <c r="CMZ86" s="480"/>
      <c r="CNA86" s="481"/>
      <c r="CNB86" s="480"/>
      <c r="CNC86" s="480"/>
      <c r="CND86" s="480"/>
      <c r="CNE86" s="481"/>
      <c r="CNF86" s="481"/>
      <c r="CNG86" s="482"/>
      <c r="CNH86" s="481"/>
      <c r="CNI86" s="1053"/>
      <c r="CNJ86" s="1053"/>
      <c r="CNK86" s="1053"/>
      <c r="CNL86" s="1053"/>
      <c r="CNM86" s="1053"/>
      <c r="CNN86" s="480"/>
      <c r="CNO86" s="480"/>
      <c r="CNP86" s="481"/>
      <c r="CNQ86" s="480"/>
      <c r="CNR86" s="480"/>
      <c r="CNS86" s="480"/>
      <c r="CNT86" s="481"/>
      <c r="CNU86" s="481"/>
      <c r="CNV86" s="482"/>
      <c r="CNW86" s="481"/>
      <c r="CNX86" s="1053"/>
      <c r="CNY86" s="1053"/>
      <c r="CNZ86" s="1053"/>
      <c r="COA86" s="1053"/>
      <c r="COB86" s="1053"/>
      <c r="COC86" s="480"/>
      <c r="COD86" s="480"/>
      <c r="COE86" s="481"/>
      <c r="COF86" s="480"/>
      <c r="COG86" s="480"/>
      <c r="COH86" s="480"/>
      <c r="COI86" s="481"/>
      <c r="COJ86" s="481"/>
      <c r="COK86" s="482"/>
      <c r="COL86" s="481"/>
      <c r="COM86" s="1053"/>
      <c r="CON86" s="1053"/>
      <c r="COO86" s="1053"/>
      <c r="COP86" s="1053"/>
      <c r="COQ86" s="1053"/>
      <c r="COR86" s="480"/>
      <c r="COS86" s="480"/>
      <c r="COT86" s="481"/>
      <c r="COU86" s="480"/>
      <c r="COV86" s="480"/>
      <c r="COW86" s="480"/>
      <c r="COX86" s="481"/>
      <c r="COY86" s="481"/>
      <c r="COZ86" s="482"/>
      <c r="CPA86" s="481"/>
      <c r="CPB86" s="1053"/>
      <c r="CPC86" s="1053"/>
      <c r="CPD86" s="1053"/>
      <c r="CPE86" s="1053"/>
      <c r="CPF86" s="1053"/>
      <c r="CPG86" s="480"/>
      <c r="CPH86" s="480"/>
      <c r="CPI86" s="481"/>
      <c r="CPJ86" s="480"/>
      <c r="CPK86" s="480"/>
      <c r="CPL86" s="480"/>
      <c r="CPM86" s="481"/>
      <c r="CPN86" s="481"/>
      <c r="CPO86" s="482"/>
      <c r="CPP86" s="481"/>
      <c r="CPQ86" s="1053"/>
      <c r="CPR86" s="1053"/>
      <c r="CPS86" s="1053"/>
      <c r="CPT86" s="1053"/>
      <c r="CPU86" s="1053"/>
      <c r="CPV86" s="480"/>
      <c r="CPW86" s="480"/>
      <c r="CPX86" s="481"/>
      <c r="CPY86" s="480"/>
      <c r="CPZ86" s="480"/>
      <c r="CQA86" s="480"/>
      <c r="CQB86" s="481"/>
      <c r="CQC86" s="481"/>
      <c r="CQD86" s="482"/>
      <c r="CQE86" s="481"/>
      <c r="CQF86" s="1053"/>
      <c r="CQG86" s="1053"/>
      <c r="CQH86" s="1053"/>
      <c r="CQI86" s="1053"/>
      <c r="CQJ86" s="1053"/>
      <c r="CQK86" s="480"/>
      <c r="CQL86" s="480"/>
      <c r="CQM86" s="481"/>
      <c r="CQN86" s="480"/>
      <c r="CQO86" s="480"/>
      <c r="CQP86" s="480"/>
      <c r="CQQ86" s="481"/>
      <c r="CQR86" s="481"/>
      <c r="CQS86" s="482"/>
      <c r="CQT86" s="481"/>
      <c r="CQU86" s="1053"/>
      <c r="CQV86" s="1053"/>
      <c r="CQW86" s="1053"/>
      <c r="CQX86" s="1053"/>
      <c r="CQY86" s="1053"/>
      <c r="CQZ86" s="480"/>
      <c r="CRA86" s="480"/>
      <c r="CRB86" s="481"/>
      <c r="CRC86" s="480"/>
      <c r="CRD86" s="480"/>
      <c r="CRE86" s="480"/>
      <c r="CRF86" s="481"/>
      <c r="CRG86" s="481"/>
      <c r="CRH86" s="482"/>
      <c r="CRI86" s="481"/>
      <c r="CRJ86" s="1053"/>
      <c r="CRK86" s="1053"/>
      <c r="CRL86" s="1053"/>
      <c r="CRM86" s="1053"/>
      <c r="CRN86" s="1053"/>
      <c r="CRO86" s="480"/>
      <c r="CRP86" s="480"/>
      <c r="CRQ86" s="481"/>
      <c r="CRR86" s="480"/>
      <c r="CRS86" s="480"/>
      <c r="CRT86" s="480"/>
      <c r="CRU86" s="481"/>
      <c r="CRV86" s="481"/>
      <c r="CRW86" s="482"/>
      <c r="CRX86" s="481"/>
      <c r="CRY86" s="1053"/>
      <c r="CRZ86" s="1053"/>
      <c r="CSA86" s="1053"/>
      <c r="CSB86" s="1053"/>
      <c r="CSC86" s="1053"/>
      <c r="CSD86" s="480"/>
      <c r="CSE86" s="480"/>
      <c r="CSF86" s="481"/>
      <c r="CSG86" s="480"/>
      <c r="CSH86" s="480"/>
      <c r="CSI86" s="480"/>
      <c r="CSJ86" s="481"/>
      <c r="CSK86" s="481"/>
      <c r="CSL86" s="482"/>
      <c r="CSM86" s="481"/>
      <c r="CSN86" s="1053"/>
      <c r="CSO86" s="1053"/>
      <c r="CSP86" s="1053"/>
      <c r="CSQ86" s="1053"/>
      <c r="CSR86" s="1053"/>
      <c r="CSS86" s="480"/>
      <c r="CST86" s="480"/>
      <c r="CSU86" s="481"/>
      <c r="CSV86" s="480"/>
      <c r="CSW86" s="480"/>
      <c r="CSX86" s="480"/>
      <c r="CSY86" s="481"/>
      <c r="CSZ86" s="481"/>
      <c r="CTA86" s="482"/>
      <c r="CTB86" s="481"/>
      <c r="CTC86" s="1053"/>
      <c r="CTD86" s="1053"/>
      <c r="CTE86" s="1053"/>
      <c r="CTF86" s="1053"/>
      <c r="CTG86" s="1053"/>
      <c r="CTH86" s="480"/>
      <c r="CTI86" s="480"/>
      <c r="CTJ86" s="481"/>
      <c r="CTK86" s="480"/>
      <c r="CTL86" s="480"/>
      <c r="CTM86" s="480"/>
      <c r="CTN86" s="481"/>
      <c r="CTO86" s="481"/>
      <c r="CTP86" s="482"/>
      <c r="CTQ86" s="481"/>
      <c r="CTR86" s="1053"/>
      <c r="CTS86" s="1053"/>
      <c r="CTT86" s="1053"/>
      <c r="CTU86" s="1053"/>
      <c r="CTV86" s="1053"/>
      <c r="CTW86" s="480"/>
      <c r="CTX86" s="480"/>
      <c r="CTY86" s="481"/>
      <c r="CTZ86" s="480"/>
      <c r="CUA86" s="480"/>
      <c r="CUB86" s="480"/>
      <c r="CUC86" s="481"/>
      <c r="CUD86" s="481"/>
      <c r="CUE86" s="482"/>
      <c r="CUF86" s="481"/>
      <c r="CUG86" s="1053"/>
      <c r="CUH86" s="1053"/>
      <c r="CUI86" s="1053"/>
      <c r="CUJ86" s="1053"/>
      <c r="CUK86" s="1053"/>
      <c r="CUL86" s="480"/>
      <c r="CUM86" s="480"/>
      <c r="CUN86" s="481"/>
      <c r="CUO86" s="480"/>
      <c r="CUP86" s="480"/>
      <c r="CUQ86" s="480"/>
      <c r="CUR86" s="481"/>
      <c r="CUS86" s="481"/>
      <c r="CUT86" s="482"/>
      <c r="CUU86" s="481"/>
      <c r="CUV86" s="1053"/>
      <c r="CUW86" s="1053"/>
      <c r="CUX86" s="1053"/>
      <c r="CUY86" s="1053"/>
      <c r="CUZ86" s="1053"/>
      <c r="CVA86" s="480"/>
      <c r="CVB86" s="480"/>
      <c r="CVC86" s="481"/>
      <c r="CVD86" s="480"/>
      <c r="CVE86" s="480"/>
      <c r="CVF86" s="480"/>
      <c r="CVG86" s="481"/>
      <c r="CVH86" s="481"/>
      <c r="CVI86" s="482"/>
      <c r="CVJ86" s="481"/>
      <c r="CVK86" s="1053"/>
      <c r="CVL86" s="1053"/>
      <c r="CVM86" s="1053"/>
      <c r="CVN86" s="1053"/>
      <c r="CVO86" s="1053"/>
      <c r="CVP86" s="480"/>
      <c r="CVQ86" s="480"/>
      <c r="CVR86" s="481"/>
      <c r="CVS86" s="480"/>
      <c r="CVT86" s="480"/>
      <c r="CVU86" s="480"/>
      <c r="CVV86" s="481"/>
      <c r="CVW86" s="481"/>
      <c r="CVX86" s="482"/>
      <c r="CVY86" s="481"/>
      <c r="CVZ86" s="1053"/>
      <c r="CWA86" s="1053"/>
      <c r="CWB86" s="1053"/>
      <c r="CWC86" s="1053"/>
      <c r="CWD86" s="1053"/>
      <c r="CWE86" s="480"/>
      <c r="CWF86" s="480"/>
      <c r="CWG86" s="481"/>
      <c r="CWH86" s="480"/>
      <c r="CWI86" s="480"/>
      <c r="CWJ86" s="480"/>
      <c r="CWK86" s="481"/>
      <c r="CWL86" s="481"/>
      <c r="CWM86" s="482"/>
      <c r="CWN86" s="481"/>
      <c r="CWO86" s="1053"/>
      <c r="CWP86" s="1053"/>
      <c r="CWQ86" s="1053"/>
      <c r="CWR86" s="1053"/>
      <c r="CWS86" s="1053"/>
      <c r="CWT86" s="480"/>
      <c r="CWU86" s="480"/>
      <c r="CWV86" s="481"/>
      <c r="CWW86" s="480"/>
      <c r="CWX86" s="480"/>
      <c r="CWY86" s="480"/>
      <c r="CWZ86" s="481"/>
      <c r="CXA86" s="481"/>
      <c r="CXB86" s="482"/>
      <c r="CXC86" s="481"/>
      <c r="CXD86" s="1053"/>
      <c r="CXE86" s="1053"/>
      <c r="CXF86" s="1053"/>
      <c r="CXG86" s="1053"/>
      <c r="CXH86" s="1053"/>
      <c r="CXI86" s="480"/>
      <c r="CXJ86" s="480"/>
      <c r="CXK86" s="481"/>
      <c r="CXL86" s="480"/>
      <c r="CXM86" s="480"/>
      <c r="CXN86" s="480"/>
      <c r="CXO86" s="481"/>
      <c r="CXP86" s="481"/>
      <c r="CXQ86" s="482"/>
      <c r="CXR86" s="481"/>
      <c r="CXS86" s="1053"/>
      <c r="CXT86" s="1053"/>
      <c r="CXU86" s="1053"/>
      <c r="CXV86" s="1053"/>
      <c r="CXW86" s="1053"/>
      <c r="CXX86" s="480"/>
      <c r="CXY86" s="480"/>
      <c r="CXZ86" s="481"/>
      <c r="CYA86" s="480"/>
      <c r="CYB86" s="480"/>
      <c r="CYC86" s="480"/>
      <c r="CYD86" s="481"/>
      <c r="CYE86" s="481"/>
      <c r="CYF86" s="482"/>
      <c r="CYG86" s="481"/>
      <c r="CYH86" s="1053"/>
      <c r="CYI86" s="1053"/>
      <c r="CYJ86" s="1053"/>
      <c r="CYK86" s="1053"/>
      <c r="CYL86" s="1053"/>
      <c r="CYM86" s="480"/>
      <c r="CYN86" s="480"/>
      <c r="CYO86" s="481"/>
      <c r="CYP86" s="480"/>
      <c r="CYQ86" s="480"/>
      <c r="CYR86" s="480"/>
      <c r="CYS86" s="481"/>
      <c r="CYT86" s="481"/>
      <c r="CYU86" s="482"/>
      <c r="CYV86" s="481"/>
      <c r="CYW86" s="1053"/>
      <c r="CYX86" s="1053"/>
      <c r="CYY86" s="1053"/>
      <c r="CYZ86" s="1053"/>
      <c r="CZA86" s="1053"/>
      <c r="CZB86" s="480"/>
      <c r="CZC86" s="480"/>
      <c r="CZD86" s="481"/>
      <c r="CZE86" s="480"/>
      <c r="CZF86" s="480"/>
      <c r="CZG86" s="480"/>
      <c r="CZH86" s="481"/>
      <c r="CZI86" s="481"/>
      <c r="CZJ86" s="482"/>
      <c r="CZK86" s="481"/>
      <c r="CZL86" s="1053"/>
      <c r="CZM86" s="1053"/>
      <c r="CZN86" s="1053"/>
      <c r="CZO86" s="1053"/>
      <c r="CZP86" s="1053"/>
      <c r="CZQ86" s="480"/>
      <c r="CZR86" s="480"/>
      <c r="CZS86" s="481"/>
      <c r="CZT86" s="480"/>
      <c r="CZU86" s="480"/>
      <c r="CZV86" s="480"/>
      <c r="CZW86" s="481"/>
      <c r="CZX86" s="481"/>
      <c r="CZY86" s="482"/>
      <c r="CZZ86" s="481"/>
      <c r="DAA86" s="1053"/>
      <c r="DAB86" s="1053"/>
      <c r="DAC86" s="1053"/>
      <c r="DAD86" s="1053"/>
      <c r="DAE86" s="1053"/>
      <c r="DAF86" s="480"/>
      <c r="DAG86" s="480"/>
      <c r="DAH86" s="481"/>
      <c r="DAI86" s="480"/>
      <c r="DAJ86" s="480"/>
      <c r="DAK86" s="480"/>
      <c r="DAL86" s="481"/>
      <c r="DAM86" s="481"/>
      <c r="DAN86" s="482"/>
      <c r="DAO86" s="481"/>
      <c r="DAP86" s="1053"/>
      <c r="DAQ86" s="1053"/>
      <c r="DAR86" s="1053"/>
      <c r="DAS86" s="1053"/>
      <c r="DAT86" s="1053"/>
      <c r="DAU86" s="480"/>
      <c r="DAV86" s="480"/>
      <c r="DAW86" s="481"/>
      <c r="DAX86" s="480"/>
      <c r="DAY86" s="480"/>
      <c r="DAZ86" s="480"/>
      <c r="DBA86" s="481"/>
      <c r="DBB86" s="481"/>
      <c r="DBC86" s="482"/>
      <c r="DBD86" s="481"/>
      <c r="DBE86" s="1053"/>
      <c r="DBF86" s="1053"/>
      <c r="DBG86" s="1053"/>
      <c r="DBH86" s="1053"/>
      <c r="DBI86" s="1053"/>
      <c r="DBJ86" s="480"/>
      <c r="DBK86" s="480"/>
      <c r="DBL86" s="481"/>
      <c r="DBM86" s="480"/>
      <c r="DBN86" s="480"/>
      <c r="DBO86" s="480"/>
      <c r="DBP86" s="481"/>
      <c r="DBQ86" s="481"/>
      <c r="DBR86" s="482"/>
      <c r="DBS86" s="481"/>
      <c r="DBT86" s="1053"/>
      <c r="DBU86" s="1053"/>
      <c r="DBV86" s="1053"/>
      <c r="DBW86" s="1053"/>
      <c r="DBX86" s="1053"/>
      <c r="DBY86" s="480"/>
      <c r="DBZ86" s="480"/>
      <c r="DCA86" s="481"/>
      <c r="DCB86" s="480"/>
      <c r="DCC86" s="480"/>
      <c r="DCD86" s="480"/>
      <c r="DCE86" s="481"/>
      <c r="DCF86" s="481"/>
      <c r="DCG86" s="482"/>
      <c r="DCH86" s="481"/>
      <c r="DCI86" s="1053"/>
      <c r="DCJ86" s="1053"/>
      <c r="DCK86" s="1053"/>
      <c r="DCL86" s="1053"/>
      <c r="DCM86" s="1053"/>
      <c r="DCN86" s="480"/>
      <c r="DCO86" s="480"/>
      <c r="DCP86" s="481"/>
      <c r="DCQ86" s="480"/>
      <c r="DCR86" s="480"/>
      <c r="DCS86" s="480"/>
      <c r="DCT86" s="481"/>
      <c r="DCU86" s="481"/>
      <c r="DCV86" s="482"/>
      <c r="DCW86" s="481"/>
      <c r="DCX86" s="1053"/>
      <c r="DCY86" s="1053"/>
      <c r="DCZ86" s="1053"/>
      <c r="DDA86" s="1053"/>
      <c r="DDB86" s="1053"/>
      <c r="DDC86" s="480"/>
      <c r="DDD86" s="480"/>
      <c r="DDE86" s="481"/>
      <c r="DDF86" s="480"/>
      <c r="DDG86" s="480"/>
      <c r="DDH86" s="480"/>
      <c r="DDI86" s="481"/>
      <c r="DDJ86" s="481"/>
      <c r="DDK86" s="482"/>
      <c r="DDL86" s="481"/>
      <c r="DDM86" s="1053"/>
      <c r="DDN86" s="1053"/>
      <c r="DDO86" s="1053"/>
      <c r="DDP86" s="1053"/>
      <c r="DDQ86" s="1053"/>
      <c r="DDR86" s="480"/>
      <c r="DDS86" s="480"/>
      <c r="DDT86" s="481"/>
      <c r="DDU86" s="480"/>
      <c r="DDV86" s="480"/>
      <c r="DDW86" s="480"/>
      <c r="DDX86" s="481"/>
      <c r="DDY86" s="481"/>
      <c r="DDZ86" s="482"/>
      <c r="DEA86" s="481"/>
      <c r="DEB86" s="1053"/>
      <c r="DEC86" s="1053"/>
      <c r="DED86" s="1053"/>
      <c r="DEE86" s="1053"/>
      <c r="DEF86" s="1053"/>
      <c r="DEG86" s="480"/>
      <c r="DEH86" s="480"/>
      <c r="DEI86" s="481"/>
      <c r="DEJ86" s="480"/>
      <c r="DEK86" s="480"/>
      <c r="DEL86" s="480"/>
      <c r="DEM86" s="481"/>
      <c r="DEN86" s="481"/>
      <c r="DEO86" s="482"/>
      <c r="DEP86" s="481"/>
      <c r="DEQ86" s="1053"/>
      <c r="DER86" s="1053"/>
      <c r="DES86" s="1053"/>
      <c r="DET86" s="1053"/>
      <c r="DEU86" s="1053"/>
      <c r="DEV86" s="480"/>
      <c r="DEW86" s="480"/>
      <c r="DEX86" s="481"/>
      <c r="DEY86" s="480"/>
      <c r="DEZ86" s="480"/>
      <c r="DFA86" s="480"/>
      <c r="DFB86" s="481"/>
      <c r="DFC86" s="481"/>
      <c r="DFD86" s="482"/>
      <c r="DFE86" s="481"/>
      <c r="DFF86" s="1053"/>
      <c r="DFG86" s="1053"/>
      <c r="DFH86" s="1053"/>
      <c r="DFI86" s="1053"/>
      <c r="DFJ86" s="1053"/>
      <c r="DFK86" s="480"/>
      <c r="DFL86" s="480"/>
      <c r="DFM86" s="481"/>
      <c r="DFN86" s="480"/>
      <c r="DFO86" s="480"/>
      <c r="DFP86" s="480"/>
      <c r="DFQ86" s="481"/>
      <c r="DFR86" s="481"/>
      <c r="DFS86" s="482"/>
      <c r="DFT86" s="481"/>
      <c r="DFU86" s="1053"/>
      <c r="DFV86" s="1053"/>
      <c r="DFW86" s="1053"/>
      <c r="DFX86" s="1053"/>
      <c r="DFY86" s="1053"/>
      <c r="DFZ86" s="480"/>
      <c r="DGA86" s="480"/>
      <c r="DGB86" s="481"/>
      <c r="DGC86" s="480"/>
      <c r="DGD86" s="480"/>
      <c r="DGE86" s="480"/>
      <c r="DGF86" s="481"/>
      <c r="DGG86" s="481"/>
      <c r="DGH86" s="482"/>
      <c r="DGI86" s="481"/>
      <c r="DGJ86" s="1053"/>
      <c r="DGK86" s="1053"/>
      <c r="DGL86" s="1053"/>
      <c r="DGM86" s="1053"/>
      <c r="DGN86" s="1053"/>
      <c r="DGO86" s="480"/>
      <c r="DGP86" s="480"/>
      <c r="DGQ86" s="481"/>
      <c r="DGR86" s="480"/>
      <c r="DGS86" s="480"/>
      <c r="DGT86" s="480"/>
      <c r="DGU86" s="481"/>
      <c r="DGV86" s="481"/>
      <c r="DGW86" s="482"/>
      <c r="DGX86" s="481"/>
      <c r="DGY86" s="1053"/>
      <c r="DGZ86" s="1053"/>
      <c r="DHA86" s="1053"/>
      <c r="DHB86" s="1053"/>
      <c r="DHC86" s="1053"/>
      <c r="DHD86" s="480"/>
      <c r="DHE86" s="480"/>
      <c r="DHF86" s="481"/>
      <c r="DHG86" s="480"/>
      <c r="DHH86" s="480"/>
      <c r="DHI86" s="480"/>
      <c r="DHJ86" s="481"/>
      <c r="DHK86" s="481"/>
      <c r="DHL86" s="482"/>
      <c r="DHM86" s="481"/>
      <c r="DHN86" s="1053"/>
      <c r="DHO86" s="1053"/>
      <c r="DHP86" s="1053"/>
      <c r="DHQ86" s="1053"/>
      <c r="DHR86" s="1053"/>
      <c r="DHS86" s="480"/>
      <c r="DHT86" s="480"/>
      <c r="DHU86" s="481"/>
      <c r="DHV86" s="480"/>
      <c r="DHW86" s="480"/>
      <c r="DHX86" s="480"/>
      <c r="DHY86" s="481"/>
      <c r="DHZ86" s="481"/>
      <c r="DIA86" s="482"/>
      <c r="DIB86" s="481"/>
      <c r="DIC86" s="1053"/>
      <c r="DID86" s="1053"/>
      <c r="DIE86" s="1053"/>
      <c r="DIF86" s="1053"/>
      <c r="DIG86" s="1053"/>
      <c r="DIH86" s="480"/>
      <c r="DII86" s="480"/>
      <c r="DIJ86" s="481"/>
      <c r="DIK86" s="480"/>
      <c r="DIL86" s="480"/>
      <c r="DIM86" s="480"/>
      <c r="DIN86" s="481"/>
      <c r="DIO86" s="481"/>
      <c r="DIP86" s="482"/>
      <c r="DIQ86" s="481"/>
      <c r="DIR86" s="1053"/>
      <c r="DIS86" s="1053"/>
      <c r="DIT86" s="1053"/>
      <c r="DIU86" s="1053"/>
      <c r="DIV86" s="1053"/>
      <c r="DIW86" s="480"/>
      <c r="DIX86" s="480"/>
      <c r="DIY86" s="481"/>
      <c r="DIZ86" s="480"/>
      <c r="DJA86" s="480"/>
      <c r="DJB86" s="480"/>
      <c r="DJC86" s="481"/>
      <c r="DJD86" s="481"/>
      <c r="DJE86" s="482"/>
      <c r="DJF86" s="481"/>
      <c r="DJG86" s="1053"/>
      <c r="DJH86" s="1053"/>
      <c r="DJI86" s="1053"/>
      <c r="DJJ86" s="1053"/>
      <c r="DJK86" s="1053"/>
      <c r="DJL86" s="480"/>
      <c r="DJM86" s="480"/>
      <c r="DJN86" s="481"/>
      <c r="DJO86" s="480"/>
      <c r="DJP86" s="480"/>
      <c r="DJQ86" s="480"/>
      <c r="DJR86" s="481"/>
      <c r="DJS86" s="481"/>
      <c r="DJT86" s="482"/>
      <c r="DJU86" s="481"/>
      <c r="DJV86" s="1053"/>
      <c r="DJW86" s="1053"/>
      <c r="DJX86" s="1053"/>
      <c r="DJY86" s="1053"/>
      <c r="DJZ86" s="1053"/>
      <c r="DKA86" s="480"/>
      <c r="DKB86" s="480"/>
      <c r="DKC86" s="481"/>
      <c r="DKD86" s="480"/>
      <c r="DKE86" s="480"/>
      <c r="DKF86" s="480"/>
      <c r="DKG86" s="481"/>
      <c r="DKH86" s="481"/>
      <c r="DKI86" s="482"/>
      <c r="DKJ86" s="481"/>
      <c r="DKK86" s="1053"/>
      <c r="DKL86" s="1053"/>
      <c r="DKM86" s="1053"/>
      <c r="DKN86" s="1053"/>
      <c r="DKO86" s="1053"/>
      <c r="DKP86" s="480"/>
      <c r="DKQ86" s="480"/>
      <c r="DKR86" s="481"/>
      <c r="DKS86" s="480"/>
      <c r="DKT86" s="480"/>
      <c r="DKU86" s="480"/>
      <c r="DKV86" s="481"/>
      <c r="DKW86" s="481"/>
      <c r="DKX86" s="482"/>
      <c r="DKY86" s="481"/>
      <c r="DKZ86" s="1053"/>
      <c r="DLA86" s="1053"/>
      <c r="DLB86" s="1053"/>
      <c r="DLC86" s="1053"/>
      <c r="DLD86" s="1053"/>
      <c r="DLE86" s="480"/>
      <c r="DLF86" s="480"/>
      <c r="DLG86" s="481"/>
      <c r="DLH86" s="480"/>
      <c r="DLI86" s="480"/>
      <c r="DLJ86" s="480"/>
      <c r="DLK86" s="481"/>
      <c r="DLL86" s="481"/>
      <c r="DLM86" s="482"/>
      <c r="DLN86" s="481"/>
      <c r="DLO86" s="1053"/>
      <c r="DLP86" s="1053"/>
      <c r="DLQ86" s="1053"/>
      <c r="DLR86" s="1053"/>
      <c r="DLS86" s="1053"/>
      <c r="DLT86" s="480"/>
      <c r="DLU86" s="480"/>
      <c r="DLV86" s="481"/>
      <c r="DLW86" s="480"/>
      <c r="DLX86" s="480"/>
      <c r="DLY86" s="480"/>
      <c r="DLZ86" s="481"/>
      <c r="DMA86" s="481"/>
      <c r="DMB86" s="482"/>
      <c r="DMC86" s="481"/>
      <c r="DMD86" s="1053"/>
      <c r="DME86" s="1053"/>
      <c r="DMF86" s="1053"/>
      <c r="DMG86" s="1053"/>
      <c r="DMH86" s="1053"/>
      <c r="DMI86" s="480"/>
      <c r="DMJ86" s="480"/>
      <c r="DMK86" s="481"/>
      <c r="DML86" s="480"/>
      <c r="DMM86" s="480"/>
      <c r="DMN86" s="480"/>
      <c r="DMO86" s="481"/>
      <c r="DMP86" s="481"/>
      <c r="DMQ86" s="482"/>
      <c r="DMR86" s="481"/>
      <c r="DMS86" s="1053"/>
      <c r="DMT86" s="1053"/>
      <c r="DMU86" s="1053"/>
      <c r="DMV86" s="1053"/>
      <c r="DMW86" s="1053"/>
      <c r="DMX86" s="480"/>
      <c r="DMY86" s="480"/>
      <c r="DMZ86" s="481"/>
      <c r="DNA86" s="480"/>
      <c r="DNB86" s="480"/>
      <c r="DNC86" s="480"/>
      <c r="DND86" s="481"/>
      <c r="DNE86" s="481"/>
      <c r="DNF86" s="482"/>
      <c r="DNG86" s="481"/>
      <c r="DNH86" s="1053"/>
      <c r="DNI86" s="1053"/>
      <c r="DNJ86" s="1053"/>
      <c r="DNK86" s="1053"/>
      <c r="DNL86" s="1053"/>
      <c r="DNM86" s="480"/>
      <c r="DNN86" s="480"/>
      <c r="DNO86" s="481"/>
      <c r="DNP86" s="480"/>
      <c r="DNQ86" s="480"/>
      <c r="DNR86" s="480"/>
      <c r="DNS86" s="481"/>
      <c r="DNT86" s="481"/>
      <c r="DNU86" s="482"/>
      <c r="DNV86" s="481"/>
      <c r="DNW86" s="1053"/>
      <c r="DNX86" s="1053"/>
      <c r="DNY86" s="1053"/>
      <c r="DNZ86" s="1053"/>
      <c r="DOA86" s="1053"/>
      <c r="DOB86" s="480"/>
      <c r="DOC86" s="480"/>
      <c r="DOD86" s="481"/>
      <c r="DOE86" s="480"/>
      <c r="DOF86" s="480"/>
      <c r="DOG86" s="480"/>
      <c r="DOH86" s="481"/>
      <c r="DOI86" s="481"/>
      <c r="DOJ86" s="482"/>
      <c r="DOK86" s="481"/>
      <c r="DOL86" s="1053"/>
      <c r="DOM86" s="1053"/>
      <c r="DON86" s="1053"/>
      <c r="DOO86" s="1053"/>
      <c r="DOP86" s="1053"/>
      <c r="DOQ86" s="480"/>
      <c r="DOR86" s="480"/>
      <c r="DOS86" s="481"/>
      <c r="DOT86" s="480"/>
      <c r="DOU86" s="480"/>
      <c r="DOV86" s="480"/>
      <c r="DOW86" s="481"/>
      <c r="DOX86" s="481"/>
      <c r="DOY86" s="482"/>
      <c r="DOZ86" s="481"/>
      <c r="DPA86" s="1053"/>
      <c r="DPB86" s="1053"/>
      <c r="DPC86" s="1053"/>
      <c r="DPD86" s="1053"/>
      <c r="DPE86" s="1053"/>
      <c r="DPF86" s="480"/>
      <c r="DPG86" s="480"/>
      <c r="DPH86" s="481"/>
      <c r="DPI86" s="480"/>
      <c r="DPJ86" s="480"/>
      <c r="DPK86" s="480"/>
      <c r="DPL86" s="481"/>
      <c r="DPM86" s="481"/>
      <c r="DPN86" s="482"/>
      <c r="DPO86" s="481"/>
      <c r="DPP86" s="1053"/>
      <c r="DPQ86" s="1053"/>
      <c r="DPR86" s="1053"/>
      <c r="DPS86" s="1053"/>
      <c r="DPT86" s="1053"/>
      <c r="DPU86" s="480"/>
      <c r="DPV86" s="480"/>
      <c r="DPW86" s="481"/>
      <c r="DPX86" s="480"/>
      <c r="DPY86" s="480"/>
      <c r="DPZ86" s="480"/>
      <c r="DQA86" s="481"/>
      <c r="DQB86" s="481"/>
      <c r="DQC86" s="482"/>
      <c r="DQD86" s="481"/>
      <c r="DQE86" s="1053"/>
      <c r="DQF86" s="1053"/>
      <c r="DQG86" s="1053"/>
      <c r="DQH86" s="1053"/>
      <c r="DQI86" s="1053"/>
      <c r="DQJ86" s="480"/>
      <c r="DQK86" s="480"/>
      <c r="DQL86" s="481"/>
      <c r="DQM86" s="480"/>
      <c r="DQN86" s="480"/>
      <c r="DQO86" s="480"/>
      <c r="DQP86" s="481"/>
      <c r="DQQ86" s="481"/>
      <c r="DQR86" s="482"/>
      <c r="DQS86" s="481"/>
      <c r="DQT86" s="1053"/>
      <c r="DQU86" s="1053"/>
      <c r="DQV86" s="1053"/>
      <c r="DQW86" s="1053"/>
      <c r="DQX86" s="1053"/>
      <c r="DQY86" s="480"/>
      <c r="DQZ86" s="480"/>
      <c r="DRA86" s="481"/>
      <c r="DRB86" s="480"/>
      <c r="DRC86" s="480"/>
      <c r="DRD86" s="480"/>
      <c r="DRE86" s="481"/>
      <c r="DRF86" s="481"/>
      <c r="DRG86" s="482"/>
      <c r="DRH86" s="481"/>
      <c r="DRI86" s="1053"/>
      <c r="DRJ86" s="1053"/>
      <c r="DRK86" s="1053"/>
      <c r="DRL86" s="1053"/>
      <c r="DRM86" s="1053"/>
      <c r="DRN86" s="480"/>
      <c r="DRO86" s="480"/>
      <c r="DRP86" s="481"/>
      <c r="DRQ86" s="480"/>
      <c r="DRR86" s="480"/>
      <c r="DRS86" s="480"/>
      <c r="DRT86" s="481"/>
      <c r="DRU86" s="481"/>
      <c r="DRV86" s="482"/>
      <c r="DRW86" s="481"/>
      <c r="DRX86" s="1053"/>
      <c r="DRY86" s="1053"/>
      <c r="DRZ86" s="1053"/>
      <c r="DSA86" s="1053"/>
      <c r="DSB86" s="1053"/>
      <c r="DSC86" s="480"/>
      <c r="DSD86" s="480"/>
      <c r="DSE86" s="481"/>
      <c r="DSF86" s="480"/>
      <c r="DSG86" s="480"/>
      <c r="DSH86" s="480"/>
      <c r="DSI86" s="481"/>
      <c r="DSJ86" s="481"/>
      <c r="DSK86" s="482"/>
      <c r="DSL86" s="481"/>
      <c r="DSM86" s="1053"/>
      <c r="DSN86" s="1053"/>
      <c r="DSO86" s="1053"/>
      <c r="DSP86" s="1053"/>
      <c r="DSQ86" s="1053"/>
      <c r="DSR86" s="480"/>
      <c r="DSS86" s="480"/>
      <c r="DST86" s="481"/>
      <c r="DSU86" s="480"/>
      <c r="DSV86" s="480"/>
      <c r="DSW86" s="480"/>
      <c r="DSX86" s="481"/>
      <c r="DSY86" s="481"/>
      <c r="DSZ86" s="482"/>
      <c r="DTA86" s="481"/>
      <c r="DTB86" s="1053"/>
      <c r="DTC86" s="1053"/>
      <c r="DTD86" s="1053"/>
      <c r="DTE86" s="1053"/>
      <c r="DTF86" s="1053"/>
      <c r="DTG86" s="480"/>
      <c r="DTH86" s="480"/>
      <c r="DTI86" s="481"/>
      <c r="DTJ86" s="480"/>
      <c r="DTK86" s="480"/>
      <c r="DTL86" s="480"/>
      <c r="DTM86" s="481"/>
      <c r="DTN86" s="481"/>
      <c r="DTO86" s="482"/>
      <c r="DTP86" s="481"/>
      <c r="DTQ86" s="1053"/>
      <c r="DTR86" s="1053"/>
      <c r="DTS86" s="1053"/>
      <c r="DTT86" s="1053"/>
      <c r="DTU86" s="1053"/>
      <c r="DTV86" s="480"/>
      <c r="DTW86" s="480"/>
      <c r="DTX86" s="481"/>
      <c r="DTY86" s="480"/>
      <c r="DTZ86" s="480"/>
      <c r="DUA86" s="480"/>
      <c r="DUB86" s="481"/>
      <c r="DUC86" s="481"/>
      <c r="DUD86" s="482"/>
      <c r="DUE86" s="481"/>
      <c r="DUF86" s="1053"/>
      <c r="DUG86" s="1053"/>
      <c r="DUH86" s="1053"/>
      <c r="DUI86" s="1053"/>
      <c r="DUJ86" s="1053"/>
      <c r="DUK86" s="480"/>
      <c r="DUL86" s="480"/>
      <c r="DUM86" s="481"/>
      <c r="DUN86" s="480"/>
      <c r="DUO86" s="480"/>
      <c r="DUP86" s="480"/>
      <c r="DUQ86" s="481"/>
      <c r="DUR86" s="481"/>
      <c r="DUS86" s="482"/>
      <c r="DUT86" s="481"/>
      <c r="DUU86" s="1053"/>
      <c r="DUV86" s="1053"/>
      <c r="DUW86" s="1053"/>
      <c r="DUX86" s="1053"/>
      <c r="DUY86" s="1053"/>
      <c r="DUZ86" s="480"/>
      <c r="DVA86" s="480"/>
      <c r="DVB86" s="481"/>
      <c r="DVC86" s="480"/>
      <c r="DVD86" s="480"/>
      <c r="DVE86" s="480"/>
      <c r="DVF86" s="481"/>
      <c r="DVG86" s="481"/>
      <c r="DVH86" s="482"/>
      <c r="DVI86" s="481"/>
      <c r="DVJ86" s="1053"/>
      <c r="DVK86" s="1053"/>
      <c r="DVL86" s="1053"/>
      <c r="DVM86" s="1053"/>
      <c r="DVN86" s="1053"/>
      <c r="DVO86" s="480"/>
      <c r="DVP86" s="480"/>
      <c r="DVQ86" s="481"/>
      <c r="DVR86" s="480"/>
      <c r="DVS86" s="480"/>
      <c r="DVT86" s="480"/>
      <c r="DVU86" s="481"/>
      <c r="DVV86" s="481"/>
      <c r="DVW86" s="482"/>
      <c r="DVX86" s="481"/>
      <c r="DVY86" s="1053"/>
      <c r="DVZ86" s="1053"/>
      <c r="DWA86" s="1053"/>
      <c r="DWB86" s="1053"/>
      <c r="DWC86" s="1053"/>
      <c r="DWD86" s="480"/>
      <c r="DWE86" s="480"/>
      <c r="DWF86" s="481"/>
      <c r="DWG86" s="480"/>
      <c r="DWH86" s="480"/>
      <c r="DWI86" s="480"/>
      <c r="DWJ86" s="481"/>
      <c r="DWK86" s="481"/>
      <c r="DWL86" s="482"/>
      <c r="DWM86" s="481"/>
      <c r="DWN86" s="1053"/>
      <c r="DWO86" s="1053"/>
      <c r="DWP86" s="1053"/>
      <c r="DWQ86" s="1053"/>
      <c r="DWR86" s="1053"/>
      <c r="DWS86" s="480"/>
      <c r="DWT86" s="480"/>
      <c r="DWU86" s="481"/>
      <c r="DWV86" s="480"/>
      <c r="DWW86" s="480"/>
      <c r="DWX86" s="480"/>
      <c r="DWY86" s="481"/>
      <c r="DWZ86" s="481"/>
      <c r="DXA86" s="482"/>
      <c r="DXB86" s="481"/>
      <c r="DXC86" s="1053"/>
      <c r="DXD86" s="1053"/>
      <c r="DXE86" s="1053"/>
      <c r="DXF86" s="1053"/>
      <c r="DXG86" s="1053"/>
      <c r="DXH86" s="480"/>
      <c r="DXI86" s="480"/>
      <c r="DXJ86" s="481"/>
      <c r="DXK86" s="480"/>
      <c r="DXL86" s="480"/>
      <c r="DXM86" s="480"/>
      <c r="DXN86" s="481"/>
      <c r="DXO86" s="481"/>
      <c r="DXP86" s="482"/>
      <c r="DXQ86" s="481"/>
      <c r="DXR86" s="1053"/>
      <c r="DXS86" s="1053"/>
      <c r="DXT86" s="1053"/>
      <c r="DXU86" s="1053"/>
      <c r="DXV86" s="1053"/>
      <c r="DXW86" s="480"/>
      <c r="DXX86" s="480"/>
      <c r="DXY86" s="481"/>
      <c r="DXZ86" s="480"/>
      <c r="DYA86" s="480"/>
      <c r="DYB86" s="480"/>
      <c r="DYC86" s="481"/>
      <c r="DYD86" s="481"/>
      <c r="DYE86" s="482"/>
      <c r="DYF86" s="481"/>
      <c r="DYG86" s="1053"/>
      <c r="DYH86" s="1053"/>
      <c r="DYI86" s="1053"/>
      <c r="DYJ86" s="1053"/>
      <c r="DYK86" s="1053"/>
      <c r="DYL86" s="480"/>
      <c r="DYM86" s="480"/>
      <c r="DYN86" s="481"/>
      <c r="DYO86" s="480"/>
      <c r="DYP86" s="480"/>
      <c r="DYQ86" s="480"/>
      <c r="DYR86" s="481"/>
      <c r="DYS86" s="481"/>
      <c r="DYT86" s="482"/>
      <c r="DYU86" s="481"/>
      <c r="DYV86" s="1053"/>
      <c r="DYW86" s="1053"/>
      <c r="DYX86" s="1053"/>
      <c r="DYY86" s="1053"/>
      <c r="DYZ86" s="1053"/>
      <c r="DZA86" s="480"/>
      <c r="DZB86" s="480"/>
      <c r="DZC86" s="481"/>
      <c r="DZD86" s="480"/>
      <c r="DZE86" s="480"/>
      <c r="DZF86" s="480"/>
      <c r="DZG86" s="481"/>
      <c r="DZH86" s="481"/>
      <c r="DZI86" s="482"/>
      <c r="DZJ86" s="481"/>
      <c r="DZK86" s="1053"/>
      <c r="DZL86" s="1053"/>
      <c r="DZM86" s="1053"/>
      <c r="DZN86" s="1053"/>
      <c r="DZO86" s="1053"/>
      <c r="DZP86" s="480"/>
      <c r="DZQ86" s="480"/>
      <c r="DZR86" s="481"/>
      <c r="DZS86" s="480"/>
      <c r="DZT86" s="480"/>
      <c r="DZU86" s="480"/>
      <c r="DZV86" s="481"/>
      <c r="DZW86" s="481"/>
      <c r="DZX86" s="482"/>
      <c r="DZY86" s="481"/>
      <c r="DZZ86" s="1053"/>
      <c r="EAA86" s="1053"/>
      <c r="EAB86" s="1053"/>
      <c r="EAC86" s="1053"/>
      <c r="EAD86" s="1053"/>
      <c r="EAE86" s="480"/>
      <c r="EAF86" s="480"/>
      <c r="EAG86" s="481"/>
      <c r="EAH86" s="480"/>
      <c r="EAI86" s="480"/>
      <c r="EAJ86" s="480"/>
      <c r="EAK86" s="481"/>
      <c r="EAL86" s="481"/>
      <c r="EAM86" s="482"/>
      <c r="EAN86" s="481"/>
      <c r="EAO86" s="1053"/>
      <c r="EAP86" s="1053"/>
      <c r="EAQ86" s="1053"/>
      <c r="EAR86" s="1053"/>
      <c r="EAS86" s="1053"/>
      <c r="EAT86" s="480"/>
      <c r="EAU86" s="480"/>
      <c r="EAV86" s="481"/>
      <c r="EAW86" s="480"/>
      <c r="EAX86" s="480"/>
      <c r="EAY86" s="480"/>
      <c r="EAZ86" s="481"/>
      <c r="EBA86" s="481"/>
      <c r="EBB86" s="482"/>
      <c r="EBC86" s="481"/>
      <c r="EBD86" s="1053"/>
      <c r="EBE86" s="1053"/>
      <c r="EBF86" s="1053"/>
      <c r="EBG86" s="1053"/>
      <c r="EBH86" s="1053"/>
      <c r="EBI86" s="480"/>
      <c r="EBJ86" s="480"/>
      <c r="EBK86" s="481"/>
      <c r="EBL86" s="480"/>
      <c r="EBM86" s="480"/>
      <c r="EBN86" s="480"/>
      <c r="EBO86" s="481"/>
      <c r="EBP86" s="481"/>
      <c r="EBQ86" s="482"/>
      <c r="EBR86" s="481"/>
      <c r="EBS86" s="1053"/>
      <c r="EBT86" s="1053"/>
      <c r="EBU86" s="1053"/>
      <c r="EBV86" s="1053"/>
      <c r="EBW86" s="1053"/>
      <c r="EBX86" s="480"/>
      <c r="EBY86" s="480"/>
      <c r="EBZ86" s="481"/>
      <c r="ECA86" s="480"/>
      <c r="ECB86" s="480"/>
      <c r="ECC86" s="480"/>
      <c r="ECD86" s="481"/>
      <c r="ECE86" s="481"/>
      <c r="ECF86" s="482"/>
      <c r="ECG86" s="481"/>
      <c r="ECH86" s="1053"/>
      <c r="ECI86" s="1053"/>
      <c r="ECJ86" s="1053"/>
      <c r="ECK86" s="1053"/>
      <c r="ECL86" s="1053"/>
      <c r="ECM86" s="480"/>
      <c r="ECN86" s="480"/>
      <c r="ECO86" s="481"/>
      <c r="ECP86" s="480"/>
      <c r="ECQ86" s="480"/>
      <c r="ECR86" s="480"/>
      <c r="ECS86" s="481"/>
      <c r="ECT86" s="481"/>
      <c r="ECU86" s="482"/>
      <c r="ECV86" s="481"/>
      <c r="ECW86" s="1053"/>
      <c r="ECX86" s="1053"/>
      <c r="ECY86" s="1053"/>
      <c r="ECZ86" s="1053"/>
      <c r="EDA86" s="1053"/>
      <c r="EDB86" s="480"/>
      <c r="EDC86" s="480"/>
      <c r="EDD86" s="481"/>
      <c r="EDE86" s="480"/>
      <c r="EDF86" s="480"/>
      <c r="EDG86" s="480"/>
      <c r="EDH86" s="481"/>
      <c r="EDI86" s="481"/>
      <c r="EDJ86" s="482"/>
      <c r="EDK86" s="481"/>
      <c r="EDL86" s="1053"/>
      <c r="EDM86" s="1053"/>
      <c r="EDN86" s="1053"/>
      <c r="EDO86" s="1053"/>
      <c r="EDP86" s="1053"/>
      <c r="EDQ86" s="480"/>
      <c r="EDR86" s="480"/>
      <c r="EDS86" s="481"/>
      <c r="EDT86" s="480"/>
      <c r="EDU86" s="480"/>
      <c r="EDV86" s="480"/>
      <c r="EDW86" s="481"/>
      <c r="EDX86" s="481"/>
      <c r="EDY86" s="482"/>
      <c r="EDZ86" s="481"/>
      <c r="EEA86" s="1053"/>
      <c r="EEB86" s="1053"/>
      <c r="EEC86" s="1053"/>
      <c r="EED86" s="1053"/>
      <c r="EEE86" s="1053"/>
      <c r="EEF86" s="480"/>
      <c r="EEG86" s="480"/>
      <c r="EEH86" s="481"/>
      <c r="EEI86" s="480"/>
      <c r="EEJ86" s="480"/>
      <c r="EEK86" s="480"/>
      <c r="EEL86" s="481"/>
      <c r="EEM86" s="481"/>
      <c r="EEN86" s="482"/>
      <c r="EEO86" s="481"/>
      <c r="EEP86" s="1053"/>
      <c r="EEQ86" s="1053"/>
      <c r="EER86" s="1053"/>
      <c r="EES86" s="1053"/>
      <c r="EET86" s="1053"/>
      <c r="EEU86" s="480"/>
      <c r="EEV86" s="480"/>
      <c r="EEW86" s="481"/>
      <c r="EEX86" s="480"/>
      <c r="EEY86" s="480"/>
      <c r="EEZ86" s="480"/>
      <c r="EFA86" s="481"/>
      <c r="EFB86" s="481"/>
      <c r="EFC86" s="482"/>
      <c r="EFD86" s="481"/>
      <c r="EFE86" s="1053"/>
      <c r="EFF86" s="1053"/>
      <c r="EFG86" s="1053"/>
      <c r="EFH86" s="1053"/>
      <c r="EFI86" s="1053"/>
      <c r="EFJ86" s="480"/>
      <c r="EFK86" s="480"/>
      <c r="EFL86" s="481"/>
      <c r="EFM86" s="480"/>
      <c r="EFN86" s="480"/>
      <c r="EFO86" s="480"/>
      <c r="EFP86" s="481"/>
      <c r="EFQ86" s="481"/>
      <c r="EFR86" s="482"/>
      <c r="EFS86" s="481"/>
      <c r="EFT86" s="1053"/>
      <c r="EFU86" s="1053"/>
      <c r="EFV86" s="1053"/>
      <c r="EFW86" s="1053"/>
      <c r="EFX86" s="1053"/>
      <c r="EFY86" s="480"/>
      <c r="EFZ86" s="480"/>
      <c r="EGA86" s="481"/>
      <c r="EGB86" s="480"/>
      <c r="EGC86" s="480"/>
      <c r="EGD86" s="480"/>
      <c r="EGE86" s="481"/>
      <c r="EGF86" s="481"/>
      <c r="EGG86" s="482"/>
      <c r="EGH86" s="481"/>
      <c r="EGI86" s="1053"/>
      <c r="EGJ86" s="1053"/>
      <c r="EGK86" s="1053"/>
      <c r="EGL86" s="1053"/>
      <c r="EGM86" s="1053"/>
      <c r="EGN86" s="480"/>
      <c r="EGO86" s="480"/>
      <c r="EGP86" s="481"/>
      <c r="EGQ86" s="480"/>
      <c r="EGR86" s="480"/>
      <c r="EGS86" s="480"/>
      <c r="EGT86" s="481"/>
      <c r="EGU86" s="481"/>
      <c r="EGV86" s="482"/>
      <c r="EGW86" s="481"/>
      <c r="EGX86" s="1053"/>
      <c r="EGY86" s="1053"/>
      <c r="EGZ86" s="1053"/>
      <c r="EHA86" s="1053"/>
      <c r="EHB86" s="1053"/>
      <c r="EHC86" s="480"/>
      <c r="EHD86" s="480"/>
      <c r="EHE86" s="481"/>
      <c r="EHF86" s="480"/>
      <c r="EHG86" s="480"/>
      <c r="EHH86" s="480"/>
      <c r="EHI86" s="481"/>
      <c r="EHJ86" s="481"/>
      <c r="EHK86" s="482"/>
      <c r="EHL86" s="481"/>
      <c r="EHM86" s="1053"/>
      <c r="EHN86" s="1053"/>
      <c r="EHO86" s="1053"/>
      <c r="EHP86" s="1053"/>
      <c r="EHQ86" s="1053"/>
      <c r="EHR86" s="480"/>
      <c r="EHS86" s="480"/>
      <c r="EHT86" s="481"/>
      <c r="EHU86" s="480"/>
      <c r="EHV86" s="480"/>
      <c r="EHW86" s="480"/>
      <c r="EHX86" s="481"/>
      <c r="EHY86" s="481"/>
      <c r="EHZ86" s="482"/>
      <c r="EIA86" s="481"/>
      <c r="EIB86" s="1053"/>
      <c r="EIC86" s="1053"/>
      <c r="EID86" s="1053"/>
      <c r="EIE86" s="1053"/>
      <c r="EIF86" s="1053"/>
      <c r="EIG86" s="480"/>
      <c r="EIH86" s="480"/>
      <c r="EII86" s="481"/>
      <c r="EIJ86" s="480"/>
      <c r="EIK86" s="480"/>
      <c r="EIL86" s="480"/>
      <c r="EIM86" s="481"/>
      <c r="EIN86" s="481"/>
      <c r="EIO86" s="482"/>
      <c r="EIP86" s="481"/>
      <c r="EIQ86" s="1053"/>
      <c r="EIR86" s="1053"/>
      <c r="EIS86" s="1053"/>
      <c r="EIT86" s="1053"/>
      <c r="EIU86" s="1053"/>
      <c r="EIV86" s="480"/>
      <c r="EIW86" s="480"/>
      <c r="EIX86" s="481"/>
      <c r="EIY86" s="480"/>
      <c r="EIZ86" s="480"/>
      <c r="EJA86" s="480"/>
      <c r="EJB86" s="481"/>
      <c r="EJC86" s="481"/>
      <c r="EJD86" s="482"/>
      <c r="EJE86" s="481"/>
      <c r="EJF86" s="1053"/>
      <c r="EJG86" s="1053"/>
      <c r="EJH86" s="1053"/>
      <c r="EJI86" s="1053"/>
      <c r="EJJ86" s="1053"/>
      <c r="EJK86" s="480"/>
      <c r="EJL86" s="480"/>
      <c r="EJM86" s="481"/>
      <c r="EJN86" s="480"/>
      <c r="EJO86" s="480"/>
      <c r="EJP86" s="480"/>
      <c r="EJQ86" s="481"/>
      <c r="EJR86" s="481"/>
      <c r="EJS86" s="482"/>
      <c r="EJT86" s="481"/>
      <c r="EJU86" s="1053"/>
      <c r="EJV86" s="1053"/>
      <c r="EJW86" s="1053"/>
      <c r="EJX86" s="1053"/>
      <c r="EJY86" s="1053"/>
      <c r="EJZ86" s="480"/>
      <c r="EKA86" s="480"/>
      <c r="EKB86" s="481"/>
      <c r="EKC86" s="480"/>
      <c r="EKD86" s="480"/>
      <c r="EKE86" s="480"/>
      <c r="EKF86" s="481"/>
      <c r="EKG86" s="481"/>
      <c r="EKH86" s="482"/>
      <c r="EKI86" s="481"/>
      <c r="EKJ86" s="1053"/>
      <c r="EKK86" s="1053"/>
      <c r="EKL86" s="1053"/>
      <c r="EKM86" s="1053"/>
      <c r="EKN86" s="1053"/>
      <c r="EKO86" s="480"/>
      <c r="EKP86" s="480"/>
      <c r="EKQ86" s="481"/>
      <c r="EKR86" s="480"/>
      <c r="EKS86" s="480"/>
      <c r="EKT86" s="480"/>
      <c r="EKU86" s="481"/>
      <c r="EKV86" s="481"/>
      <c r="EKW86" s="482"/>
      <c r="EKX86" s="481"/>
      <c r="EKY86" s="1053"/>
      <c r="EKZ86" s="1053"/>
      <c r="ELA86" s="1053"/>
      <c r="ELB86" s="1053"/>
      <c r="ELC86" s="1053"/>
      <c r="ELD86" s="480"/>
      <c r="ELE86" s="480"/>
      <c r="ELF86" s="481"/>
      <c r="ELG86" s="480"/>
      <c r="ELH86" s="480"/>
      <c r="ELI86" s="480"/>
      <c r="ELJ86" s="481"/>
      <c r="ELK86" s="481"/>
      <c r="ELL86" s="482"/>
      <c r="ELM86" s="481"/>
      <c r="ELN86" s="1053"/>
      <c r="ELO86" s="1053"/>
      <c r="ELP86" s="1053"/>
      <c r="ELQ86" s="1053"/>
      <c r="ELR86" s="1053"/>
      <c r="ELS86" s="480"/>
      <c r="ELT86" s="480"/>
      <c r="ELU86" s="481"/>
      <c r="ELV86" s="480"/>
      <c r="ELW86" s="480"/>
      <c r="ELX86" s="480"/>
      <c r="ELY86" s="481"/>
      <c r="ELZ86" s="481"/>
      <c r="EMA86" s="482"/>
      <c r="EMB86" s="481"/>
      <c r="EMC86" s="1053"/>
      <c r="EMD86" s="1053"/>
      <c r="EME86" s="1053"/>
      <c r="EMF86" s="1053"/>
      <c r="EMG86" s="1053"/>
      <c r="EMH86" s="480"/>
      <c r="EMI86" s="480"/>
      <c r="EMJ86" s="481"/>
      <c r="EMK86" s="480"/>
      <c r="EML86" s="480"/>
      <c r="EMM86" s="480"/>
      <c r="EMN86" s="481"/>
      <c r="EMO86" s="481"/>
      <c r="EMP86" s="482"/>
      <c r="EMQ86" s="481"/>
      <c r="EMR86" s="1053"/>
      <c r="EMS86" s="1053"/>
      <c r="EMT86" s="1053"/>
      <c r="EMU86" s="1053"/>
      <c r="EMV86" s="1053"/>
      <c r="EMW86" s="480"/>
      <c r="EMX86" s="480"/>
      <c r="EMY86" s="481"/>
      <c r="EMZ86" s="480"/>
      <c r="ENA86" s="480"/>
      <c r="ENB86" s="480"/>
      <c r="ENC86" s="481"/>
      <c r="END86" s="481"/>
      <c r="ENE86" s="482"/>
      <c r="ENF86" s="481"/>
      <c r="ENG86" s="1053"/>
      <c r="ENH86" s="1053"/>
      <c r="ENI86" s="1053"/>
      <c r="ENJ86" s="1053"/>
      <c r="ENK86" s="1053"/>
      <c r="ENL86" s="480"/>
      <c r="ENM86" s="480"/>
      <c r="ENN86" s="481"/>
      <c r="ENO86" s="480"/>
      <c r="ENP86" s="480"/>
      <c r="ENQ86" s="480"/>
      <c r="ENR86" s="481"/>
      <c r="ENS86" s="481"/>
      <c r="ENT86" s="482"/>
      <c r="ENU86" s="481"/>
      <c r="ENV86" s="1053"/>
      <c r="ENW86" s="1053"/>
      <c r="ENX86" s="1053"/>
      <c r="ENY86" s="1053"/>
      <c r="ENZ86" s="1053"/>
      <c r="EOA86" s="480"/>
      <c r="EOB86" s="480"/>
      <c r="EOC86" s="481"/>
      <c r="EOD86" s="480"/>
      <c r="EOE86" s="480"/>
      <c r="EOF86" s="480"/>
      <c r="EOG86" s="481"/>
      <c r="EOH86" s="481"/>
      <c r="EOI86" s="482"/>
      <c r="EOJ86" s="481"/>
      <c r="EOK86" s="1053"/>
      <c r="EOL86" s="1053"/>
      <c r="EOM86" s="1053"/>
      <c r="EON86" s="1053"/>
      <c r="EOO86" s="1053"/>
      <c r="EOP86" s="480"/>
      <c r="EOQ86" s="480"/>
      <c r="EOR86" s="481"/>
      <c r="EOS86" s="480"/>
      <c r="EOT86" s="480"/>
      <c r="EOU86" s="480"/>
      <c r="EOV86" s="481"/>
      <c r="EOW86" s="481"/>
      <c r="EOX86" s="482"/>
      <c r="EOY86" s="481"/>
      <c r="EOZ86" s="1053"/>
      <c r="EPA86" s="1053"/>
      <c r="EPB86" s="1053"/>
      <c r="EPC86" s="1053"/>
      <c r="EPD86" s="1053"/>
      <c r="EPE86" s="480"/>
      <c r="EPF86" s="480"/>
      <c r="EPG86" s="481"/>
      <c r="EPH86" s="480"/>
      <c r="EPI86" s="480"/>
      <c r="EPJ86" s="480"/>
      <c r="EPK86" s="481"/>
      <c r="EPL86" s="481"/>
      <c r="EPM86" s="482"/>
      <c r="EPN86" s="481"/>
      <c r="EPO86" s="1053"/>
      <c r="EPP86" s="1053"/>
      <c r="EPQ86" s="1053"/>
      <c r="EPR86" s="1053"/>
      <c r="EPS86" s="1053"/>
      <c r="EPT86" s="480"/>
      <c r="EPU86" s="480"/>
      <c r="EPV86" s="481"/>
      <c r="EPW86" s="480"/>
      <c r="EPX86" s="480"/>
      <c r="EPY86" s="480"/>
      <c r="EPZ86" s="481"/>
      <c r="EQA86" s="481"/>
      <c r="EQB86" s="482"/>
      <c r="EQC86" s="481"/>
      <c r="EQD86" s="1053"/>
      <c r="EQE86" s="1053"/>
      <c r="EQF86" s="1053"/>
      <c r="EQG86" s="1053"/>
      <c r="EQH86" s="1053"/>
      <c r="EQI86" s="480"/>
      <c r="EQJ86" s="480"/>
      <c r="EQK86" s="481"/>
      <c r="EQL86" s="480"/>
      <c r="EQM86" s="480"/>
      <c r="EQN86" s="480"/>
      <c r="EQO86" s="481"/>
      <c r="EQP86" s="481"/>
      <c r="EQQ86" s="482"/>
      <c r="EQR86" s="481"/>
      <c r="EQS86" s="1053"/>
      <c r="EQT86" s="1053"/>
      <c r="EQU86" s="1053"/>
      <c r="EQV86" s="1053"/>
      <c r="EQW86" s="1053"/>
      <c r="EQX86" s="480"/>
      <c r="EQY86" s="480"/>
      <c r="EQZ86" s="481"/>
      <c r="ERA86" s="480"/>
      <c r="ERB86" s="480"/>
      <c r="ERC86" s="480"/>
      <c r="ERD86" s="481"/>
      <c r="ERE86" s="481"/>
      <c r="ERF86" s="482"/>
      <c r="ERG86" s="481"/>
      <c r="ERH86" s="1053"/>
      <c r="ERI86" s="1053"/>
      <c r="ERJ86" s="1053"/>
      <c r="ERK86" s="1053"/>
      <c r="ERL86" s="1053"/>
      <c r="ERM86" s="480"/>
      <c r="ERN86" s="480"/>
      <c r="ERO86" s="481"/>
      <c r="ERP86" s="480"/>
      <c r="ERQ86" s="480"/>
      <c r="ERR86" s="480"/>
      <c r="ERS86" s="481"/>
      <c r="ERT86" s="481"/>
      <c r="ERU86" s="482"/>
      <c r="ERV86" s="481"/>
      <c r="ERW86" s="1053"/>
      <c r="ERX86" s="1053"/>
      <c r="ERY86" s="1053"/>
      <c r="ERZ86" s="1053"/>
      <c r="ESA86" s="1053"/>
      <c r="ESB86" s="480"/>
      <c r="ESC86" s="480"/>
      <c r="ESD86" s="481"/>
      <c r="ESE86" s="480"/>
      <c r="ESF86" s="480"/>
      <c r="ESG86" s="480"/>
      <c r="ESH86" s="481"/>
      <c r="ESI86" s="481"/>
      <c r="ESJ86" s="482"/>
      <c r="ESK86" s="481"/>
      <c r="ESL86" s="1053"/>
      <c r="ESM86" s="1053"/>
      <c r="ESN86" s="1053"/>
      <c r="ESO86" s="1053"/>
      <c r="ESP86" s="1053"/>
      <c r="ESQ86" s="480"/>
      <c r="ESR86" s="480"/>
      <c r="ESS86" s="481"/>
      <c r="EST86" s="480"/>
      <c r="ESU86" s="480"/>
      <c r="ESV86" s="480"/>
      <c r="ESW86" s="481"/>
      <c r="ESX86" s="481"/>
      <c r="ESY86" s="482"/>
      <c r="ESZ86" s="481"/>
      <c r="ETA86" s="1053"/>
      <c r="ETB86" s="1053"/>
      <c r="ETC86" s="1053"/>
      <c r="ETD86" s="1053"/>
      <c r="ETE86" s="1053"/>
      <c r="ETF86" s="480"/>
      <c r="ETG86" s="480"/>
      <c r="ETH86" s="481"/>
      <c r="ETI86" s="480"/>
      <c r="ETJ86" s="480"/>
      <c r="ETK86" s="480"/>
      <c r="ETL86" s="481"/>
      <c r="ETM86" s="481"/>
      <c r="ETN86" s="482"/>
      <c r="ETO86" s="481"/>
      <c r="ETP86" s="1053"/>
      <c r="ETQ86" s="1053"/>
      <c r="ETR86" s="1053"/>
      <c r="ETS86" s="1053"/>
      <c r="ETT86" s="1053"/>
      <c r="ETU86" s="480"/>
      <c r="ETV86" s="480"/>
      <c r="ETW86" s="481"/>
      <c r="ETX86" s="480"/>
      <c r="ETY86" s="480"/>
      <c r="ETZ86" s="480"/>
      <c r="EUA86" s="481"/>
      <c r="EUB86" s="481"/>
      <c r="EUC86" s="482"/>
      <c r="EUD86" s="481"/>
      <c r="EUE86" s="1053"/>
      <c r="EUF86" s="1053"/>
      <c r="EUG86" s="1053"/>
      <c r="EUH86" s="1053"/>
      <c r="EUI86" s="1053"/>
      <c r="EUJ86" s="480"/>
      <c r="EUK86" s="480"/>
      <c r="EUL86" s="481"/>
      <c r="EUM86" s="480"/>
      <c r="EUN86" s="480"/>
      <c r="EUO86" s="480"/>
      <c r="EUP86" s="481"/>
      <c r="EUQ86" s="481"/>
      <c r="EUR86" s="482"/>
      <c r="EUS86" s="481"/>
      <c r="EUT86" s="1053"/>
      <c r="EUU86" s="1053"/>
      <c r="EUV86" s="1053"/>
      <c r="EUW86" s="1053"/>
      <c r="EUX86" s="1053"/>
      <c r="EUY86" s="480"/>
      <c r="EUZ86" s="480"/>
      <c r="EVA86" s="481"/>
      <c r="EVB86" s="480"/>
      <c r="EVC86" s="480"/>
      <c r="EVD86" s="480"/>
      <c r="EVE86" s="481"/>
      <c r="EVF86" s="481"/>
      <c r="EVG86" s="482"/>
      <c r="EVH86" s="481"/>
      <c r="EVI86" s="1053"/>
      <c r="EVJ86" s="1053"/>
      <c r="EVK86" s="1053"/>
      <c r="EVL86" s="1053"/>
      <c r="EVM86" s="1053"/>
      <c r="EVN86" s="480"/>
      <c r="EVO86" s="480"/>
      <c r="EVP86" s="481"/>
      <c r="EVQ86" s="480"/>
      <c r="EVR86" s="480"/>
      <c r="EVS86" s="480"/>
      <c r="EVT86" s="481"/>
      <c r="EVU86" s="481"/>
      <c r="EVV86" s="482"/>
      <c r="EVW86" s="481"/>
      <c r="EVX86" s="1053"/>
      <c r="EVY86" s="1053"/>
      <c r="EVZ86" s="1053"/>
      <c r="EWA86" s="1053"/>
      <c r="EWB86" s="1053"/>
      <c r="EWC86" s="480"/>
      <c r="EWD86" s="480"/>
      <c r="EWE86" s="481"/>
      <c r="EWF86" s="480"/>
      <c r="EWG86" s="480"/>
      <c r="EWH86" s="480"/>
      <c r="EWI86" s="481"/>
      <c r="EWJ86" s="481"/>
      <c r="EWK86" s="482"/>
      <c r="EWL86" s="481"/>
      <c r="EWM86" s="1053"/>
      <c r="EWN86" s="1053"/>
      <c r="EWO86" s="1053"/>
      <c r="EWP86" s="1053"/>
      <c r="EWQ86" s="1053"/>
      <c r="EWR86" s="480"/>
      <c r="EWS86" s="480"/>
      <c r="EWT86" s="481"/>
      <c r="EWU86" s="480"/>
      <c r="EWV86" s="480"/>
      <c r="EWW86" s="480"/>
      <c r="EWX86" s="481"/>
      <c r="EWY86" s="481"/>
      <c r="EWZ86" s="482"/>
      <c r="EXA86" s="481"/>
      <c r="EXB86" s="1053"/>
      <c r="EXC86" s="1053"/>
      <c r="EXD86" s="1053"/>
      <c r="EXE86" s="1053"/>
      <c r="EXF86" s="1053"/>
      <c r="EXG86" s="480"/>
      <c r="EXH86" s="480"/>
      <c r="EXI86" s="481"/>
      <c r="EXJ86" s="480"/>
      <c r="EXK86" s="480"/>
      <c r="EXL86" s="480"/>
      <c r="EXM86" s="481"/>
      <c r="EXN86" s="481"/>
      <c r="EXO86" s="482"/>
      <c r="EXP86" s="481"/>
      <c r="EXQ86" s="1053"/>
      <c r="EXR86" s="1053"/>
      <c r="EXS86" s="1053"/>
      <c r="EXT86" s="1053"/>
      <c r="EXU86" s="1053"/>
      <c r="EXV86" s="480"/>
      <c r="EXW86" s="480"/>
      <c r="EXX86" s="481"/>
      <c r="EXY86" s="480"/>
      <c r="EXZ86" s="480"/>
      <c r="EYA86" s="480"/>
      <c r="EYB86" s="481"/>
      <c r="EYC86" s="481"/>
      <c r="EYD86" s="482"/>
      <c r="EYE86" s="481"/>
      <c r="EYF86" s="1053"/>
      <c r="EYG86" s="1053"/>
      <c r="EYH86" s="1053"/>
      <c r="EYI86" s="1053"/>
      <c r="EYJ86" s="1053"/>
      <c r="EYK86" s="480"/>
      <c r="EYL86" s="480"/>
      <c r="EYM86" s="481"/>
      <c r="EYN86" s="480"/>
      <c r="EYO86" s="480"/>
      <c r="EYP86" s="480"/>
      <c r="EYQ86" s="481"/>
      <c r="EYR86" s="481"/>
      <c r="EYS86" s="482"/>
      <c r="EYT86" s="481"/>
      <c r="EYU86" s="1053"/>
      <c r="EYV86" s="1053"/>
      <c r="EYW86" s="1053"/>
      <c r="EYX86" s="1053"/>
      <c r="EYY86" s="1053"/>
      <c r="EYZ86" s="480"/>
      <c r="EZA86" s="480"/>
      <c r="EZB86" s="481"/>
      <c r="EZC86" s="480"/>
      <c r="EZD86" s="480"/>
      <c r="EZE86" s="480"/>
      <c r="EZF86" s="481"/>
      <c r="EZG86" s="481"/>
      <c r="EZH86" s="482"/>
      <c r="EZI86" s="481"/>
      <c r="EZJ86" s="1053"/>
      <c r="EZK86" s="1053"/>
      <c r="EZL86" s="1053"/>
      <c r="EZM86" s="1053"/>
      <c r="EZN86" s="1053"/>
      <c r="EZO86" s="480"/>
      <c r="EZP86" s="480"/>
      <c r="EZQ86" s="481"/>
      <c r="EZR86" s="480"/>
      <c r="EZS86" s="480"/>
      <c r="EZT86" s="480"/>
      <c r="EZU86" s="481"/>
      <c r="EZV86" s="481"/>
      <c r="EZW86" s="482"/>
      <c r="EZX86" s="481"/>
      <c r="EZY86" s="1053"/>
      <c r="EZZ86" s="1053"/>
      <c r="FAA86" s="1053"/>
      <c r="FAB86" s="1053"/>
      <c r="FAC86" s="1053"/>
      <c r="FAD86" s="480"/>
      <c r="FAE86" s="480"/>
      <c r="FAF86" s="481"/>
      <c r="FAG86" s="480"/>
      <c r="FAH86" s="480"/>
      <c r="FAI86" s="480"/>
      <c r="FAJ86" s="481"/>
      <c r="FAK86" s="481"/>
      <c r="FAL86" s="482"/>
      <c r="FAM86" s="481"/>
      <c r="FAN86" s="1053"/>
      <c r="FAO86" s="1053"/>
      <c r="FAP86" s="1053"/>
      <c r="FAQ86" s="1053"/>
      <c r="FAR86" s="1053"/>
      <c r="FAS86" s="480"/>
      <c r="FAT86" s="480"/>
      <c r="FAU86" s="481"/>
      <c r="FAV86" s="480"/>
      <c r="FAW86" s="480"/>
      <c r="FAX86" s="480"/>
      <c r="FAY86" s="481"/>
      <c r="FAZ86" s="481"/>
      <c r="FBA86" s="482"/>
      <c r="FBB86" s="481"/>
      <c r="FBC86" s="1053"/>
      <c r="FBD86" s="1053"/>
      <c r="FBE86" s="1053"/>
      <c r="FBF86" s="1053"/>
      <c r="FBG86" s="1053"/>
      <c r="FBH86" s="480"/>
      <c r="FBI86" s="480"/>
      <c r="FBJ86" s="481"/>
      <c r="FBK86" s="480"/>
      <c r="FBL86" s="480"/>
      <c r="FBM86" s="480"/>
      <c r="FBN86" s="481"/>
      <c r="FBO86" s="481"/>
      <c r="FBP86" s="482"/>
      <c r="FBQ86" s="481"/>
      <c r="FBR86" s="1053"/>
      <c r="FBS86" s="1053"/>
      <c r="FBT86" s="1053"/>
      <c r="FBU86" s="1053"/>
      <c r="FBV86" s="1053"/>
      <c r="FBW86" s="480"/>
      <c r="FBX86" s="480"/>
      <c r="FBY86" s="481"/>
      <c r="FBZ86" s="480"/>
      <c r="FCA86" s="480"/>
      <c r="FCB86" s="480"/>
      <c r="FCC86" s="481"/>
      <c r="FCD86" s="481"/>
      <c r="FCE86" s="482"/>
      <c r="FCF86" s="481"/>
      <c r="FCG86" s="1053"/>
      <c r="FCH86" s="1053"/>
      <c r="FCI86" s="1053"/>
      <c r="FCJ86" s="1053"/>
      <c r="FCK86" s="1053"/>
      <c r="FCL86" s="480"/>
      <c r="FCM86" s="480"/>
      <c r="FCN86" s="481"/>
      <c r="FCO86" s="480"/>
      <c r="FCP86" s="480"/>
      <c r="FCQ86" s="480"/>
      <c r="FCR86" s="481"/>
      <c r="FCS86" s="481"/>
      <c r="FCT86" s="482"/>
      <c r="FCU86" s="481"/>
      <c r="FCV86" s="1053"/>
      <c r="FCW86" s="1053"/>
      <c r="FCX86" s="1053"/>
      <c r="FCY86" s="1053"/>
      <c r="FCZ86" s="1053"/>
      <c r="FDA86" s="480"/>
      <c r="FDB86" s="480"/>
      <c r="FDC86" s="481"/>
      <c r="FDD86" s="480"/>
      <c r="FDE86" s="480"/>
      <c r="FDF86" s="480"/>
      <c r="FDG86" s="481"/>
      <c r="FDH86" s="481"/>
      <c r="FDI86" s="482"/>
      <c r="FDJ86" s="481"/>
      <c r="FDK86" s="1053"/>
      <c r="FDL86" s="1053"/>
      <c r="FDM86" s="1053"/>
      <c r="FDN86" s="1053"/>
      <c r="FDO86" s="1053"/>
      <c r="FDP86" s="480"/>
      <c r="FDQ86" s="480"/>
      <c r="FDR86" s="481"/>
      <c r="FDS86" s="480"/>
      <c r="FDT86" s="480"/>
      <c r="FDU86" s="480"/>
      <c r="FDV86" s="481"/>
      <c r="FDW86" s="481"/>
      <c r="FDX86" s="482"/>
      <c r="FDY86" s="481"/>
      <c r="FDZ86" s="1053"/>
      <c r="FEA86" s="1053"/>
      <c r="FEB86" s="1053"/>
      <c r="FEC86" s="1053"/>
      <c r="FED86" s="1053"/>
      <c r="FEE86" s="480"/>
      <c r="FEF86" s="480"/>
      <c r="FEG86" s="481"/>
      <c r="FEH86" s="480"/>
      <c r="FEI86" s="480"/>
      <c r="FEJ86" s="480"/>
      <c r="FEK86" s="481"/>
      <c r="FEL86" s="481"/>
      <c r="FEM86" s="482"/>
      <c r="FEN86" s="481"/>
      <c r="FEO86" s="1053"/>
      <c r="FEP86" s="1053"/>
      <c r="FEQ86" s="1053"/>
      <c r="FER86" s="1053"/>
      <c r="FES86" s="1053"/>
      <c r="FET86" s="480"/>
      <c r="FEU86" s="480"/>
      <c r="FEV86" s="481"/>
      <c r="FEW86" s="480"/>
      <c r="FEX86" s="480"/>
      <c r="FEY86" s="480"/>
      <c r="FEZ86" s="481"/>
      <c r="FFA86" s="481"/>
      <c r="FFB86" s="482"/>
      <c r="FFC86" s="481"/>
      <c r="FFD86" s="1053"/>
      <c r="FFE86" s="1053"/>
      <c r="FFF86" s="1053"/>
      <c r="FFG86" s="1053"/>
      <c r="FFH86" s="1053"/>
      <c r="FFI86" s="480"/>
      <c r="FFJ86" s="480"/>
      <c r="FFK86" s="481"/>
      <c r="FFL86" s="480"/>
      <c r="FFM86" s="480"/>
      <c r="FFN86" s="480"/>
      <c r="FFO86" s="481"/>
      <c r="FFP86" s="481"/>
      <c r="FFQ86" s="482"/>
      <c r="FFR86" s="481"/>
      <c r="FFS86" s="1053"/>
      <c r="FFT86" s="1053"/>
      <c r="FFU86" s="1053"/>
      <c r="FFV86" s="1053"/>
      <c r="FFW86" s="1053"/>
      <c r="FFX86" s="480"/>
      <c r="FFY86" s="480"/>
      <c r="FFZ86" s="481"/>
      <c r="FGA86" s="480"/>
      <c r="FGB86" s="480"/>
      <c r="FGC86" s="480"/>
      <c r="FGD86" s="481"/>
      <c r="FGE86" s="481"/>
      <c r="FGF86" s="482"/>
      <c r="FGG86" s="481"/>
      <c r="FGH86" s="1053"/>
      <c r="FGI86" s="1053"/>
      <c r="FGJ86" s="1053"/>
      <c r="FGK86" s="1053"/>
      <c r="FGL86" s="1053"/>
      <c r="FGM86" s="480"/>
      <c r="FGN86" s="480"/>
      <c r="FGO86" s="481"/>
      <c r="FGP86" s="480"/>
      <c r="FGQ86" s="480"/>
      <c r="FGR86" s="480"/>
      <c r="FGS86" s="481"/>
      <c r="FGT86" s="481"/>
      <c r="FGU86" s="482"/>
      <c r="FGV86" s="481"/>
      <c r="FGW86" s="1053"/>
      <c r="FGX86" s="1053"/>
      <c r="FGY86" s="1053"/>
      <c r="FGZ86" s="1053"/>
      <c r="FHA86" s="1053"/>
      <c r="FHB86" s="480"/>
      <c r="FHC86" s="480"/>
      <c r="FHD86" s="481"/>
      <c r="FHE86" s="480"/>
      <c r="FHF86" s="480"/>
      <c r="FHG86" s="480"/>
      <c r="FHH86" s="481"/>
      <c r="FHI86" s="481"/>
      <c r="FHJ86" s="482"/>
      <c r="FHK86" s="481"/>
      <c r="FHL86" s="1053"/>
      <c r="FHM86" s="1053"/>
      <c r="FHN86" s="1053"/>
      <c r="FHO86" s="1053"/>
      <c r="FHP86" s="1053"/>
      <c r="FHQ86" s="480"/>
      <c r="FHR86" s="480"/>
      <c r="FHS86" s="481"/>
      <c r="FHT86" s="480"/>
      <c r="FHU86" s="480"/>
      <c r="FHV86" s="480"/>
      <c r="FHW86" s="481"/>
      <c r="FHX86" s="481"/>
      <c r="FHY86" s="482"/>
      <c r="FHZ86" s="481"/>
      <c r="FIA86" s="1053"/>
      <c r="FIB86" s="1053"/>
      <c r="FIC86" s="1053"/>
      <c r="FID86" s="1053"/>
      <c r="FIE86" s="1053"/>
      <c r="FIF86" s="480"/>
      <c r="FIG86" s="480"/>
      <c r="FIH86" s="481"/>
      <c r="FII86" s="480"/>
      <c r="FIJ86" s="480"/>
      <c r="FIK86" s="480"/>
      <c r="FIL86" s="481"/>
      <c r="FIM86" s="481"/>
      <c r="FIN86" s="482"/>
      <c r="FIO86" s="481"/>
      <c r="FIP86" s="1053"/>
      <c r="FIQ86" s="1053"/>
      <c r="FIR86" s="1053"/>
      <c r="FIS86" s="1053"/>
      <c r="FIT86" s="1053"/>
      <c r="FIU86" s="480"/>
      <c r="FIV86" s="480"/>
      <c r="FIW86" s="481"/>
      <c r="FIX86" s="480"/>
      <c r="FIY86" s="480"/>
      <c r="FIZ86" s="480"/>
      <c r="FJA86" s="481"/>
      <c r="FJB86" s="481"/>
      <c r="FJC86" s="482"/>
      <c r="FJD86" s="481"/>
      <c r="FJE86" s="1053"/>
      <c r="FJF86" s="1053"/>
      <c r="FJG86" s="1053"/>
      <c r="FJH86" s="1053"/>
      <c r="FJI86" s="1053"/>
      <c r="FJJ86" s="480"/>
      <c r="FJK86" s="480"/>
      <c r="FJL86" s="481"/>
      <c r="FJM86" s="480"/>
      <c r="FJN86" s="480"/>
      <c r="FJO86" s="480"/>
      <c r="FJP86" s="481"/>
      <c r="FJQ86" s="481"/>
      <c r="FJR86" s="482"/>
      <c r="FJS86" s="481"/>
      <c r="FJT86" s="1053"/>
      <c r="FJU86" s="1053"/>
      <c r="FJV86" s="1053"/>
      <c r="FJW86" s="1053"/>
      <c r="FJX86" s="1053"/>
      <c r="FJY86" s="480"/>
      <c r="FJZ86" s="480"/>
      <c r="FKA86" s="481"/>
      <c r="FKB86" s="480"/>
      <c r="FKC86" s="480"/>
      <c r="FKD86" s="480"/>
      <c r="FKE86" s="481"/>
      <c r="FKF86" s="481"/>
      <c r="FKG86" s="482"/>
      <c r="FKH86" s="481"/>
      <c r="FKI86" s="1053"/>
      <c r="FKJ86" s="1053"/>
      <c r="FKK86" s="1053"/>
      <c r="FKL86" s="1053"/>
      <c r="FKM86" s="1053"/>
      <c r="FKN86" s="480"/>
      <c r="FKO86" s="480"/>
      <c r="FKP86" s="481"/>
      <c r="FKQ86" s="480"/>
      <c r="FKR86" s="480"/>
      <c r="FKS86" s="480"/>
      <c r="FKT86" s="481"/>
      <c r="FKU86" s="481"/>
      <c r="FKV86" s="482"/>
      <c r="FKW86" s="481"/>
      <c r="FKX86" s="1053"/>
      <c r="FKY86" s="1053"/>
      <c r="FKZ86" s="1053"/>
      <c r="FLA86" s="1053"/>
      <c r="FLB86" s="1053"/>
      <c r="FLC86" s="480"/>
      <c r="FLD86" s="480"/>
      <c r="FLE86" s="481"/>
      <c r="FLF86" s="480"/>
      <c r="FLG86" s="480"/>
      <c r="FLH86" s="480"/>
      <c r="FLI86" s="481"/>
      <c r="FLJ86" s="481"/>
      <c r="FLK86" s="482"/>
      <c r="FLL86" s="481"/>
      <c r="FLM86" s="1053"/>
      <c r="FLN86" s="1053"/>
      <c r="FLO86" s="1053"/>
      <c r="FLP86" s="1053"/>
      <c r="FLQ86" s="1053"/>
      <c r="FLR86" s="480"/>
      <c r="FLS86" s="480"/>
      <c r="FLT86" s="481"/>
      <c r="FLU86" s="480"/>
      <c r="FLV86" s="480"/>
      <c r="FLW86" s="480"/>
      <c r="FLX86" s="481"/>
      <c r="FLY86" s="481"/>
      <c r="FLZ86" s="482"/>
      <c r="FMA86" s="481"/>
      <c r="FMB86" s="1053"/>
      <c r="FMC86" s="1053"/>
      <c r="FMD86" s="1053"/>
      <c r="FME86" s="1053"/>
      <c r="FMF86" s="1053"/>
      <c r="FMG86" s="480"/>
      <c r="FMH86" s="480"/>
      <c r="FMI86" s="481"/>
      <c r="FMJ86" s="480"/>
      <c r="FMK86" s="480"/>
      <c r="FML86" s="480"/>
      <c r="FMM86" s="481"/>
      <c r="FMN86" s="481"/>
      <c r="FMO86" s="482"/>
      <c r="FMP86" s="481"/>
      <c r="FMQ86" s="1053"/>
      <c r="FMR86" s="1053"/>
      <c r="FMS86" s="1053"/>
      <c r="FMT86" s="1053"/>
      <c r="FMU86" s="1053"/>
      <c r="FMV86" s="480"/>
      <c r="FMW86" s="480"/>
      <c r="FMX86" s="481"/>
      <c r="FMY86" s="480"/>
      <c r="FMZ86" s="480"/>
      <c r="FNA86" s="480"/>
      <c r="FNB86" s="481"/>
      <c r="FNC86" s="481"/>
      <c r="FND86" s="482"/>
      <c r="FNE86" s="481"/>
      <c r="FNF86" s="1053"/>
      <c r="FNG86" s="1053"/>
      <c r="FNH86" s="1053"/>
      <c r="FNI86" s="1053"/>
      <c r="FNJ86" s="1053"/>
      <c r="FNK86" s="480"/>
      <c r="FNL86" s="480"/>
      <c r="FNM86" s="481"/>
      <c r="FNN86" s="480"/>
      <c r="FNO86" s="480"/>
      <c r="FNP86" s="480"/>
      <c r="FNQ86" s="481"/>
      <c r="FNR86" s="481"/>
      <c r="FNS86" s="482"/>
      <c r="FNT86" s="481"/>
      <c r="FNU86" s="1053"/>
      <c r="FNV86" s="1053"/>
      <c r="FNW86" s="1053"/>
      <c r="FNX86" s="1053"/>
      <c r="FNY86" s="1053"/>
      <c r="FNZ86" s="480"/>
      <c r="FOA86" s="480"/>
      <c r="FOB86" s="481"/>
      <c r="FOC86" s="480"/>
      <c r="FOD86" s="480"/>
      <c r="FOE86" s="480"/>
      <c r="FOF86" s="481"/>
      <c r="FOG86" s="481"/>
      <c r="FOH86" s="482"/>
      <c r="FOI86" s="481"/>
      <c r="FOJ86" s="1053"/>
      <c r="FOK86" s="1053"/>
      <c r="FOL86" s="1053"/>
      <c r="FOM86" s="1053"/>
      <c r="FON86" s="1053"/>
      <c r="FOO86" s="480"/>
      <c r="FOP86" s="480"/>
      <c r="FOQ86" s="481"/>
      <c r="FOR86" s="480"/>
      <c r="FOS86" s="480"/>
      <c r="FOT86" s="480"/>
      <c r="FOU86" s="481"/>
      <c r="FOV86" s="481"/>
      <c r="FOW86" s="482"/>
      <c r="FOX86" s="481"/>
      <c r="FOY86" s="1053"/>
      <c r="FOZ86" s="1053"/>
      <c r="FPA86" s="1053"/>
      <c r="FPB86" s="1053"/>
      <c r="FPC86" s="1053"/>
      <c r="FPD86" s="480"/>
      <c r="FPE86" s="480"/>
      <c r="FPF86" s="481"/>
      <c r="FPG86" s="480"/>
      <c r="FPH86" s="480"/>
      <c r="FPI86" s="480"/>
      <c r="FPJ86" s="481"/>
      <c r="FPK86" s="481"/>
      <c r="FPL86" s="482"/>
      <c r="FPM86" s="481"/>
      <c r="FPN86" s="1053"/>
      <c r="FPO86" s="1053"/>
      <c r="FPP86" s="1053"/>
      <c r="FPQ86" s="1053"/>
      <c r="FPR86" s="1053"/>
      <c r="FPS86" s="480"/>
      <c r="FPT86" s="480"/>
      <c r="FPU86" s="481"/>
      <c r="FPV86" s="480"/>
      <c r="FPW86" s="480"/>
      <c r="FPX86" s="480"/>
      <c r="FPY86" s="481"/>
      <c r="FPZ86" s="481"/>
      <c r="FQA86" s="482"/>
      <c r="FQB86" s="481"/>
      <c r="FQC86" s="1053"/>
      <c r="FQD86" s="1053"/>
      <c r="FQE86" s="1053"/>
      <c r="FQF86" s="1053"/>
      <c r="FQG86" s="1053"/>
      <c r="FQH86" s="480"/>
      <c r="FQI86" s="480"/>
      <c r="FQJ86" s="481"/>
      <c r="FQK86" s="480"/>
      <c r="FQL86" s="480"/>
      <c r="FQM86" s="480"/>
      <c r="FQN86" s="481"/>
      <c r="FQO86" s="481"/>
      <c r="FQP86" s="482"/>
      <c r="FQQ86" s="481"/>
      <c r="FQR86" s="1053"/>
      <c r="FQS86" s="1053"/>
      <c r="FQT86" s="1053"/>
      <c r="FQU86" s="1053"/>
      <c r="FQV86" s="1053"/>
      <c r="FQW86" s="480"/>
      <c r="FQX86" s="480"/>
      <c r="FQY86" s="481"/>
      <c r="FQZ86" s="480"/>
      <c r="FRA86" s="480"/>
      <c r="FRB86" s="480"/>
      <c r="FRC86" s="481"/>
      <c r="FRD86" s="481"/>
      <c r="FRE86" s="482"/>
      <c r="FRF86" s="481"/>
      <c r="FRG86" s="1053"/>
      <c r="FRH86" s="1053"/>
      <c r="FRI86" s="1053"/>
      <c r="FRJ86" s="1053"/>
      <c r="FRK86" s="1053"/>
      <c r="FRL86" s="480"/>
      <c r="FRM86" s="480"/>
      <c r="FRN86" s="481"/>
      <c r="FRO86" s="480"/>
      <c r="FRP86" s="480"/>
      <c r="FRQ86" s="480"/>
      <c r="FRR86" s="481"/>
      <c r="FRS86" s="481"/>
      <c r="FRT86" s="482"/>
      <c r="FRU86" s="481"/>
      <c r="FRV86" s="1053"/>
      <c r="FRW86" s="1053"/>
      <c r="FRX86" s="1053"/>
      <c r="FRY86" s="1053"/>
      <c r="FRZ86" s="1053"/>
      <c r="FSA86" s="480"/>
      <c r="FSB86" s="480"/>
      <c r="FSC86" s="481"/>
      <c r="FSD86" s="480"/>
      <c r="FSE86" s="480"/>
      <c r="FSF86" s="480"/>
      <c r="FSG86" s="481"/>
      <c r="FSH86" s="481"/>
      <c r="FSI86" s="482"/>
      <c r="FSJ86" s="481"/>
      <c r="FSK86" s="1053"/>
      <c r="FSL86" s="1053"/>
      <c r="FSM86" s="1053"/>
      <c r="FSN86" s="1053"/>
      <c r="FSO86" s="1053"/>
      <c r="FSP86" s="480"/>
      <c r="FSQ86" s="480"/>
      <c r="FSR86" s="481"/>
      <c r="FSS86" s="480"/>
      <c r="FST86" s="480"/>
      <c r="FSU86" s="480"/>
      <c r="FSV86" s="481"/>
      <c r="FSW86" s="481"/>
      <c r="FSX86" s="482"/>
      <c r="FSY86" s="481"/>
      <c r="FSZ86" s="1053"/>
      <c r="FTA86" s="1053"/>
      <c r="FTB86" s="1053"/>
      <c r="FTC86" s="1053"/>
      <c r="FTD86" s="1053"/>
      <c r="FTE86" s="480"/>
      <c r="FTF86" s="480"/>
      <c r="FTG86" s="481"/>
      <c r="FTH86" s="480"/>
      <c r="FTI86" s="480"/>
      <c r="FTJ86" s="480"/>
      <c r="FTK86" s="481"/>
      <c r="FTL86" s="481"/>
      <c r="FTM86" s="482"/>
      <c r="FTN86" s="481"/>
      <c r="FTO86" s="1053"/>
      <c r="FTP86" s="1053"/>
      <c r="FTQ86" s="1053"/>
      <c r="FTR86" s="1053"/>
      <c r="FTS86" s="1053"/>
      <c r="FTT86" s="480"/>
      <c r="FTU86" s="480"/>
      <c r="FTV86" s="481"/>
      <c r="FTW86" s="480"/>
      <c r="FTX86" s="480"/>
      <c r="FTY86" s="480"/>
      <c r="FTZ86" s="481"/>
      <c r="FUA86" s="481"/>
      <c r="FUB86" s="482"/>
      <c r="FUC86" s="481"/>
      <c r="FUD86" s="1053"/>
      <c r="FUE86" s="1053"/>
      <c r="FUF86" s="1053"/>
      <c r="FUG86" s="1053"/>
      <c r="FUH86" s="1053"/>
      <c r="FUI86" s="480"/>
      <c r="FUJ86" s="480"/>
      <c r="FUK86" s="481"/>
      <c r="FUL86" s="480"/>
      <c r="FUM86" s="480"/>
      <c r="FUN86" s="480"/>
      <c r="FUO86" s="481"/>
      <c r="FUP86" s="481"/>
      <c r="FUQ86" s="482"/>
      <c r="FUR86" s="481"/>
      <c r="FUS86" s="1053"/>
      <c r="FUT86" s="1053"/>
      <c r="FUU86" s="1053"/>
      <c r="FUV86" s="1053"/>
      <c r="FUW86" s="1053"/>
      <c r="FUX86" s="480"/>
      <c r="FUY86" s="480"/>
      <c r="FUZ86" s="481"/>
      <c r="FVA86" s="480"/>
      <c r="FVB86" s="480"/>
      <c r="FVC86" s="480"/>
      <c r="FVD86" s="481"/>
      <c r="FVE86" s="481"/>
      <c r="FVF86" s="482"/>
      <c r="FVG86" s="481"/>
      <c r="FVH86" s="1053"/>
      <c r="FVI86" s="1053"/>
      <c r="FVJ86" s="1053"/>
      <c r="FVK86" s="1053"/>
      <c r="FVL86" s="1053"/>
      <c r="FVM86" s="480"/>
      <c r="FVN86" s="480"/>
      <c r="FVO86" s="481"/>
      <c r="FVP86" s="480"/>
      <c r="FVQ86" s="480"/>
      <c r="FVR86" s="480"/>
      <c r="FVS86" s="481"/>
      <c r="FVT86" s="481"/>
      <c r="FVU86" s="482"/>
      <c r="FVV86" s="481"/>
      <c r="FVW86" s="1053"/>
      <c r="FVX86" s="1053"/>
      <c r="FVY86" s="1053"/>
      <c r="FVZ86" s="1053"/>
      <c r="FWA86" s="1053"/>
      <c r="FWB86" s="480"/>
      <c r="FWC86" s="480"/>
      <c r="FWD86" s="481"/>
      <c r="FWE86" s="480"/>
      <c r="FWF86" s="480"/>
      <c r="FWG86" s="480"/>
      <c r="FWH86" s="481"/>
      <c r="FWI86" s="481"/>
      <c r="FWJ86" s="482"/>
      <c r="FWK86" s="481"/>
      <c r="FWL86" s="1053"/>
      <c r="FWM86" s="1053"/>
      <c r="FWN86" s="1053"/>
      <c r="FWO86" s="1053"/>
      <c r="FWP86" s="1053"/>
      <c r="FWQ86" s="480"/>
      <c r="FWR86" s="480"/>
      <c r="FWS86" s="481"/>
      <c r="FWT86" s="480"/>
      <c r="FWU86" s="480"/>
      <c r="FWV86" s="480"/>
      <c r="FWW86" s="481"/>
      <c r="FWX86" s="481"/>
      <c r="FWY86" s="482"/>
      <c r="FWZ86" s="481"/>
      <c r="FXA86" s="1053"/>
      <c r="FXB86" s="1053"/>
      <c r="FXC86" s="1053"/>
      <c r="FXD86" s="1053"/>
      <c r="FXE86" s="1053"/>
      <c r="FXF86" s="480"/>
      <c r="FXG86" s="480"/>
      <c r="FXH86" s="481"/>
      <c r="FXI86" s="480"/>
      <c r="FXJ86" s="480"/>
      <c r="FXK86" s="480"/>
      <c r="FXL86" s="481"/>
      <c r="FXM86" s="481"/>
      <c r="FXN86" s="482"/>
      <c r="FXO86" s="481"/>
      <c r="FXP86" s="1053"/>
      <c r="FXQ86" s="1053"/>
      <c r="FXR86" s="1053"/>
      <c r="FXS86" s="1053"/>
      <c r="FXT86" s="1053"/>
      <c r="FXU86" s="480"/>
      <c r="FXV86" s="480"/>
      <c r="FXW86" s="481"/>
      <c r="FXX86" s="480"/>
      <c r="FXY86" s="480"/>
      <c r="FXZ86" s="480"/>
      <c r="FYA86" s="481"/>
      <c r="FYB86" s="481"/>
      <c r="FYC86" s="482"/>
      <c r="FYD86" s="481"/>
      <c r="FYE86" s="1053"/>
      <c r="FYF86" s="1053"/>
      <c r="FYG86" s="1053"/>
      <c r="FYH86" s="1053"/>
      <c r="FYI86" s="1053"/>
      <c r="FYJ86" s="480"/>
      <c r="FYK86" s="480"/>
      <c r="FYL86" s="481"/>
      <c r="FYM86" s="480"/>
      <c r="FYN86" s="480"/>
      <c r="FYO86" s="480"/>
      <c r="FYP86" s="481"/>
      <c r="FYQ86" s="481"/>
      <c r="FYR86" s="482"/>
      <c r="FYS86" s="481"/>
      <c r="FYT86" s="1053"/>
      <c r="FYU86" s="1053"/>
      <c r="FYV86" s="1053"/>
      <c r="FYW86" s="1053"/>
      <c r="FYX86" s="1053"/>
      <c r="FYY86" s="480"/>
      <c r="FYZ86" s="480"/>
      <c r="FZA86" s="481"/>
      <c r="FZB86" s="480"/>
      <c r="FZC86" s="480"/>
      <c r="FZD86" s="480"/>
      <c r="FZE86" s="481"/>
      <c r="FZF86" s="481"/>
      <c r="FZG86" s="482"/>
      <c r="FZH86" s="481"/>
      <c r="FZI86" s="1053"/>
      <c r="FZJ86" s="1053"/>
      <c r="FZK86" s="1053"/>
      <c r="FZL86" s="1053"/>
      <c r="FZM86" s="1053"/>
      <c r="FZN86" s="480"/>
      <c r="FZO86" s="480"/>
      <c r="FZP86" s="481"/>
      <c r="FZQ86" s="480"/>
      <c r="FZR86" s="480"/>
      <c r="FZS86" s="480"/>
      <c r="FZT86" s="481"/>
      <c r="FZU86" s="481"/>
      <c r="FZV86" s="482"/>
      <c r="FZW86" s="481"/>
      <c r="FZX86" s="1053"/>
      <c r="FZY86" s="1053"/>
      <c r="FZZ86" s="1053"/>
      <c r="GAA86" s="1053"/>
      <c r="GAB86" s="1053"/>
      <c r="GAC86" s="480"/>
      <c r="GAD86" s="480"/>
      <c r="GAE86" s="481"/>
      <c r="GAF86" s="480"/>
      <c r="GAG86" s="480"/>
      <c r="GAH86" s="480"/>
      <c r="GAI86" s="481"/>
      <c r="GAJ86" s="481"/>
      <c r="GAK86" s="482"/>
      <c r="GAL86" s="481"/>
      <c r="GAM86" s="1053"/>
      <c r="GAN86" s="1053"/>
      <c r="GAO86" s="1053"/>
      <c r="GAP86" s="1053"/>
      <c r="GAQ86" s="1053"/>
      <c r="GAR86" s="480"/>
      <c r="GAS86" s="480"/>
      <c r="GAT86" s="481"/>
      <c r="GAU86" s="480"/>
      <c r="GAV86" s="480"/>
      <c r="GAW86" s="480"/>
      <c r="GAX86" s="481"/>
      <c r="GAY86" s="481"/>
      <c r="GAZ86" s="482"/>
      <c r="GBA86" s="481"/>
      <c r="GBB86" s="1053"/>
      <c r="GBC86" s="1053"/>
      <c r="GBD86" s="1053"/>
      <c r="GBE86" s="1053"/>
      <c r="GBF86" s="1053"/>
      <c r="GBG86" s="480"/>
      <c r="GBH86" s="480"/>
      <c r="GBI86" s="481"/>
      <c r="GBJ86" s="480"/>
      <c r="GBK86" s="480"/>
      <c r="GBL86" s="480"/>
      <c r="GBM86" s="481"/>
      <c r="GBN86" s="481"/>
      <c r="GBO86" s="482"/>
      <c r="GBP86" s="481"/>
      <c r="GBQ86" s="1053"/>
      <c r="GBR86" s="1053"/>
      <c r="GBS86" s="1053"/>
      <c r="GBT86" s="1053"/>
      <c r="GBU86" s="1053"/>
      <c r="GBV86" s="480"/>
      <c r="GBW86" s="480"/>
      <c r="GBX86" s="481"/>
      <c r="GBY86" s="480"/>
      <c r="GBZ86" s="480"/>
      <c r="GCA86" s="480"/>
      <c r="GCB86" s="481"/>
      <c r="GCC86" s="481"/>
      <c r="GCD86" s="482"/>
      <c r="GCE86" s="481"/>
      <c r="GCF86" s="1053"/>
      <c r="GCG86" s="1053"/>
      <c r="GCH86" s="1053"/>
      <c r="GCI86" s="1053"/>
      <c r="GCJ86" s="1053"/>
      <c r="GCK86" s="480"/>
      <c r="GCL86" s="480"/>
      <c r="GCM86" s="481"/>
      <c r="GCN86" s="480"/>
      <c r="GCO86" s="480"/>
      <c r="GCP86" s="480"/>
      <c r="GCQ86" s="481"/>
      <c r="GCR86" s="481"/>
      <c r="GCS86" s="482"/>
      <c r="GCT86" s="481"/>
      <c r="GCU86" s="1053"/>
      <c r="GCV86" s="1053"/>
      <c r="GCW86" s="1053"/>
      <c r="GCX86" s="1053"/>
      <c r="GCY86" s="1053"/>
      <c r="GCZ86" s="480"/>
      <c r="GDA86" s="480"/>
      <c r="GDB86" s="481"/>
      <c r="GDC86" s="480"/>
      <c r="GDD86" s="480"/>
      <c r="GDE86" s="480"/>
      <c r="GDF86" s="481"/>
      <c r="GDG86" s="481"/>
      <c r="GDH86" s="482"/>
      <c r="GDI86" s="481"/>
      <c r="GDJ86" s="1053"/>
      <c r="GDK86" s="1053"/>
      <c r="GDL86" s="1053"/>
      <c r="GDM86" s="1053"/>
      <c r="GDN86" s="1053"/>
      <c r="GDO86" s="480"/>
      <c r="GDP86" s="480"/>
      <c r="GDQ86" s="481"/>
      <c r="GDR86" s="480"/>
      <c r="GDS86" s="480"/>
      <c r="GDT86" s="480"/>
      <c r="GDU86" s="481"/>
      <c r="GDV86" s="481"/>
      <c r="GDW86" s="482"/>
      <c r="GDX86" s="481"/>
      <c r="GDY86" s="1053"/>
      <c r="GDZ86" s="1053"/>
      <c r="GEA86" s="1053"/>
      <c r="GEB86" s="1053"/>
      <c r="GEC86" s="1053"/>
      <c r="GED86" s="480"/>
      <c r="GEE86" s="480"/>
      <c r="GEF86" s="481"/>
      <c r="GEG86" s="480"/>
      <c r="GEH86" s="480"/>
      <c r="GEI86" s="480"/>
      <c r="GEJ86" s="481"/>
      <c r="GEK86" s="481"/>
      <c r="GEL86" s="482"/>
      <c r="GEM86" s="481"/>
      <c r="GEN86" s="1053"/>
      <c r="GEO86" s="1053"/>
      <c r="GEP86" s="1053"/>
      <c r="GEQ86" s="1053"/>
      <c r="GER86" s="1053"/>
      <c r="GES86" s="480"/>
      <c r="GET86" s="480"/>
      <c r="GEU86" s="481"/>
      <c r="GEV86" s="480"/>
      <c r="GEW86" s="480"/>
      <c r="GEX86" s="480"/>
      <c r="GEY86" s="481"/>
      <c r="GEZ86" s="481"/>
      <c r="GFA86" s="482"/>
      <c r="GFB86" s="481"/>
      <c r="GFC86" s="1053"/>
      <c r="GFD86" s="1053"/>
      <c r="GFE86" s="1053"/>
      <c r="GFF86" s="1053"/>
      <c r="GFG86" s="1053"/>
      <c r="GFH86" s="480"/>
      <c r="GFI86" s="480"/>
      <c r="GFJ86" s="481"/>
      <c r="GFK86" s="480"/>
      <c r="GFL86" s="480"/>
      <c r="GFM86" s="480"/>
      <c r="GFN86" s="481"/>
      <c r="GFO86" s="481"/>
      <c r="GFP86" s="482"/>
      <c r="GFQ86" s="481"/>
      <c r="GFR86" s="1053"/>
      <c r="GFS86" s="1053"/>
      <c r="GFT86" s="1053"/>
      <c r="GFU86" s="1053"/>
      <c r="GFV86" s="1053"/>
      <c r="GFW86" s="480"/>
      <c r="GFX86" s="480"/>
      <c r="GFY86" s="481"/>
      <c r="GFZ86" s="480"/>
      <c r="GGA86" s="480"/>
      <c r="GGB86" s="480"/>
      <c r="GGC86" s="481"/>
      <c r="GGD86" s="481"/>
      <c r="GGE86" s="482"/>
      <c r="GGF86" s="481"/>
      <c r="GGG86" s="1053"/>
      <c r="GGH86" s="1053"/>
      <c r="GGI86" s="1053"/>
      <c r="GGJ86" s="1053"/>
      <c r="GGK86" s="1053"/>
      <c r="GGL86" s="480"/>
      <c r="GGM86" s="480"/>
      <c r="GGN86" s="481"/>
      <c r="GGO86" s="480"/>
      <c r="GGP86" s="480"/>
      <c r="GGQ86" s="480"/>
      <c r="GGR86" s="481"/>
      <c r="GGS86" s="481"/>
      <c r="GGT86" s="482"/>
      <c r="GGU86" s="481"/>
      <c r="GGV86" s="1053"/>
      <c r="GGW86" s="1053"/>
      <c r="GGX86" s="1053"/>
      <c r="GGY86" s="1053"/>
      <c r="GGZ86" s="1053"/>
      <c r="GHA86" s="480"/>
      <c r="GHB86" s="480"/>
      <c r="GHC86" s="481"/>
      <c r="GHD86" s="480"/>
      <c r="GHE86" s="480"/>
      <c r="GHF86" s="480"/>
      <c r="GHG86" s="481"/>
      <c r="GHH86" s="481"/>
      <c r="GHI86" s="482"/>
      <c r="GHJ86" s="481"/>
      <c r="GHK86" s="1053"/>
      <c r="GHL86" s="1053"/>
      <c r="GHM86" s="1053"/>
      <c r="GHN86" s="1053"/>
      <c r="GHO86" s="1053"/>
      <c r="GHP86" s="480"/>
      <c r="GHQ86" s="480"/>
      <c r="GHR86" s="481"/>
      <c r="GHS86" s="480"/>
      <c r="GHT86" s="480"/>
      <c r="GHU86" s="480"/>
      <c r="GHV86" s="481"/>
      <c r="GHW86" s="481"/>
      <c r="GHX86" s="482"/>
      <c r="GHY86" s="481"/>
      <c r="GHZ86" s="1053"/>
      <c r="GIA86" s="1053"/>
      <c r="GIB86" s="1053"/>
      <c r="GIC86" s="1053"/>
      <c r="GID86" s="1053"/>
      <c r="GIE86" s="480"/>
      <c r="GIF86" s="480"/>
      <c r="GIG86" s="481"/>
      <c r="GIH86" s="480"/>
      <c r="GII86" s="480"/>
      <c r="GIJ86" s="480"/>
      <c r="GIK86" s="481"/>
      <c r="GIL86" s="481"/>
      <c r="GIM86" s="482"/>
      <c r="GIN86" s="481"/>
      <c r="GIO86" s="1053"/>
      <c r="GIP86" s="1053"/>
      <c r="GIQ86" s="1053"/>
      <c r="GIR86" s="1053"/>
      <c r="GIS86" s="1053"/>
      <c r="GIT86" s="480"/>
      <c r="GIU86" s="480"/>
      <c r="GIV86" s="481"/>
      <c r="GIW86" s="480"/>
      <c r="GIX86" s="480"/>
      <c r="GIY86" s="480"/>
      <c r="GIZ86" s="481"/>
      <c r="GJA86" s="481"/>
      <c r="GJB86" s="482"/>
      <c r="GJC86" s="481"/>
      <c r="GJD86" s="1053"/>
      <c r="GJE86" s="1053"/>
      <c r="GJF86" s="1053"/>
      <c r="GJG86" s="1053"/>
      <c r="GJH86" s="1053"/>
      <c r="GJI86" s="480"/>
      <c r="GJJ86" s="480"/>
      <c r="GJK86" s="481"/>
      <c r="GJL86" s="480"/>
      <c r="GJM86" s="480"/>
      <c r="GJN86" s="480"/>
      <c r="GJO86" s="481"/>
      <c r="GJP86" s="481"/>
      <c r="GJQ86" s="482"/>
      <c r="GJR86" s="481"/>
      <c r="GJS86" s="1053"/>
      <c r="GJT86" s="1053"/>
      <c r="GJU86" s="1053"/>
      <c r="GJV86" s="1053"/>
      <c r="GJW86" s="1053"/>
      <c r="GJX86" s="480"/>
      <c r="GJY86" s="480"/>
      <c r="GJZ86" s="481"/>
      <c r="GKA86" s="480"/>
      <c r="GKB86" s="480"/>
      <c r="GKC86" s="480"/>
      <c r="GKD86" s="481"/>
      <c r="GKE86" s="481"/>
      <c r="GKF86" s="482"/>
      <c r="GKG86" s="481"/>
      <c r="GKH86" s="1053"/>
      <c r="GKI86" s="1053"/>
      <c r="GKJ86" s="1053"/>
      <c r="GKK86" s="1053"/>
      <c r="GKL86" s="1053"/>
      <c r="GKM86" s="480"/>
      <c r="GKN86" s="480"/>
      <c r="GKO86" s="481"/>
      <c r="GKP86" s="480"/>
      <c r="GKQ86" s="480"/>
      <c r="GKR86" s="480"/>
      <c r="GKS86" s="481"/>
      <c r="GKT86" s="481"/>
      <c r="GKU86" s="482"/>
      <c r="GKV86" s="481"/>
      <c r="GKW86" s="1053"/>
      <c r="GKX86" s="1053"/>
      <c r="GKY86" s="1053"/>
      <c r="GKZ86" s="1053"/>
      <c r="GLA86" s="1053"/>
      <c r="GLB86" s="480"/>
      <c r="GLC86" s="480"/>
      <c r="GLD86" s="481"/>
      <c r="GLE86" s="480"/>
      <c r="GLF86" s="480"/>
      <c r="GLG86" s="480"/>
      <c r="GLH86" s="481"/>
      <c r="GLI86" s="481"/>
      <c r="GLJ86" s="482"/>
      <c r="GLK86" s="481"/>
      <c r="GLL86" s="1053"/>
      <c r="GLM86" s="1053"/>
      <c r="GLN86" s="1053"/>
      <c r="GLO86" s="1053"/>
      <c r="GLP86" s="1053"/>
      <c r="GLQ86" s="480"/>
      <c r="GLR86" s="480"/>
      <c r="GLS86" s="481"/>
      <c r="GLT86" s="480"/>
      <c r="GLU86" s="480"/>
      <c r="GLV86" s="480"/>
      <c r="GLW86" s="481"/>
      <c r="GLX86" s="481"/>
      <c r="GLY86" s="482"/>
      <c r="GLZ86" s="481"/>
      <c r="GMA86" s="1053"/>
      <c r="GMB86" s="1053"/>
      <c r="GMC86" s="1053"/>
      <c r="GMD86" s="1053"/>
      <c r="GME86" s="1053"/>
      <c r="GMF86" s="480"/>
      <c r="GMG86" s="480"/>
      <c r="GMH86" s="481"/>
      <c r="GMI86" s="480"/>
      <c r="GMJ86" s="480"/>
      <c r="GMK86" s="480"/>
      <c r="GML86" s="481"/>
      <c r="GMM86" s="481"/>
      <c r="GMN86" s="482"/>
      <c r="GMO86" s="481"/>
      <c r="GMP86" s="1053"/>
      <c r="GMQ86" s="1053"/>
      <c r="GMR86" s="1053"/>
      <c r="GMS86" s="1053"/>
      <c r="GMT86" s="1053"/>
      <c r="GMU86" s="480"/>
      <c r="GMV86" s="480"/>
      <c r="GMW86" s="481"/>
      <c r="GMX86" s="480"/>
      <c r="GMY86" s="480"/>
      <c r="GMZ86" s="480"/>
      <c r="GNA86" s="481"/>
      <c r="GNB86" s="481"/>
      <c r="GNC86" s="482"/>
      <c r="GND86" s="481"/>
      <c r="GNE86" s="1053"/>
      <c r="GNF86" s="1053"/>
      <c r="GNG86" s="1053"/>
      <c r="GNH86" s="1053"/>
      <c r="GNI86" s="1053"/>
      <c r="GNJ86" s="480"/>
      <c r="GNK86" s="480"/>
      <c r="GNL86" s="481"/>
      <c r="GNM86" s="480"/>
      <c r="GNN86" s="480"/>
      <c r="GNO86" s="480"/>
      <c r="GNP86" s="481"/>
      <c r="GNQ86" s="481"/>
      <c r="GNR86" s="482"/>
      <c r="GNS86" s="481"/>
      <c r="GNT86" s="1053"/>
      <c r="GNU86" s="1053"/>
      <c r="GNV86" s="1053"/>
      <c r="GNW86" s="1053"/>
      <c r="GNX86" s="1053"/>
      <c r="GNY86" s="480"/>
      <c r="GNZ86" s="480"/>
      <c r="GOA86" s="481"/>
      <c r="GOB86" s="480"/>
      <c r="GOC86" s="480"/>
      <c r="GOD86" s="480"/>
      <c r="GOE86" s="481"/>
      <c r="GOF86" s="481"/>
      <c r="GOG86" s="482"/>
      <c r="GOH86" s="481"/>
      <c r="GOI86" s="1053"/>
      <c r="GOJ86" s="1053"/>
      <c r="GOK86" s="1053"/>
      <c r="GOL86" s="1053"/>
      <c r="GOM86" s="1053"/>
      <c r="GON86" s="480"/>
      <c r="GOO86" s="480"/>
      <c r="GOP86" s="481"/>
      <c r="GOQ86" s="480"/>
      <c r="GOR86" s="480"/>
      <c r="GOS86" s="480"/>
      <c r="GOT86" s="481"/>
      <c r="GOU86" s="481"/>
      <c r="GOV86" s="482"/>
      <c r="GOW86" s="481"/>
      <c r="GOX86" s="1053"/>
      <c r="GOY86" s="1053"/>
      <c r="GOZ86" s="1053"/>
      <c r="GPA86" s="1053"/>
      <c r="GPB86" s="1053"/>
      <c r="GPC86" s="480"/>
      <c r="GPD86" s="480"/>
      <c r="GPE86" s="481"/>
      <c r="GPF86" s="480"/>
      <c r="GPG86" s="480"/>
      <c r="GPH86" s="480"/>
      <c r="GPI86" s="481"/>
      <c r="GPJ86" s="481"/>
      <c r="GPK86" s="482"/>
      <c r="GPL86" s="481"/>
      <c r="GPM86" s="1053"/>
      <c r="GPN86" s="1053"/>
      <c r="GPO86" s="1053"/>
      <c r="GPP86" s="1053"/>
      <c r="GPQ86" s="1053"/>
      <c r="GPR86" s="480"/>
      <c r="GPS86" s="480"/>
      <c r="GPT86" s="481"/>
      <c r="GPU86" s="480"/>
      <c r="GPV86" s="480"/>
      <c r="GPW86" s="480"/>
      <c r="GPX86" s="481"/>
      <c r="GPY86" s="481"/>
      <c r="GPZ86" s="482"/>
      <c r="GQA86" s="481"/>
      <c r="GQB86" s="1053"/>
      <c r="GQC86" s="1053"/>
      <c r="GQD86" s="1053"/>
      <c r="GQE86" s="1053"/>
      <c r="GQF86" s="1053"/>
      <c r="GQG86" s="480"/>
      <c r="GQH86" s="480"/>
      <c r="GQI86" s="481"/>
      <c r="GQJ86" s="480"/>
      <c r="GQK86" s="480"/>
      <c r="GQL86" s="480"/>
      <c r="GQM86" s="481"/>
      <c r="GQN86" s="481"/>
      <c r="GQO86" s="482"/>
      <c r="GQP86" s="481"/>
      <c r="GQQ86" s="1053"/>
      <c r="GQR86" s="1053"/>
      <c r="GQS86" s="1053"/>
      <c r="GQT86" s="1053"/>
      <c r="GQU86" s="1053"/>
      <c r="GQV86" s="480"/>
      <c r="GQW86" s="480"/>
      <c r="GQX86" s="481"/>
      <c r="GQY86" s="480"/>
      <c r="GQZ86" s="480"/>
      <c r="GRA86" s="480"/>
      <c r="GRB86" s="481"/>
      <c r="GRC86" s="481"/>
      <c r="GRD86" s="482"/>
      <c r="GRE86" s="481"/>
      <c r="GRF86" s="1053"/>
      <c r="GRG86" s="1053"/>
      <c r="GRH86" s="1053"/>
      <c r="GRI86" s="1053"/>
      <c r="GRJ86" s="1053"/>
      <c r="GRK86" s="480"/>
      <c r="GRL86" s="480"/>
      <c r="GRM86" s="481"/>
      <c r="GRN86" s="480"/>
      <c r="GRO86" s="480"/>
      <c r="GRP86" s="480"/>
      <c r="GRQ86" s="481"/>
      <c r="GRR86" s="481"/>
      <c r="GRS86" s="482"/>
      <c r="GRT86" s="481"/>
      <c r="GRU86" s="1053"/>
      <c r="GRV86" s="1053"/>
      <c r="GRW86" s="1053"/>
      <c r="GRX86" s="1053"/>
      <c r="GRY86" s="1053"/>
      <c r="GRZ86" s="480"/>
      <c r="GSA86" s="480"/>
      <c r="GSB86" s="481"/>
      <c r="GSC86" s="480"/>
      <c r="GSD86" s="480"/>
      <c r="GSE86" s="480"/>
      <c r="GSF86" s="481"/>
      <c r="GSG86" s="481"/>
      <c r="GSH86" s="482"/>
      <c r="GSI86" s="481"/>
      <c r="GSJ86" s="1053"/>
      <c r="GSK86" s="1053"/>
      <c r="GSL86" s="1053"/>
      <c r="GSM86" s="1053"/>
      <c r="GSN86" s="1053"/>
      <c r="GSO86" s="480"/>
      <c r="GSP86" s="480"/>
      <c r="GSQ86" s="481"/>
      <c r="GSR86" s="480"/>
      <c r="GSS86" s="480"/>
      <c r="GST86" s="480"/>
      <c r="GSU86" s="481"/>
      <c r="GSV86" s="481"/>
      <c r="GSW86" s="482"/>
      <c r="GSX86" s="481"/>
      <c r="GSY86" s="1053"/>
      <c r="GSZ86" s="1053"/>
      <c r="GTA86" s="1053"/>
      <c r="GTB86" s="1053"/>
      <c r="GTC86" s="1053"/>
      <c r="GTD86" s="480"/>
      <c r="GTE86" s="480"/>
      <c r="GTF86" s="481"/>
      <c r="GTG86" s="480"/>
      <c r="GTH86" s="480"/>
      <c r="GTI86" s="480"/>
      <c r="GTJ86" s="481"/>
      <c r="GTK86" s="481"/>
      <c r="GTL86" s="482"/>
      <c r="GTM86" s="481"/>
      <c r="GTN86" s="1053"/>
      <c r="GTO86" s="1053"/>
      <c r="GTP86" s="1053"/>
      <c r="GTQ86" s="1053"/>
      <c r="GTR86" s="1053"/>
      <c r="GTS86" s="480"/>
      <c r="GTT86" s="480"/>
      <c r="GTU86" s="481"/>
      <c r="GTV86" s="480"/>
      <c r="GTW86" s="480"/>
      <c r="GTX86" s="480"/>
      <c r="GTY86" s="481"/>
      <c r="GTZ86" s="481"/>
      <c r="GUA86" s="482"/>
      <c r="GUB86" s="481"/>
      <c r="GUC86" s="1053"/>
      <c r="GUD86" s="1053"/>
      <c r="GUE86" s="1053"/>
      <c r="GUF86" s="1053"/>
      <c r="GUG86" s="1053"/>
      <c r="GUH86" s="480"/>
      <c r="GUI86" s="480"/>
      <c r="GUJ86" s="481"/>
      <c r="GUK86" s="480"/>
      <c r="GUL86" s="480"/>
      <c r="GUM86" s="480"/>
      <c r="GUN86" s="481"/>
      <c r="GUO86" s="481"/>
      <c r="GUP86" s="482"/>
      <c r="GUQ86" s="481"/>
      <c r="GUR86" s="1053"/>
      <c r="GUS86" s="1053"/>
      <c r="GUT86" s="1053"/>
      <c r="GUU86" s="1053"/>
      <c r="GUV86" s="1053"/>
      <c r="GUW86" s="480"/>
      <c r="GUX86" s="480"/>
      <c r="GUY86" s="481"/>
      <c r="GUZ86" s="480"/>
      <c r="GVA86" s="480"/>
      <c r="GVB86" s="480"/>
      <c r="GVC86" s="481"/>
      <c r="GVD86" s="481"/>
      <c r="GVE86" s="482"/>
      <c r="GVF86" s="481"/>
      <c r="GVG86" s="1053"/>
      <c r="GVH86" s="1053"/>
      <c r="GVI86" s="1053"/>
      <c r="GVJ86" s="1053"/>
      <c r="GVK86" s="1053"/>
      <c r="GVL86" s="480"/>
      <c r="GVM86" s="480"/>
      <c r="GVN86" s="481"/>
      <c r="GVO86" s="480"/>
      <c r="GVP86" s="480"/>
      <c r="GVQ86" s="480"/>
      <c r="GVR86" s="481"/>
      <c r="GVS86" s="481"/>
      <c r="GVT86" s="482"/>
      <c r="GVU86" s="481"/>
      <c r="GVV86" s="1053"/>
      <c r="GVW86" s="1053"/>
      <c r="GVX86" s="1053"/>
      <c r="GVY86" s="1053"/>
      <c r="GVZ86" s="1053"/>
      <c r="GWA86" s="480"/>
      <c r="GWB86" s="480"/>
      <c r="GWC86" s="481"/>
      <c r="GWD86" s="480"/>
      <c r="GWE86" s="480"/>
      <c r="GWF86" s="480"/>
      <c r="GWG86" s="481"/>
      <c r="GWH86" s="481"/>
      <c r="GWI86" s="482"/>
      <c r="GWJ86" s="481"/>
      <c r="GWK86" s="1053"/>
      <c r="GWL86" s="1053"/>
      <c r="GWM86" s="1053"/>
      <c r="GWN86" s="1053"/>
      <c r="GWO86" s="1053"/>
      <c r="GWP86" s="480"/>
      <c r="GWQ86" s="480"/>
      <c r="GWR86" s="481"/>
      <c r="GWS86" s="480"/>
      <c r="GWT86" s="480"/>
      <c r="GWU86" s="480"/>
      <c r="GWV86" s="481"/>
      <c r="GWW86" s="481"/>
      <c r="GWX86" s="482"/>
      <c r="GWY86" s="481"/>
      <c r="GWZ86" s="1053"/>
      <c r="GXA86" s="1053"/>
      <c r="GXB86" s="1053"/>
      <c r="GXC86" s="1053"/>
      <c r="GXD86" s="1053"/>
      <c r="GXE86" s="480"/>
      <c r="GXF86" s="480"/>
      <c r="GXG86" s="481"/>
      <c r="GXH86" s="480"/>
      <c r="GXI86" s="480"/>
      <c r="GXJ86" s="480"/>
      <c r="GXK86" s="481"/>
      <c r="GXL86" s="481"/>
      <c r="GXM86" s="482"/>
      <c r="GXN86" s="481"/>
      <c r="GXO86" s="1053"/>
      <c r="GXP86" s="1053"/>
      <c r="GXQ86" s="1053"/>
      <c r="GXR86" s="1053"/>
      <c r="GXS86" s="1053"/>
      <c r="GXT86" s="480"/>
      <c r="GXU86" s="480"/>
      <c r="GXV86" s="481"/>
      <c r="GXW86" s="480"/>
      <c r="GXX86" s="480"/>
      <c r="GXY86" s="480"/>
      <c r="GXZ86" s="481"/>
      <c r="GYA86" s="481"/>
      <c r="GYB86" s="482"/>
      <c r="GYC86" s="481"/>
      <c r="GYD86" s="1053"/>
      <c r="GYE86" s="1053"/>
      <c r="GYF86" s="1053"/>
      <c r="GYG86" s="1053"/>
      <c r="GYH86" s="1053"/>
      <c r="GYI86" s="480"/>
      <c r="GYJ86" s="480"/>
      <c r="GYK86" s="481"/>
      <c r="GYL86" s="480"/>
      <c r="GYM86" s="480"/>
      <c r="GYN86" s="480"/>
      <c r="GYO86" s="481"/>
      <c r="GYP86" s="481"/>
      <c r="GYQ86" s="482"/>
      <c r="GYR86" s="481"/>
      <c r="GYS86" s="1053"/>
      <c r="GYT86" s="1053"/>
      <c r="GYU86" s="1053"/>
      <c r="GYV86" s="1053"/>
      <c r="GYW86" s="1053"/>
      <c r="GYX86" s="480"/>
      <c r="GYY86" s="480"/>
      <c r="GYZ86" s="481"/>
      <c r="GZA86" s="480"/>
      <c r="GZB86" s="480"/>
      <c r="GZC86" s="480"/>
      <c r="GZD86" s="481"/>
      <c r="GZE86" s="481"/>
      <c r="GZF86" s="482"/>
      <c r="GZG86" s="481"/>
      <c r="GZH86" s="1053"/>
      <c r="GZI86" s="1053"/>
      <c r="GZJ86" s="1053"/>
      <c r="GZK86" s="1053"/>
      <c r="GZL86" s="1053"/>
      <c r="GZM86" s="480"/>
      <c r="GZN86" s="480"/>
      <c r="GZO86" s="481"/>
      <c r="GZP86" s="480"/>
      <c r="GZQ86" s="480"/>
      <c r="GZR86" s="480"/>
      <c r="GZS86" s="481"/>
      <c r="GZT86" s="481"/>
      <c r="GZU86" s="482"/>
      <c r="GZV86" s="481"/>
      <c r="GZW86" s="1053"/>
      <c r="GZX86" s="1053"/>
      <c r="GZY86" s="1053"/>
      <c r="GZZ86" s="1053"/>
      <c r="HAA86" s="1053"/>
      <c r="HAB86" s="480"/>
      <c r="HAC86" s="480"/>
      <c r="HAD86" s="481"/>
      <c r="HAE86" s="480"/>
      <c r="HAF86" s="480"/>
      <c r="HAG86" s="480"/>
      <c r="HAH86" s="481"/>
      <c r="HAI86" s="481"/>
      <c r="HAJ86" s="482"/>
      <c r="HAK86" s="481"/>
      <c r="HAL86" s="1053"/>
      <c r="HAM86" s="1053"/>
      <c r="HAN86" s="1053"/>
      <c r="HAO86" s="1053"/>
      <c r="HAP86" s="1053"/>
      <c r="HAQ86" s="480"/>
      <c r="HAR86" s="480"/>
      <c r="HAS86" s="481"/>
      <c r="HAT86" s="480"/>
      <c r="HAU86" s="480"/>
      <c r="HAV86" s="480"/>
      <c r="HAW86" s="481"/>
      <c r="HAX86" s="481"/>
      <c r="HAY86" s="482"/>
      <c r="HAZ86" s="481"/>
      <c r="HBA86" s="1053"/>
      <c r="HBB86" s="1053"/>
      <c r="HBC86" s="1053"/>
      <c r="HBD86" s="1053"/>
      <c r="HBE86" s="1053"/>
      <c r="HBF86" s="480"/>
      <c r="HBG86" s="480"/>
      <c r="HBH86" s="481"/>
      <c r="HBI86" s="480"/>
      <c r="HBJ86" s="480"/>
      <c r="HBK86" s="480"/>
      <c r="HBL86" s="481"/>
      <c r="HBM86" s="481"/>
      <c r="HBN86" s="482"/>
      <c r="HBO86" s="481"/>
      <c r="HBP86" s="1053"/>
      <c r="HBQ86" s="1053"/>
      <c r="HBR86" s="1053"/>
      <c r="HBS86" s="1053"/>
      <c r="HBT86" s="1053"/>
      <c r="HBU86" s="480"/>
      <c r="HBV86" s="480"/>
      <c r="HBW86" s="481"/>
      <c r="HBX86" s="480"/>
      <c r="HBY86" s="480"/>
      <c r="HBZ86" s="480"/>
      <c r="HCA86" s="481"/>
      <c r="HCB86" s="481"/>
      <c r="HCC86" s="482"/>
      <c r="HCD86" s="481"/>
      <c r="HCE86" s="1053"/>
      <c r="HCF86" s="1053"/>
      <c r="HCG86" s="1053"/>
      <c r="HCH86" s="1053"/>
      <c r="HCI86" s="1053"/>
      <c r="HCJ86" s="480"/>
      <c r="HCK86" s="480"/>
      <c r="HCL86" s="481"/>
      <c r="HCM86" s="480"/>
      <c r="HCN86" s="480"/>
      <c r="HCO86" s="480"/>
      <c r="HCP86" s="481"/>
      <c r="HCQ86" s="481"/>
      <c r="HCR86" s="482"/>
      <c r="HCS86" s="481"/>
      <c r="HCT86" s="1053"/>
      <c r="HCU86" s="1053"/>
      <c r="HCV86" s="1053"/>
      <c r="HCW86" s="1053"/>
      <c r="HCX86" s="1053"/>
      <c r="HCY86" s="480"/>
      <c r="HCZ86" s="480"/>
      <c r="HDA86" s="481"/>
      <c r="HDB86" s="480"/>
      <c r="HDC86" s="480"/>
      <c r="HDD86" s="480"/>
      <c r="HDE86" s="481"/>
      <c r="HDF86" s="481"/>
      <c r="HDG86" s="482"/>
      <c r="HDH86" s="481"/>
      <c r="HDI86" s="1053"/>
      <c r="HDJ86" s="1053"/>
      <c r="HDK86" s="1053"/>
      <c r="HDL86" s="1053"/>
      <c r="HDM86" s="1053"/>
      <c r="HDN86" s="480"/>
      <c r="HDO86" s="480"/>
      <c r="HDP86" s="481"/>
      <c r="HDQ86" s="480"/>
      <c r="HDR86" s="480"/>
      <c r="HDS86" s="480"/>
      <c r="HDT86" s="481"/>
      <c r="HDU86" s="481"/>
      <c r="HDV86" s="482"/>
      <c r="HDW86" s="481"/>
      <c r="HDX86" s="1053"/>
      <c r="HDY86" s="1053"/>
      <c r="HDZ86" s="1053"/>
      <c r="HEA86" s="1053"/>
      <c r="HEB86" s="1053"/>
      <c r="HEC86" s="480"/>
      <c r="HED86" s="480"/>
      <c r="HEE86" s="481"/>
      <c r="HEF86" s="480"/>
      <c r="HEG86" s="480"/>
      <c r="HEH86" s="480"/>
      <c r="HEI86" s="481"/>
      <c r="HEJ86" s="481"/>
      <c r="HEK86" s="482"/>
      <c r="HEL86" s="481"/>
      <c r="HEM86" s="1053"/>
      <c r="HEN86" s="1053"/>
      <c r="HEO86" s="1053"/>
      <c r="HEP86" s="1053"/>
      <c r="HEQ86" s="1053"/>
      <c r="HER86" s="480"/>
      <c r="HES86" s="480"/>
      <c r="HET86" s="481"/>
      <c r="HEU86" s="480"/>
      <c r="HEV86" s="480"/>
      <c r="HEW86" s="480"/>
      <c r="HEX86" s="481"/>
      <c r="HEY86" s="481"/>
      <c r="HEZ86" s="482"/>
      <c r="HFA86" s="481"/>
      <c r="HFB86" s="1053"/>
      <c r="HFC86" s="1053"/>
      <c r="HFD86" s="1053"/>
      <c r="HFE86" s="1053"/>
      <c r="HFF86" s="1053"/>
      <c r="HFG86" s="480"/>
      <c r="HFH86" s="480"/>
      <c r="HFI86" s="481"/>
      <c r="HFJ86" s="480"/>
      <c r="HFK86" s="480"/>
      <c r="HFL86" s="480"/>
      <c r="HFM86" s="481"/>
      <c r="HFN86" s="481"/>
      <c r="HFO86" s="482"/>
      <c r="HFP86" s="481"/>
      <c r="HFQ86" s="1053"/>
      <c r="HFR86" s="1053"/>
      <c r="HFS86" s="1053"/>
      <c r="HFT86" s="1053"/>
      <c r="HFU86" s="1053"/>
      <c r="HFV86" s="480"/>
      <c r="HFW86" s="480"/>
      <c r="HFX86" s="481"/>
      <c r="HFY86" s="480"/>
      <c r="HFZ86" s="480"/>
      <c r="HGA86" s="480"/>
      <c r="HGB86" s="481"/>
      <c r="HGC86" s="481"/>
      <c r="HGD86" s="482"/>
      <c r="HGE86" s="481"/>
      <c r="HGF86" s="1053"/>
      <c r="HGG86" s="1053"/>
      <c r="HGH86" s="1053"/>
      <c r="HGI86" s="1053"/>
      <c r="HGJ86" s="1053"/>
      <c r="HGK86" s="480"/>
      <c r="HGL86" s="480"/>
      <c r="HGM86" s="481"/>
      <c r="HGN86" s="480"/>
      <c r="HGO86" s="480"/>
      <c r="HGP86" s="480"/>
      <c r="HGQ86" s="481"/>
      <c r="HGR86" s="481"/>
      <c r="HGS86" s="482"/>
      <c r="HGT86" s="481"/>
      <c r="HGU86" s="1053"/>
      <c r="HGV86" s="1053"/>
      <c r="HGW86" s="1053"/>
      <c r="HGX86" s="1053"/>
      <c r="HGY86" s="1053"/>
      <c r="HGZ86" s="480"/>
      <c r="HHA86" s="480"/>
      <c r="HHB86" s="481"/>
      <c r="HHC86" s="480"/>
      <c r="HHD86" s="480"/>
      <c r="HHE86" s="480"/>
      <c r="HHF86" s="481"/>
      <c r="HHG86" s="481"/>
      <c r="HHH86" s="482"/>
      <c r="HHI86" s="481"/>
      <c r="HHJ86" s="1053"/>
      <c r="HHK86" s="1053"/>
      <c r="HHL86" s="1053"/>
      <c r="HHM86" s="1053"/>
      <c r="HHN86" s="1053"/>
      <c r="HHO86" s="480"/>
      <c r="HHP86" s="480"/>
      <c r="HHQ86" s="481"/>
      <c r="HHR86" s="480"/>
      <c r="HHS86" s="480"/>
      <c r="HHT86" s="480"/>
      <c r="HHU86" s="481"/>
      <c r="HHV86" s="481"/>
      <c r="HHW86" s="482"/>
      <c r="HHX86" s="481"/>
      <c r="HHY86" s="1053"/>
      <c r="HHZ86" s="1053"/>
      <c r="HIA86" s="1053"/>
      <c r="HIB86" s="1053"/>
      <c r="HIC86" s="1053"/>
      <c r="HID86" s="480"/>
      <c r="HIE86" s="480"/>
      <c r="HIF86" s="481"/>
      <c r="HIG86" s="480"/>
      <c r="HIH86" s="480"/>
      <c r="HII86" s="480"/>
      <c r="HIJ86" s="481"/>
      <c r="HIK86" s="481"/>
      <c r="HIL86" s="482"/>
      <c r="HIM86" s="481"/>
      <c r="HIN86" s="1053"/>
      <c r="HIO86" s="1053"/>
      <c r="HIP86" s="1053"/>
      <c r="HIQ86" s="1053"/>
      <c r="HIR86" s="1053"/>
      <c r="HIS86" s="480"/>
      <c r="HIT86" s="480"/>
      <c r="HIU86" s="481"/>
      <c r="HIV86" s="480"/>
      <c r="HIW86" s="480"/>
      <c r="HIX86" s="480"/>
      <c r="HIY86" s="481"/>
      <c r="HIZ86" s="481"/>
      <c r="HJA86" s="482"/>
      <c r="HJB86" s="481"/>
      <c r="HJC86" s="1053"/>
      <c r="HJD86" s="1053"/>
      <c r="HJE86" s="1053"/>
      <c r="HJF86" s="1053"/>
      <c r="HJG86" s="1053"/>
      <c r="HJH86" s="480"/>
      <c r="HJI86" s="480"/>
      <c r="HJJ86" s="481"/>
      <c r="HJK86" s="480"/>
      <c r="HJL86" s="480"/>
      <c r="HJM86" s="480"/>
      <c r="HJN86" s="481"/>
      <c r="HJO86" s="481"/>
      <c r="HJP86" s="482"/>
      <c r="HJQ86" s="481"/>
      <c r="HJR86" s="1053"/>
      <c r="HJS86" s="1053"/>
      <c r="HJT86" s="1053"/>
      <c r="HJU86" s="1053"/>
      <c r="HJV86" s="1053"/>
      <c r="HJW86" s="480"/>
      <c r="HJX86" s="480"/>
      <c r="HJY86" s="481"/>
      <c r="HJZ86" s="480"/>
      <c r="HKA86" s="480"/>
      <c r="HKB86" s="480"/>
      <c r="HKC86" s="481"/>
      <c r="HKD86" s="481"/>
      <c r="HKE86" s="482"/>
      <c r="HKF86" s="481"/>
      <c r="HKG86" s="1053"/>
      <c r="HKH86" s="1053"/>
      <c r="HKI86" s="1053"/>
      <c r="HKJ86" s="1053"/>
      <c r="HKK86" s="1053"/>
      <c r="HKL86" s="480"/>
      <c r="HKM86" s="480"/>
      <c r="HKN86" s="481"/>
      <c r="HKO86" s="480"/>
      <c r="HKP86" s="480"/>
      <c r="HKQ86" s="480"/>
      <c r="HKR86" s="481"/>
      <c r="HKS86" s="481"/>
      <c r="HKT86" s="482"/>
      <c r="HKU86" s="481"/>
      <c r="HKV86" s="1053"/>
      <c r="HKW86" s="1053"/>
      <c r="HKX86" s="1053"/>
      <c r="HKY86" s="1053"/>
      <c r="HKZ86" s="1053"/>
      <c r="HLA86" s="480"/>
      <c r="HLB86" s="480"/>
      <c r="HLC86" s="481"/>
      <c r="HLD86" s="480"/>
      <c r="HLE86" s="480"/>
      <c r="HLF86" s="480"/>
      <c r="HLG86" s="481"/>
      <c r="HLH86" s="481"/>
      <c r="HLI86" s="482"/>
      <c r="HLJ86" s="481"/>
      <c r="HLK86" s="1053"/>
      <c r="HLL86" s="1053"/>
      <c r="HLM86" s="1053"/>
      <c r="HLN86" s="1053"/>
      <c r="HLO86" s="1053"/>
      <c r="HLP86" s="480"/>
      <c r="HLQ86" s="480"/>
      <c r="HLR86" s="481"/>
      <c r="HLS86" s="480"/>
      <c r="HLT86" s="480"/>
      <c r="HLU86" s="480"/>
      <c r="HLV86" s="481"/>
      <c r="HLW86" s="481"/>
      <c r="HLX86" s="482"/>
      <c r="HLY86" s="481"/>
      <c r="HLZ86" s="1053"/>
      <c r="HMA86" s="1053"/>
      <c r="HMB86" s="1053"/>
      <c r="HMC86" s="1053"/>
      <c r="HMD86" s="1053"/>
      <c r="HME86" s="480"/>
      <c r="HMF86" s="480"/>
      <c r="HMG86" s="481"/>
      <c r="HMH86" s="480"/>
      <c r="HMI86" s="480"/>
      <c r="HMJ86" s="480"/>
      <c r="HMK86" s="481"/>
      <c r="HML86" s="481"/>
      <c r="HMM86" s="482"/>
      <c r="HMN86" s="481"/>
      <c r="HMO86" s="1053"/>
      <c r="HMP86" s="1053"/>
      <c r="HMQ86" s="1053"/>
      <c r="HMR86" s="1053"/>
      <c r="HMS86" s="1053"/>
      <c r="HMT86" s="480"/>
      <c r="HMU86" s="480"/>
      <c r="HMV86" s="481"/>
      <c r="HMW86" s="480"/>
      <c r="HMX86" s="480"/>
      <c r="HMY86" s="480"/>
      <c r="HMZ86" s="481"/>
      <c r="HNA86" s="481"/>
      <c r="HNB86" s="482"/>
      <c r="HNC86" s="481"/>
      <c r="HND86" s="1053"/>
      <c r="HNE86" s="1053"/>
      <c r="HNF86" s="1053"/>
      <c r="HNG86" s="1053"/>
      <c r="HNH86" s="1053"/>
      <c r="HNI86" s="480"/>
      <c r="HNJ86" s="480"/>
      <c r="HNK86" s="481"/>
      <c r="HNL86" s="480"/>
      <c r="HNM86" s="480"/>
      <c r="HNN86" s="480"/>
      <c r="HNO86" s="481"/>
      <c r="HNP86" s="481"/>
      <c r="HNQ86" s="482"/>
      <c r="HNR86" s="481"/>
      <c r="HNS86" s="1053"/>
      <c r="HNT86" s="1053"/>
      <c r="HNU86" s="1053"/>
      <c r="HNV86" s="1053"/>
      <c r="HNW86" s="1053"/>
      <c r="HNX86" s="480"/>
      <c r="HNY86" s="480"/>
      <c r="HNZ86" s="481"/>
      <c r="HOA86" s="480"/>
      <c r="HOB86" s="480"/>
      <c r="HOC86" s="480"/>
      <c r="HOD86" s="481"/>
      <c r="HOE86" s="481"/>
      <c r="HOF86" s="482"/>
      <c r="HOG86" s="481"/>
      <c r="HOH86" s="1053"/>
      <c r="HOI86" s="1053"/>
      <c r="HOJ86" s="1053"/>
      <c r="HOK86" s="1053"/>
      <c r="HOL86" s="1053"/>
      <c r="HOM86" s="480"/>
      <c r="HON86" s="480"/>
      <c r="HOO86" s="481"/>
      <c r="HOP86" s="480"/>
      <c r="HOQ86" s="480"/>
      <c r="HOR86" s="480"/>
      <c r="HOS86" s="481"/>
      <c r="HOT86" s="481"/>
      <c r="HOU86" s="482"/>
      <c r="HOV86" s="481"/>
      <c r="HOW86" s="1053"/>
      <c r="HOX86" s="1053"/>
      <c r="HOY86" s="1053"/>
      <c r="HOZ86" s="1053"/>
      <c r="HPA86" s="1053"/>
      <c r="HPB86" s="480"/>
      <c r="HPC86" s="480"/>
      <c r="HPD86" s="481"/>
      <c r="HPE86" s="480"/>
      <c r="HPF86" s="480"/>
      <c r="HPG86" s="480"/>
      <c r="HPH86" s="481"/>
      <c r="HPI86" s="481"/>
      <c r="HPJ86" s="482"/>
      <c r="HPK86" s="481"/>
      <c r="HPL86" s="1053"/>
      <c r="HPM86" s="1053"/>
      <c r="HPN86" s="1053"/>
      <c r="HPO86" s="1053"/>
      <c r="HPP86" s="1053"/>
      <c r="HPQ86" s="480"/>
      <c r="HPR86" s="480"/>
      <c r="HPS86" s="481"/>
      <c r="HPT86" s="480"/>
      <c r="HPU86" s="480"/>
      <c r="HPV86" s="480"/>
      <c r="HPW86" s="481"/>
      <c r="HPX86" s="481"/>
      <c r="HPY86" s="482"/>
      <c r="HPZ86" s="481"/>
      <c r="HQA86" s="1053"/>
      <c r="HQB86" s="1053"/>
      <c r="HQC86" s="1053"/>
      <c r="HQD86" s="1053"/>
      <c r="HQE86" s="1053"/>
      <c r="HQF86" s="480"/>
      <c r="HQG86" s="480"/>
      <c r="HQH86" s="481"/>
      <c r="HQI86" s="480"/>
      <c r="HQJ86" s="480"/>
      <c r="HQK86" s="480"/>
      <c r="HQL86" s="481"/>
      <c r="HQM86" s="481"/>
      <c r="HQN86" s="482"/>
      <c r="HQO86" s="481"/>
      <c r="HQP86" s="1053"/>
      <c r="HQQ86" s="1053"/>
      <c r="HQR86" s="1053"/>
      <c r="HQS86" s="1053"/>
      <c r="HQT86" s="1053"/>
      <c r="HQU86" s="480"/>
      <c r="HQV86" s="480"/>
      <c r="HQW86" s="481"/>
      <c r="HQX86" s="480"/>
      <c r="HQY86" s="480"/>
      <c r="HQZ86" s="480"/>
      <c r="HRA86" s="481"/>
      <c r="HRB86" s="481"/>
      <c r="HRC86" s="482"/>
      <c r="HRD86" s="481"/>
      <c r="HRE86" s="1053"/>
      <c r="HRF86" s="1053"/>
      <c r="HRG86" s="1053"/>
      <c r="HRH86" s="1053"/>
      <c r="HRI86" s="1053"/>
      <c r="HRJ86" s="480"/>
      <c r="HRK86" s="480"/>
      <c r="HRL86" s="481"/>
      <c r="HRM86" s="480"/>
      <c r="HRN86" s="480"/>
      <c r="HRO86" s="480"/>
      <c r="HRP86" s="481"/>
      <c r="HRQ86" s="481"/>
      <c r="HRR86" s="482"/>
      <c r="HRS86" s="481"/>
      <c r="HRT86" s="1053"/>
      <c r="HRU86" s="1053"/>
      <c r="HRV86" s="1053"/>
      <c r="HRW86" s="1053"/>
      <c r="HRX86" s="1053"/>
      <c r="HRY86" s="480"/>
      <c r="HRZ86" s="480"/>
      <c r="HSA86" s="481"/>
      <c r="HSB86" s="480"/>
      <c r="HSC86" s="480"/>
      <c r="HSD86" s="480"/>
      <c r="HSE86" s="481"/>
      <c r="HSF86" s="481"/>
      <c r="HSG86" s="482"/>
      <c r="HSH86" s="481"/>
      <c r="HSI86" s="1053"/>
      <c r="HSJ86" s="1053"/>
      <c r="HSK86" s="1053"/>
      <c r="HSL86" s="1053"/>
      <c r="HSM86" s="1053"/>
      <c r="HSN86" s="480"/>
      <c r="HSO86" s="480"/>
      <c r="HSP86" s="481"/>
      <c r="HSQ86" s="480"/>
      <c r="HSR86" s="480"/>
      <c r="HSS86" s="480"/>
      <c r="HST86" s="481"/>
      <c r="HSU86" s="481"/>
      <c r="HSV86" s="482"/>
      <c r="HSW86" s="481"/>
      <c r="HSX86" s="1053"/>
      <c r="HSY86" s="1053"/>
      <c r="HSZ86" s="1053"/>
      <c r="HTA86" s="1053"/>
      <c r="HTB86" s="1053"/>
      <c r="HTC86" s="480"/>
      <c r="HTD86" s="480"/>
      <c r="HTE86" s="481"/>
      <c r="HTF86" s="480"/>
      <c r="HTG86" s="480"/>
      <c r="HTH86" s="480"/>
      <c r="HTI86" s="481"/>
      <c r="HTJ86" s="481"/>
      <c r="HTK86" s="482"/>
      <c r="HTL86" s="481"/>
      <c r="HTM86" s="1053"/>
      <c r="HTN86" s="1053"/>
      <c r="HTO86" s="1053"/>
      <c r="HTP86" s="1053"/>
      <c r="HTQ86" s="1053"/>
      <c r="HTR86" s="480"/>
      <c r="HTS86" s="480"/>
      <c r="HTT86" s="481"/>
      <c r="HTU86" s="480"/>
      <c r="HTV86" s="480"/>
      <c r="HTW86" s="480"/>
      <c r="HTX86" s="481"/>
      <c r="HTY86" s="481"/>
      <c r="HTZ86" s="482"/>
      <c r="HUA86" s="481"/>
      <c r="HUB86" s="1053"/>
      <c r="HUC86" s="1053"/>
      <c r="HUD86" s="1053"/>
      <c r="HUE86" s="1053"/>
      <c r="HUF86" s="1053"/>
      <c r="HUG86" s="480"/>
      <c r="HUH86" s="480"/>
      <c r="HUI86" s="481"/>
      <c r="HUJ86" s="480"/>
      <c r="HUK86" s="480"/>
      <c r="HUL86" s="480"/>
      <c r="HUM86" s="481"/>
      <c r="HUN86" s="481"/>
      <c r="HUO86" s="482"/>
      <c r="HUP86" s="481"/>
      <c r="HUQ86" s="1053"/>
      <c r="HUR86" s="1053"/>
      <c r="HUS86" s="1053"/>
      <c r="HUT86" s="1053"/>
      <c r="HUU86" s="1053"/>
      <c r="HUV86" s="480"/>
      <c r="HUW86" s="480"/>
      <c r="HUX86" s="481"/>
      <c r="HUY86" s="480"/>
      <c r="HUZ86" s="480"/>
      <c r="HVA86" s="480"/>
      <c r="HVB86" s="481"/>
      <c r="HVC86" s="481"/>
      <c r="HVD86" s="482"/>
      <c r="HVE86" s="481"/>
      <c r="HVF86" s="1053"/>
      <c r="HVG86" s="1053"/>
      <c r="HVH86" s="1053"/>
      <c r="HVI86" s="1053"/>
      <c r="HVJ86" s="1053"/>
      <c r="HVK86" s="480"/>
      <c r="HVL86" s="480"/>
      <c r="HVM86" s="481"/>
      <c r="HVN86" s="480"/>
      <c r="HVO86" s="480"/>
      <c r="HVP86" s="480"/>
      <c r="HVQ86" s="481"/>
      <c r="HVR86" s="481"/>
      <c r="HVS86" s="482"/>
      <c r="HVT86" s="481"/>
      <c r="HVU86" s="1053"/>
      <c r="HVV86" s="1053"/>
      <c r="HVW86" s="1053"/>
      <c r="HVX86" s="1053"/>
      <c r="HVY86" s="1053"/>
      <c r="HVZ86" s="480"/>
      <c r="HWA86" s="480"/>
      <c r="HWB86" s="481"/>
      <c r="HWC86" s="480"/>
      <c r="HWD86" s="480"/>
      <c r="HWE86" s="480"/>
      <c r="HWF86" s="481"/>
      <c r="HWG86" s="481"/>
      <c r="HWH86" s="482"/>
      <c r="HWI86" s="481"/>
      <c r="HWJ86" s="1053"/>
      <c r="HWK86" s="1053"/>
      <c r="HWL86" s="1053"/>
      <c r="HWM86" s="1053"/>
      <c r="HWN86" s="1053"/>
      <c r="HWO86" s="480"/>
      <c r="HWP86" s="480"/>
      <c r="HWQ86" s="481"/>
      <c r="HWR86" s="480"/>
      <c r="HWS86" s="480"/>
      <c r="HWT86" s="480"/>
      <c r="HWU86" s="481"/>
      <c r="HWV86" s="481"/>
      <c r="HWW86" s="482"/>
      <c r="HWX86" s="481"/>
      <c r="HWY86" s="1053"/>
      <c r="HWZ86" s="1053"/>
      <c r="HXA86" s="1053"/>
      <c r="HXB86" s="1053"/>
      <c r="HXC86" s="1053"/>
      <c r="HXD86" s="480"/>
      <c r="HXE86" s="480"/>
      <c r="HXF86" s="481"/>
      <c r="HXG86" s="480"/>
      <c r="HXH86" s="480"/>
      <c r="HXI86" s="480"/>
      <c r="HXJ86" s="481"/>
      <c r="HXK86" s="481"/>
      <c r="HXL86" s="482"/>
      <c r="HXM86" s="481"/>
      <c r="HXN86" s="1053"/>
      <c r="HXO86" s="1053"/>
      <c r="HXP86" s="1053"/>
      <c r="HXQ86" s="1053"/>
      <c r="HXR86" s="1053"/>
      <c r="HXS86" s="480"/>
      <c r="HXT86" s="480"/>
      <c r="HXU86" s="481"/>
      <c r="HXV86" s="480"/>
      <c r="HXW86" s="480"/>
      <c r="HXX86" s="480"/>
      <c r="HXY86" s="481"/>
      <c r="HXZ86" s="481"/>
      <c r="HYA86" s="482"/>
      <c r="HYB86" s="481"/>
      <c r="HYC86" s="1053"/>
      <c r="HYD86" s="1053"/>
      <c r="HYE86" s="1053"/>
      <c r="HYF86" s="1053"/>
      <c r="HYG86" s="1053"/>
      <c r="HYH86" s="480"/>
      <c r="HYI86" s="480"/>
      <c r="HYJ86" s="481"/>
      <c r="HYK86" s="480"/>
      <c r="HYL86" s="480"/>
      <c r="HYM86" s="480"/>
      <c r="HYN86" s="481"/>
      <c r="HYO86" s="481"/>
      <c r="HYP86" s="482"/>
      <c r="HYQ86" s="481"/>
      <c r="HYR86" s="1053"/>
      <c r="HYS86" s="1053"/>
      <c r="HYT86" s="1053"/>
      <c r="HYU86" s="1053"/>
      <c r="HYV86" s="1053"/>
      <c r="HYW86" s="480"/>
      <c r="HYX86" s="480"/>
      <c r="HYY86" s="481"/>
      <c r="HYZ86" s="480"/>
      <c r="HZA86" s="480"/>
      <c r="HZB86" s="480"/>
      <c r="HZC86" s="481"/>
      <c r="HZD86" s="481"/>
      <c r="HZE86" s="482"/>
      <c r="HZF86" s="481"/>
      <c r="HZG86" s="1053"/>
      <c r="HZH86" s="1053"/>
      <c r="HZI86" s="1053"/>
      <c r="HZJ86" s="1053"/>
      <c r="HZK86" s="1053"/>
      <c r="HZL86" s="480"/>
      <c r="HZM86" s="480"/>
      <c r="HZN86" s="481"/>
      <c r="HZO86" s="480"/>
      <c r="HZP86" s="480"/>
      <c r="HZQ86" s="480"/>
      <c r="HZR86" s="481"/>
      <c r="HZS86" s="481"/>
      <c r="HZT86" s="482"/>
      <c r="HZU86" s="481"/>
      <c r="HZV86" s="1053"/>
      <c r="HZW86" s="1053"/>
      <c r="HZX86" s="1053"/>
      <c r="HZY86" s="1053"/>
      <c r="HZZ86" s="1053"/>
      <c r="IAA86" s="480"/>
      <c r="IAB86" s="480"/>
      <c r="IAC86" s="481"/>
      <c r="IAD86" s="480"/>
      <c r="IAE86" s="480"/>
      <c r="IAF86" s="480"/>
      <c r="IAG86" s="481"/>
      <c r="IAH86" s="481"/>
      <c r="IAI86" s="482"/>
      <c r="IAJ86" s="481"/>
      <c r="IAK86" s="1053"/>
      <c r="IAL86" s="1053"/>
      <c r="IAM86" s="1053"/>
      <c r="IAN86" s="1053"/>
      <c r="IAO86" s="1053"/>
      <c r="IAP86" s="480"/>
      <c r="IAQ86" s="480"/>
      <c r="IAR86" s="481"/>
      <c r="IAS86" s="480"/>
      <c r="IAT86" s="480"/>
      <c r="IAU86" s="480"/>
      <c r="IAV86" s="481"/>
      <c r="IAW86" s="481"/>
      <c r="IAX86" s="482"/>
      <c r="IAY86" s="481"/>
      <c r="IAZ86" s="1053"/>
      <c r="IBA86" s="1053"/>
      <c r="IBB86" s="1053"/>
      <c r="IBC86" s="1053"/>
      <c r="IBD86" s="1053"/>
      <c r="IBE86" s="480"/>
      <c r="IBF86" s="480"/>
      <c r="IBG86" s="481"/>
      <c r="IBH86" s="480"/>
      <c r="IBI86" s="480"/>
      <c r="IBJ86" s="480"/>
      <c r="IBK86" s="481"/>
      <c r="IBL86" s="481"/>
      <c r="IBM86" s="482"/>
      <c r="IBN86" s="481"/>
      <c r="IBO86" s="1053"/>
      <c r="IBP86" s="1053"/>
      <c r="IBQ86" s="1053"/>
      <c r="IBR86" s="1053"/>
      <c r="IBS86" s="1053"/>
      <c r="IBT86" s="480"/>
      <c r="IBU86" s="480"/>
      <c r="IBV86" s="481"/>
      <c r="IBW86" s="480"/>
      <c r="IBX86" s="480"/>
      <c r="IBY86" s="480"/>
      <c r="IBZ86" s="481"/>
      <c r="ICA86" s="481"/>
      <c r="ICB86" s="482"/>
      <c r="ICC86" s="481"/>
      <c r="ICD86" s="1053"/>
      <c r="ICE86" s="1053"/>
      <c r="ICF86" s="1053"/>
      <c r="ICG86" s="1053"/>
      <c r="ICH86" s="1053"/>
      <c r="ICI86" s="480"/>
      <c r="ICJ86" s="480"/>
      <c r="ICK86" s="481"/>
      <c r="ICL86" s="480"/>
      <c r="ICM86" s="480"/>
      <c r="ICN86" s="480"/>
      <c r="ICO86" s="481"/>
      <c r="ICP86" s="481"/>
      <c r="ICQ86" s="482"/>
      <c r="ICR86" s="481"/>
      <c r="ICS86" s="1053"/>
      <c r="ICT86" s="1053"/>
      <c r="ICU86" s="1053"/>
      <c r="ICV86" s="1053"/>
      <c r="ICW86" s="1053"/>
      <c r="ICX86" s="480"/>
      <c r="ICY86" s="480"/>
      <c r="ICZ86" s="481"/>
      <c r="IDA86" s="480"/>
      <c r="IDB86" s="480"/>
      <c r="IDC86" s="480"/>
      <c r="IDD86" s="481"/>
      <c r="IDE86" s="481"/>
      <c r="IDF86" s="482"/>
      <c r="IDG86" s="481"/>
      <c r="IDH86" s="1053"/>
      <c r="IDI86" s="1053"/>
      <c r="IDJ86" s="1053"/>
      <c r="IDK86" s="1053"/>
      <c r="IDL86" s="1053"/>
      <c r="IDM86" s="480"/>
      <c r="IDN86" s="480"/>
      <c r="IDO86" s="481"/>
      <c r="IDP86" s="480"/>
      <c r="IDQ86" s="480"/>
      <c r="IDR86" s="480"/>
      <c r="IDS86" s="481"/>
      <c r="IDT86" s="481"/>
      <c r="IDU86" s="482"/>
      <c r="IDV86" s="481"/>
      <c r="IDW86" s="1053"/>
      <c r="IDX86" s="1053"/>
      <c r="IDY86" s="1053"/>
      <c r="IDZ86" s="1053"/>
      <c r="IEA86" s="1053"/>
      <c r="IEB86" s="480"/>
      <c r="IEC86" s="480"/>
      <c r="IED86" s="481"/>
      <c r="IEE86" s="480"/>
      <c r="IEF86" s="480"/>
      <c r="IEG86" s="480"/>
      <c r="IEH86" s="481"/>
      <c r="IEI86" s="481"/>
      <c r="IEJ86" s="482"/>
      <c r="IEK86" s="481"/>
      <c r="IEL86" s="1053"/>
      <c r="IEM86" s="1053"/>
      <c r="IEN86" s="1053"/>
      <c r="IEO86" s="1053"/>
      <c r="IEP86" s="1053"/>
      <c r="IEQ86" s="480"/>
      <c r="IER86" s="480"/>
      <c r="IES86" s="481"/>
      <c r="IET86" s="480"/>
      <c r="IEU86" s="480"/>
      <c r="IEV86" s="480"/>
      <c r="IEW86" s="481"/>
      <c r="IEX86" s="481"/>
      <c r="IEY86" s="482"/>
      <c r="IEZ86" s="481"/>
      <c r="IFA86" s="1053"/>
      <c r="IFB86" s="1053"/>
      <c r="IFC86" s="1053"/>
      <c r="IFD86" s="1053"/>
      <c r="IFE86" s="1053"/>
      <c r="IFF86" s="480"/>
      <c r="IFG86" s="480"/>
      <c r="IFH86" s="481"/>
      <c r="IFI86" s="480"/>
      <c r="IFJ86" s="480"/>
      <c r="IFK86" s="480"/>
      <c r="IFL86" s="481"/>
      <c r="IFM86" s="481"/>
      <c r="IFN86" s="482"/>
      <c r="IFO86" s="481"/>
      <c r="IFP86" s="1053"/>
      <c r="IFQ86" s="1053"/>
      <c r="IFR86" s="1053"/>
      <c r="IFS86" s="1053"/>
      <c r="IFT86" s="1053"/>
      <c r="IFU86" s="480"/>
      <c r="IFV86" s="480"/>
      <c r="IFW86" s="481"/>
      <c r="IFX86" s="480"/>
      <c r="IFY86" s="480"/>
      <c r="IFZ86" s="480"/>
      <c r="IGA86" s="481"/>
      <c r="IGB86" s="481"/>
      <c r="IGC86" s="482"/>
      <c r="IGD86" s="481"/>
      <c r="IGE86" s="1053"/>
      <c r="IGF86" s="1053"/>
      <c r="IGG86" s="1053"/>
      <c r="IGH86" s="1053"/>
      <c r="IGI86" s="1053"/>
      <c r="IGJ86" s="480"/>
      <c r="IGK86" s="480"/>
      <c r="IGL86" s="481"/>
      <c r="IGM86" s="480"/>
      <c r="IGN86" s="480"/>
      <c r="IGO86" s="480"/>
      <c r="IGP86" s="481"/>
      <c r="IGQ86" s="481"/>
      <c r="IGR86" s="482"/>
      <c r="IGS86" s="481"/>
      <c r="IGT86" s="1053"/>
      <c r="IGU86" s="1053"/>
      <c r="IGV86" s="1053"/>
      <c r="IGW86" s="1053"/>
      <c r="IGX86" s="1053"/>
      <c r="IGY86" s="480"/>
      <c r="IGZ86" s="480"/>
      <c r="IHA86" s="481"/>
      <c r="IHB86" s="480"/>
      <c r="IHC86" s="480"/>
      <c r="IHD86" s="480"/>
      <c r="IHE86" s="481"/>
      <c r="IHF86" s="481"/>
      <c r="IHG86" s="482"/>
      <c r="IHH86" s="481"/>
      <c r="IHI86" s="1053"/>
      <c r="IHJ86" s="1053"/>
      <c r="IHK86" s="1053"/>
      <c r="IHL86" s="1053"/>
      <c r="IHM86" s="1053"/>
      <c r="IHN86" s="480"/>
      <c r="IHO86" s="480"/>
      <c r="IHP86" s="481"/>
      <c r="IHQ86" s="480"/>
      <c r="IHR86" s="480"/>
      <c r="IHS86" s="480"/>
      <c r="IHT86" s="481"/>
      <c r="IHU86" s="481"/>
      <c r="IHV86" s="482"/>
      <c r="IHW86" s="481"/>
      <c r="IHX86" s="1053"/>
      <c r="IHY86" s="1053"/>
      <c r="IHZ86" s="1053"/>
      <c r="IIA86" s="1053"/>
      <c r="IIB86" s="1053"/>
      <c r="IIC86" s="480"/>
      <c r="IID86" s="480"/>
      <c r="IIE86" s="481"/>
      <c r="IIF86" s="480"/>
      <c r="IIG86" s="480"/>
      <c r="IIH86" s="480"/>
      <c r="III86" s="481"/>
      <c r="IIJ86" s="481"/>
      <c r="IIK86" s="482"/>
      <c r="IIL86" s="481"/>
      <c r="IIM86" s="1053"/>
      <c r="IIN86" s="1053"/>
      <c r="IIO86" s="1053"/>
      <c r="IIP86" s="1053"/>
      <c r="IIQ86" s="1053"/>
      <c r="IIR86" s="480"/>
      <c r="IIS86" s="480"/>
      <c r="IIT86" s="481"/>
      <c r="IIU86" s="480"/>
      <c r="IIV86" s="480"/>
      <c r="IIW86" s="480"/>
      <c r="IIX86" s="481"/>
      <c r="IIY86" s="481"/>
      <c r="IIZ86" s="482"/>
      <c r="IJA86" s="481"/>
      <c r="IJB86" s="1053"/>
      <c r="IJC86" s="1053"/>
      <c r="IJD86" s="1053"/>
      <c r="IJE86" s="1053"/>
      <c r="IJF86" s="1053"/>
      <c r="IJG86" s="480"/>
      <c r="IJH86" s="480"/>
      <c r="IJI86" s="481"/>
      <c r="IJJ86" s="480"/>
      <c r="IJK86" s="480"/>
      <c r="IJL86" s="480"/>
      <c r="IJM86" s="481"/>
      <c r="IJN86" s="481"/>
      <c r="IJO86" s="482"/>
      <c r="IJP86" s="481"/>
      <c r="IJQ86" s="1053"/>
      <c r="IJR86" s="1053"/>
      <c r="IJS86" s="1053"/>
      <c r="IJT86" s="1053"/>
      <c r="IJU86" s="1053"/>
      <c r="IJV86" s="480"/>
      <c r="IJW86" s="480"/>
      <c r="IJX86" s="481"/>
      <c r="IJY86" s="480"/>
      <c r="IJZ86" s="480"/>
      <c r="IKA86" s="480"/>
      <c r="IKB86" s="481"/>
      <c r="IKC86" s="481"/>
      <c r="IKD86" s="482"/>
      <c r="IKE86" s="481"/>
      <c r="IKF86" s="1053"/>
      <c r="IKG86" s="1053"/>
      <c r="IKH86" s="1053"/>
      <c r="IKI86" s="1053"/>
      <c r="IKJ86" s="1053"/>
      <c r="IKK86" s="480"/>
      <c r="IKL86" s="480"/>
      <c r="IKM86" s="481"/>
      <c r="IKN86" s="480"/>
      <c r="IKO86" s="480"/>
      <c r="IKP86" s="480"/>
      <c r="IKQ86" s="481"/>
      <c r="IKR86" s="481"/>
      <c r="IKS86" s="482"/>
      <c r="IKT86" s="481"/>
      <c r="IKU86" s="1053"/>
      <c r="IKV86" s="1053"/>
      <c r="IKW86" s="1053"/>
      <c r="IKX86" s="1053"/>
      <c r="IKY86" s="1053"/>
      <c r="IKZ86" s="480"/>
      <c r="ILA86" s="480"/>
      <c r="ILB86" s="481"/>
      <c r="ILC86" s="480"/>
      <c r="ILD86" s="480"/>
      <c r="ILE86" s="480"/>
      <c r="ILF86" s="481"/>
      <c r="ILG86" s="481"/>
      <c r="ILH86" s="482"/>
      <c r="ILI86" s="481"/>
      <c r="ILJ86" s="1053"/>
      <c r="ILK86" s="1053"/>
      <c r="ILL86" s="1053"/>
      <c r="ILM86" s="1053"/>
      <c r="ILN86" s="1053"/>
      <c r="ILO86" s="480"/>
      <c r="ILP86" s="480"/>
      <c r="ILQ86" s="481"/>
      <c r="ILR86" s="480"/>
      <c r="ILS86" s="480"/>
      <c r="ILT86" s="480"/>
      <c r="ILU86" s="481"/>
      <c r="ILV86" s="481"/>
      <c r="ILW86" s="482"/>
      <c r="ILX86" s="481"/>
      <c r="ILY86" s="1053"/>
      <c r="ILZ86" s="1053"/>
      <c r="IMA86" s="1053"/>
      <c r="IMB86" s="1053"/>
      <c r="IMC86" s="1053"/>
      <c r="IMD86" s="480"/>
      <c r="IME86" s="480"/>
      <c r="IMF86" s="481"/>
      <c r="IMG86" s="480"/>
      <c r="IMH86" s="480"/>
      <c r="IMI86" s="480"/>
      <c r="IMJ86" s="481"/>
      <c r="IMK86" s="481"/>
      <c r="IML86" s="482"/>
      <c r="IMM86" s="481"/>
      <c r="IMN86" s="1053"/>
      <c r="IMO86" s="1053"/>
      <c r="IMP86" s="1053"/>
      <c r="IMQ86" s="1053"/>
      <c r="IMR86" s="1053"/>
      <c r="IMS86" s="480"/>
      <c r="IMT86" s="480"/>
      <c r="IMU86" s="481"/>
      <c r="IMV86" s="480"/>
      <c r="IMW86" s="480"/>
      <c r="IMX86" s="480"/>
      <c r="IMY86" s="481"/>
      <c r="IMZ86" s="481"/>
      <c r="INA86" s="482"/>
      <c r="INB86" s="481"/>
      <c r="INC86" s="1053"/>
      <c r="IND86" s="1053"/>
      <c r="INE86" s="1053"/>
      <c r="INF86" s="1053"/>
      <c r="ING86" s="1053"/>
      <c r="INH86" s="480"/>
      <c r="INI86" s="480"/>
      <c r="INJ86" s="481"/>
      <c r="INK86" s="480"/>
      <c r="INL86" s="480"/>
      <c r="INM86" s="480"/>
      <c r="INN86" s="481"/>
      <c r="INO86" s="481"/>
      <c r="INP86" s="482"/>
      <c r="INQ86" s="481"/>
      <c r="INR86" s="1053"/>
      <c r="INS86" s="1053"/>
      <c r="INT86" s="1053"/>
      <c r="INU86" s="1053"/>
      <c r="INV86" s="1053"/>
      <c r="INW86" s="480"/>
      <c r="INX86" s="480"/>
      <c r="INY86" s="481"/>
      <c r="INZ86" s="480"/>
      <c r="IOA86" s="480"/>
      <c r="IOB86" s="480"/>
      <c r="IOC86" s="481"/>
      <c r="IOD86" s="481"/>
      <c r="IOE86" s="482"/>
      <c r="IOF86" s="481"/>
      <c r="IOG86" s="1053"/>
      <c r="IOH86" s="1053"/>
      <c r="IOI86" s="1053"/>
      <c r="IOJ86" s="1053"/>
      <c r="IOK86" s="1053"/>
      <c r="IOL86" s="480"/>
      <c r="IOM86" s="480"/>
      <c r="ION86" s="481"/>
      <c r="IOO86" s="480"/>
      <c r="IOP86" s="480"/>
      <c r="IOQ86" s="480"/>
      <c r="IOR86" s="481"/>
      <c r="IOS86" s="481"/>
      <c r="IOT86" s="482"/>
      <c r="IOU86" s="481"/>
      <c r="IOV86" s="1053"/>
      <c r="IOW86" s="1053"/>
      <c r="IOX86" s="1053"/>
      <c r="IOY86" s="1053"/>
      <c r="IOZ86" s="1053"/>
      <c r="IPA86" s="480"/>
      <c r="IPB86" s="480"/>
      <c r="IPC86" s="481"/>
      <c r="IPD86" s="480"/>
      <c r="IPE86" s="480"/>
      <c r="IPF86" s="480"/>
      <c r="IPG86" s="481"/>
      <c r="IPH86" s="481"/>
      <c r="IPI86" s="482"/>
      <c r="IPJ86" s="481"/>
      <c r="IPK86" s="1053"/>
      <c r="IPL86" s="1053"/>
      <c r="IPM86" s="1053"/>
      <c r="IPN86" s="1053"/>
      <c r="IPO86" s="1053"/>
      <c r="IPP86" s="480"/>
      <c r="IPQ86" s="480"/>
      <c r="IPR86" s="481"/>
      <c r="IPS86" s="480"/>
      <c r="IPT86" s="480"/>
      <c r="IPU86" s="480"/>
      <c r="IPV86" s="481"/>
      <c r="IPW86" s="481"/>
      <c r="IPX86" s="482"/>
      <c r="IPY86" s="481"/>
      <c r="IPZ86" s="1053"/>
      <c r="IQA86" s="1053"/>
      <c r="IQB86" s="1053"/>
      <c r="IQC86" s="1053"/>
      <c r="IQD86" s="1053"/>
      <c r="IQE86" s="480"/>
      <c r="IQF86" s="480"/>
      <c r="IQG86" s="481"/>
      <c r="IQH86" s="480"/>
      <c r="IQI86" s="480"/>
      <c r="IQJ86" s="480"/>
      <c r="IQK86" s="481"/>
      <c r="IQL86" s="481"/>
      <c r="IQM86" s="482"/>
      <c r="IQN86" s="481"/>
      <c r="IQO86" s="1053"/>
      <c r="IQP86" s="1053"/>
      <c r="IQQ86" s="1053"/>
      <c r="IQR86" s="1053"/>
      <c r="IQS86" s="1053"/>
      <c r="IQT86" s="480"/>
      <c r="IQU86" s="480"/>
      <c r="IQV86" s="481"/>
      <c r="IQW86" s="480"/>
      <c r="IQX86" s="480"/>
      <c r="IQY86" s="480"/>
      <c r="IQZ86" s="481"/>
      <c r="IRA86" s="481"/>
      <c r="IRB86" s="482"/>
      <c r="IRC86" s="481"/>
      <c r="IRD86" s="1053"/>
      <c r="IRE86" s="1053"/>
      <c r="IRF86" s="1053"/>
      <c r="IRG86" s="1053"/>
      <c r="IRH86" s="1053"/>
      <c r="IRI86" s="480"/>
      <c r="IRJ86" s="480"/>
      <c r="IRK86" s="481"/>
      <c r="IRL86" s="480"/>
      <c r="IRM86" s="480"/>
      <c r="IRN86" s="480"/>
      <c r="IRO86" s="481"/>
      <c r="IRP86" s="481"/>
      <c r="IRQ86" s="482"/>
      <c r="IRR86" s="481"/>
      <c r="IRS86" s="1053"/>
      <c r="IRT86" s="1053"/>
      <c r="IRU86" s="1053"/>
      <c r="IRV86" s="1053"/>
      <c r="IRW86" s="1053"/>
      <c r="IRX86" s="480"/>
      <c r="IRY86" s="480"/>
      <c r="IRZ86" s="481"/>
      <c r="ISA86" s="480"/>
      <c r="ISB86" s="480"/>
      <c r="ISC86" s="480"/>
      <c r="ISD86" s="481"/>
      <c r="ISE86" s="481"/>
      <c r="ISF86" s="482"/>
      <c r="ISG86" s="481"/>
      <c r="ISH86" s="1053"/>
      <c r="ISI86" s="1053"/>
      <c r="ISJ86" s="1053"/>
      <c r="ISK86" s="1053"/>
      <c r="ISL86" s="1053"/>
      <c r="ISM86" s="480"/>
      <c r="ISN86" s="480"/>
      <c r="ISO86" s="481"/>
      <c r="ISP86" s="480"/>
      <c r="ISQ86" s="480"/>
      <c r="ISR86" s="480"/>
      <c r="ISS86" s="481"/>
      <c r="IST86" s="481"/>
      <c r="ISU86" s="482"/>
      <c r="ISV86" s="481"/>
      <c r="ISW86" s="1053"/>
      <c r="ISX86" s="1053"/>
      <c r="ISY86" s="1053"/>
      <c r="ISZ86" s="1053"/>
      <c r="ITA86" s="1053"/>
      <c r="ITB86" s="480"/>
      <c r="ITC86" s="480"/>
      <c r="ITD86" s="481"/>
      <c r="ITE86" s="480"/>
      <c r="ITF86" s="480"/>
      <c r="ITG86" s="480"/>
      <c r="ITH86" s="481"/>
      <c r="ITI86" s="481"/>
      <c r="ITJ86" s="482"/>
      <c r="ITK86" s="481"/>
      <c r="ITL86" s="1053"/>
      <c r="ITM86" s="1053"/>
      <c r="ITN86" s="1053"/>
      <c r="ITO86" s="1053"/>
      <c r="ITP86" s="1053"/>
      <c r="ITQ86" s="480"/>
      <c r="ITR86" s="480"/>
      <c r="ITS86" s="481"/>
      <c r="ITT86" s="480"/>
      <c r="ITU86" s="480"/>
      <c r="ITV86" s="480"/>
      <c r="ITW86" s="481"/>
      <c r="ITX86" s="481"/>
      <c r="ITY86" s="482"/>
      <c r="ITZ86" s="481"/>
      <c r="IUA86" s="1053"/>
      <c r="IUB86" s="1053"/>
      <c r="IUC86" s="1053"/>
      <c r="IUD86" s="1053"/>
      <c r="IUE86" s="1053"/>
      <c r="IUF86" s="480"/>
      <c r="IUG86" s="480"/>
      <c r="IUH86" s="481"/>
      <c r="IUI86" s="480"/>
      <c r="IUJ86" s="480"/>
      <c r="IUK86" s="480"/>
      <c r="IUL86" s="481"/>
      <c r="IUM86" s="481"/>
      <c r="IUN86" s="482"/>
      <c r="IUO86" s="481"/>
      <c r="IUP86" s="1053"/>
      <c r="IUQ86" s="1053"/>
      <c r="IUR86" s="1053"/>
      <c r="IUS86" s="1053"/>
      <c r="IUT86" s="1053"/>
      <c r="IUU86" s="480"/>
      <c r="IUV86" s="480"/>
      <c r="IUW86" s="481"/>
      <c r="IUX86" s="480"/>
      <c r="IUY86" s="480"/>
      <c r="IUZ86" s="480"/>
      <c r="IVA86" s="481"/>
      <c r="IVB86" s="481"/>
      <c r="IVC86" s="482"/>
      <c r="IVD86" s="481"/>
      <c r="IVE86" s="1053"/>
      <c r="IVF86" s="1053"/>
      <c r="IVG86" s="1053"/>
      <c r="IVH86" s="1053"/>
      <c r="IVI86" s="1053"/>
      <c r="IVJ86" s="480"/>
      <c r="IVK86" s="480"/>
      <c r="IVL86" s="481"/>
      <c r="IVM86" s="480"/>
      <c r="IVN86" s="480"/>
      <c r="IVO86" s="480"/>
      <c r="IVP86" s="481"/>
      <c r="IVQ86" s="481"/>
      <c r="IVR86" s="482"/>
      <c r="IVS86" s="481"/>
      <c r="IVT86" s="1053"/>
      <c r="IVU86" s="1053"/>
      <c r="IVV86" s="1053"/>
      <c r="IVW86" s="1053"/>
      <c r="IVX86" s="1053"/>
      <c r="IVY86" s="480"/>
      <c r="IVZ86" s="480"/>
      <c r="IWA86" s="481"/>
      <c r="IWB86" s="480"/>
      <c r="IWC86" s="480"/>
      <c r="IWD86" s="480"/>
      <c r="IWE86" s="481"/>
      <c r="IWF86" s="481"/>
      <c r="IWG86" s="482"/>
      <c r="IWH86" s="481"/>
      <c r="IWI86" s="1053"/>
      <c r="IWJ86" s="1053"/>
      <c r="IWK86" s="1053"/>
      <c r="IWL86" s="1053"/>
      <c r="IWM86" s="1053"/>
      <c r="IWN86" s="480"/>
      <c r="IWO86" s="480"/>
      <c r="IWP86" s="481"/>
      <c r="IWQ86" s="480"/>
      <c r="IWR86" s="480"/>
      <c r="IWS86" s="480"/>
      <c r="IWT86" s="481"/>
      <c r="IWU86" s="481"/>
      <c r="IWV86" s="482"/>
      <c r="IWW86" s="481"/>
      <c r="IWX86" s="1053"/>
      <c r="IWY86" s="1053"/>
      <c r="IWZ86" s="1053"/>
      <c r="IXA86" s="1053"/>
      <c r="IXB86" s="1053"/>
      <c r="IXC86" s="480"/>
      <c r="IXD86" s="480"/>
      <c r="IXE86" s="481"/>
      <c r="IXF86" s="480"/>
      <c r="IXG86" s="480"/>
      <c r="IXH86" s="480"/>
      <c r="IXI86" s="481"/>
      <c r="IXJ86" s="481"/>
      <c r="IXK86" s="482"/>
      <c r="IXL86" s="481"/>
      <c r="IXM86" s="1053"/>
      <c r="IXN86" s="1053"/>
      <c r="IXO86" s="1053"/>
      <c r="IXP86" s="1053"/>
      <c r="IXQ86" s="1053"/>
      <c r="IXR86" s="480"/>
      <c r="IXS86" s="480"/>
      <c r="IXT86" s="481"/>
      <c r="IXU86" s="480"/>
      <c r="IXV86" s="480"/>
      <c r="IXW86" s="480"/>
      <c r="IXX86" s="481"/>
      <c r="IXY86" s="481"/>
      <c r="IXZ86" s="482"/>
      <c r="IYA86" s="481"/>
      <c r="IYB86" s="1053"/>
      <c r="IYC86" s="1053"/>
      <c r="IYD86" s="1053"/>
      <c r="IYE86" s="1053"/>
      <c r="IYF86" s="1053"/>
      <c r="IYG86" s="480"/>
      <c r="IYH86" s="480"/>
      <c r="IYI86" s="481"/>
      <c r="IYJ86" s="480"/>
      <c r="IYK86" s="480"/>
      <c r="IYL86" s="480"/>
      <c r="IYM86" s="481"/>
      <c r="IYN86" s="481"/>
      <c r="IYO86" s="482"/>
      <c r="IYP86" s="481"/>
      <c r="IYQ86" s="1053"/>
      <c r="IYR86" s="1053"/>
      <c r="IYS86" s="1053"/>
      <c r="IYT86" s="1053"/>
      <c r="IYU86" s="1053"/>
      <c r="IYV86" s="480"/>
      <c r="IYW86" s="480"/>
      <c r="IYX86" s="481"/>
      <c r="IYY86" s="480"/>
      <c r="IYZ86" s="480"/>
      <c r="IZA86" s="480"/>
      <c r="IZB86" s="481"/>
      <c r="IZC86" s="481"/>
      <c r="IZD86" s="482"/>
      <c r="IZE86" s="481"/>
      <c r="IZF86" s="1053"/>
      <c r="IZG86" s="1053"/>
      <c r="IZH86" s="1053"/>
      <c r="IZI86" s="1053"/>
      <c r="IZJ86" s="1053"/>
      <c r="IZK86" s="480"/>
      <c r="IZL86" s="480"/>
      <c r="IZM86" s="481"/>
      <c r="IZN86" s="480"/>
      <c r="IZO86" s="480"/>
      <c r="IZP86" s="480"/>
      <c r="IZQ86" s="481"/>
      <c r="IZR86" s="481"/>
      <c r="IZS86" s="482"/>
      <c r="IZT86" s="481"/>
      <c r="IZU86" s="1053"/>
      <c r="IZV86" s="1053"/>
      <c r="IZW86" s="1053"/>
      <c r="IZX86" s="1053"/>
      <c r="IZY86" s="1053"/>
      <c r="IZZ86" s="480"/>
      <c r="JAA86" s="480"/>
      <c r="JAB86" s="481"/>
      <c r="JAC86" s="480"/>
      <c r="JAD86" s="480"/>
      <c r="JAE86" s="480"/>
      <c r="JAF86" s="481"/>
      <c r="JAG86" s="481"/>
      <c r="JAH86" s="482"/>
      <c r="JAI86" s="481"/>
      <c r="JAJ86" s="1053"/>
      <c r="JAK86" s="1053"/>
      <c r="JAL86" s="1053"/>
      <c r="JAM86" s="1053"/>
      <c r="JAN86" s="1053"/>
      <c r="JAO86" s="480"/>
      <c r="JAP86" s="480"/>
      <c r="JAQ86" s="481"/>
      <c r="JAR86" s="480"/>
      <c r="JAS86" s="480"/>
      <c r="JAT86" s="480"/>
      <c r="JAU86" s="481"/>
      <c r="JAV86" s="481"/>
      <c r="JAW86" s="482"/>
      <c r="JAX86" s="481"/>
      <c r="JAY86" s="1053"/>
      <c r="JAZ86" s="1053"/>
      <c r="JBA86" s="1053"/>
      <c r="JBB86" s="1053"/>
      <c r="JBC86" s="1053"/>
      <c r="JBD86" s="480"/>
      <c r="JBE86" s="480"/>
      <c r="JBF86" s="481"/>
      <c r="JBG86" s="480"/>
      <c r="JBH86" s="480"/>
      <c r="JBI86" s="480"/>
      <c r="JBJ86" s="481"/>
      <c r="JBK86" s="481"/>
      <c r="JBL86" s="482"/>
      <c r="JBM86" s="481"/>
      <c r="JBN86" s="1053"/>
      <c r="JBO86" s="1053"/>
      <c r="JBP86" s="1053"/>
      <c r="JBQ86" s="1053"/>
      <c r="JBR86" s="1053"/>
      <c r="JBS86" s="480"/>
      <c r="JBT86" s="480"/>
      <c r="JBU86" s="481"/>
      <c r="JBV86" s="480"/>
      <c r="JBW86" s="480"/>
      <c r="JBX86" s="480"/>
      <c r="JBY86" s="481"/>
      <c r="JBZ86" s="481"/>
      <c r="JCA86" s="482"/>
      <c r="JCB86" s="481"/>
      <c r="JCC86" s="1053"/>
      <c r="JCD86" s="1053"/>
      <c r="JCE86" s="1053"/>
      <c r="JCF86" s="1053"/>
      <c r="JCG86" s="1053"/>
      <c r="JCH86" s="480"/>
      <c r="JCI86" s="480"/>
      <c r="JCJ86" s="481"/>
      <c r="JCK86" s="480"/>
      <c r="JCL86" s="480"/>
      <c r="JCM86" s="480"/>
      <c r="JCN86" s="481"/>
      <c r="JCO86" s="481"/>
      <c r="JCP86" s="482"/>
      <c r="JCQ86" s="481"/>
      <c r="JCR86" s="1053"/>
      <c r="JCS86" s="1053"/>
      <c r="JCT86" s="1053"/>
      <c r="JCU86" s="1053"/>
      <c r="JCV86" s="1053"/>
      <c r="JCW86" s="480"/>
      <c r="JCX86" s="480"/>
      <c r="JCY86" s="481"/>
      <c r="JCZ86" s="480"/>
      <c r="JDA86" s="480"/>
      <c r="JDB86" s="480"/>
      <c r="JDC86" s="481"/>
      <c r="JDD86" s="481"/>
      <c r="JDE86" s="482"/>
      <c r="JDF86" s="481"/>
      <c r="JDG86" s="1053"/>
      <c r="JDH86" s="1053"/>
      <c r="JDI86" s="1053"/>
      <c r="JDJ86" s="1053"/>
      <c r="JDK86" s="1053"/>
      <c r="JDL86" s="480"/>
      <c r="JDM86" s="480"/>
      <c r="JDN86" s="481"/>
      <c r="JDO86" s="480"/>
      <c r="JDP86" s="480"/>
      <c r="JDQ86" s="480"/>
      <c r="JDR86" s="481"/>
      <c r="JDS86" s="481"/>
      <c r="JDT86" s="482"/>
      <c r="JDU86" s="481"/>
      <c r="JDV86" s="1053"/>
      <c r="JDW86" s="1053"/>
      <c r="JDX86" s="1053"/>
      <c r="JDY86" s="1053"/>
      <c r="JDZ86" s="1053"/>
      <c r="JEA86" s="480"/>
      <c r="JEB86" s="480"/>
      <c r="JEC86" s="481"/>
      <c r="JED86" s="480"/>
      <c r="JEE86" s="480"/>
      <c r="JEF86" s="480"/>
      <c r="JEG86" s="481"/>
      <c r="JEH86" s="481"/>
      <c r="JEI86" s="482"/>
      <c r="JEJ86" s="481"/>
      <c r="JEK86" s="1053"/>
      <c r="JEL86" s="1053"/>
      <c r="JEM86" s="1053"/>
      <c r="JEN86" s="1053"/>
      <c r="JEO86" s="1053"/>
      <c r="JEP86" s="480"/>
      <c r="JEQ86" s="480"/>
      <c r="JER86" s="481"/>
      <c r="JES86" s="480"/>
      <c r="JET86" s="480"/>
      <c r="JEU86" s="480"/>
      <c r="JEV86" s="481"/>
      <c r="JEW86" s="481"/>
      <c r="JEX86" s="482"/>
      <c r="JEY86" s="481"/>
      <c r="JEZ86" s="1053"/>
      <c r="JFA86" s="1053"/>
      <c r="JFB86" s="1053"/>
      <c r="JFC86" s="1053"/>
      <c r="JFD86" s="1053"/>
      <c r="JFE86" s="480"/>
      <c r="JFF86" s="480"/>
      <c r="JFG86" s="481"/>
      <c r="JFH86" s="480"/>
      <c r="JFI86" s="480"/>
      <c r="JFJ86" s="480"/>
      <c r="JFK86" s="481"/>
      <c r="JFL86" s="481"/>
      <c r="JFM86" s="482"/>
      <c r="JFN86" s="481"/>
      <c r="JFO86" s="1053"/>
      <c r="JFP86" s="1053"/>
      <c r="JFQ86" s="1053"/>
      <c r="JFR86" s="1053"/>
      <c r="JFS86" s="1053"/>
      <c r="JFT86" s="480"/>
      <c r="JFU86" s="480"/>
      <c r="JFV86" s="481"/>
      <c r="JFW86" s="480"/>
      <c r="JFX86" s="480"/>
      <c r="JFY86" s="480"/>
      <c r="JFZ86" s="481"/>
      <c r="JGA86" s="481"/>
      <c r="JGB86" s="482"/>
      <c r="JGC86" s="481"/>
      <c r="JGD86" s="1053"/>
      <c r="JGE86" s="1053"/>
      <c r="JGF86" s="1053"/>
      <c r="JGG86" s="1053"/>
      <c r="JGH86" s="1053"/>
      <c r="JGI86" s="480"/>
      <c r="JGJ86" s="480"/>
      <c r="JGK86" s="481"/>
      <c r="JGL86" s="480"/>
      <c r="JGM86" s="480"/>
      <c r="JGN86" s="480"/>
      <c r="JGO86" s="481"/>
      <c r="JGP86" s="481"/>
      <c r="JGQ86" s="482"/>
      <c r="JGR86" s="481"/>
      <c r="JGS86" s="1053"/>
      <c r="JGT86" s="1053"/>
      <c r="JGU86" s="1053"/>
      <c r="JGV86" s="1053"/>
      <c r="JGW86" s="1053"/>
      <c r="JGX86" s="480"/>
      <c r="JGY86" s="480"/>
      <c r="JGZ86" s="481"/>
      <c r="JHA86" s="480"/>
      <c r="JHB86" s="480"/>
      <c r="JHC86" s="480"/>
      <c r="JHD86" s="481"/>
      <c r="JHE86" s="481"/>
      <c r="JHF86" s="482"/>
      <c r="JHG86" s="481"/>
      <c r="JHH86" s="1053"/>
      <c r="JHI86" s="1053"/>
      <c r="JHJ86" s="1053"/>
      <c r="JHK86" s="1053"/>
      <c r="JHL86" s="1053"/>
      <c r="JHM86" s="480"/>
      <c r="JHN86" s="480"/>
      <c r="JHO86" s="481"/>
      <c r="JHP86" s="480"/>
      <c r="JHQ86" s="480"/>
      <c r="JHR86" s="480"/>
      <c r="JHS86" s="481"/>
      <c r="JHT86" s="481"/>
      <c r="JHU86" s="482"/>
      <c r="JHV86" s="481"/>
      <c r="JHW86" s="1053"/>
      <c r="JHX86" s="1053"/>
      <c r="JHY86" s="1053"/>
      <c r="JHZ86" s="1053"/>
      <c r="JIA86" s="1053"/>
      <c r="JIB86" s="480"/>
      <c r="JIC86" s="480"/>
      <c r="JID86" s="481"/>
      <c r="JIE86" s="480"/>
      <c r="JIF86" s="480"/>
      <c r="JIG86" s="480"/>
      <c r="JIH86" s="481"/>
      <c r="JII86" s="481"/>
      <c r="JIJ86" s="482"/>
      <c r="JIK86" s="481"/>
      <c r="JIL86" s="1053"/>
      <c r="JIM86" s="1053"/>
      <c r="JIN86" s="1053"/>
      <c r="JIO86" s="1053"/>
      <c r="JIP86" s="1053"/>
      <c r="JIQ86" s="480"/>
      <c r="JIR86" s="480"/>
      <c r="JIS86" s="481"/>
      <c r="JIT86" s="480"/>
      <c r="JIU86" s="480"/>
      <c r="JIV86" s="480"/>
      <c r="JIW86" s="481"/>
      <c r="JIX86" s="481"/>
      <c r="JIY86" s="482"/>
      <c r="JIZ86" s="481"/>
      <c r="JJA86" s="1053"/>
      <c r="JJB86" s="1053"/>
      <c r="JJC86" s="1053"/>
      <c r="JJD86" s="1053"/>
      <c r="JJE86" s="1053"/>
      <c r="JJF86" s="480"/>
      <c r="JJG86" s="480"/>
      <c r="JJH86" s="481"/>
      <c r="JJI86" s="480"/>
      <c r="JJJ86" s="480"/>
      <c r="JJK86" s="480"/>
      <c r="JJL86" s="481"/>
      <c r="JJM86" s="481"/>
      <c r="JJN86" s="482"/>
      <c r="JJO86" s="481"/>
      <c r="JJP86" s="1053"/>
      <c r="JJQ86" s="1053"/>
      <c r="JJR86" s="1053"/>
      <c r="JJS86" s="1053"/>
      <c r="JJT86" s="1053"/>
      <c r="JJU86" s="480"/>
      <c r="JJV86" s="480"/>
      <c r="JJW86" s="481"/>
      <c r="JJX86" s="480"/>
      <c r="JJY86" s="480"/>
      <c r="JJZ86" s="480"/>
      <c r="JKA86" s="481"/>
      <c r="JKB86" s="481"/>
      <c r="JKC86" s="482"/>
      <c r="JKD86" s="481"/>
      <c r="JKE86" s="1053"/>
      <c r="JKF86" s="1053"/>
      <c r="JKG86" s="1053"/>
      <c r="JKH86" s="1053"/>
      <c r="JKI86" s="1053"/>
      <c r="JKJ86" s="480"/>
      <c r="JKK86" s="480"/>
      <c r="JKL86" s="481"/>
      <c r="JKM86" s="480"/>
      <c r="JKN86" s="480"/>
      <c r="JKO86" s="480"/>
      <c r="JKP86" s="481"/>
      <c r="JKQ86" s="481"/>
      <c r="JKR86" s="482"/>
      <c r="JKS86" s="481"/>
      <c r="JKT86" s="1053"/>
      <c r="JKU86" s="1053"/>
      <c r="JKV86" s="1053"/>
      <c r="JKW86" s="1053"/>
      <c r="JKX86" s="1053"/>
      <c r="JKY86" s="480"/>
      <c r="JKZ86" s="480"/>
      <c r="JLA86" s="481"/>
      <c r="JLB86" s="480"/>
      <c r="JLC86" s="480"/>
      <c r="JLD86" s="480"/>
      <c r="JLE86" s="481"/>
      <c r="JLF86" s="481"/>
      <c r="JLG86" s="482"/>
      <c r="JLH86" s="481"/>
      <c r="JLI86" s="1053"/>
      <c r="JLJ86" s="1053"/>
      <c r="JLK86" s="1053"/>
      <c r="JLL86" s="1053"/>
      <c r="JLM86" s="1053"/>
      <c r="JLN86" s="480"/>
      <c r="JLO86" s="480"/>
      <c r="JLP86" s="481"/>
      <c r="JLQ86" s="480"/>
      <c r="JLR86" s="480"/>
      <c r="JLS86" s="480"/>
      <c r="JLT86" s="481"/>
      <c r="JLU86" s="481"/>
      <c r="JLV86" s="482"/>
      <c r="JLW86" s="481"/>
      <c r="JLX86" s="1053"/>
      <c r="JLY86" s="1053"/>
      <c r="JLZ86" s="1053"/>
      <c r="JMA86" s="1053"/>
      <c r="JMB86" s="1053"/>
      <c r="JMC86" s="480"/>
      <c r="JMD86" s="480"/>
      <c r="JME86" s="481"/>
      <c r="JMF86" s="480"/>
      <c r="JMG86" s="480"/>
      <c r="JMH86" s="480"/>
      <c r="JMI86" s="481"/>
      <c r="JMJ86" s="481"/>
      <c r="JMK86" s="482"/>
      <c r="JML86" s="481"/>
      <c r="JMM86" s="1053"/>
      <c r="JMN86" s="1053"/>
      <c r="JMO86" s="1053"/>
      <c r="JMP86" s="1053"/>
      <c r="JMQ86" s="1053"/>
      <c r="JMR86" s="480"/>
      <c r="JMS86" s="480"/>
      <c r="JMT86" s="481"/>
      <c r="JMU86" s="480"/>
      <c r="JMV86" s="480"/>
      <c r="JMW86" s="480"/>
      <c r="JMX86" s="481"/>
      <c r="JMY86" s="481"/>
      <c r="JMZ86" s="482"/>
      <c r="JNA86" s="481"/>
      <c r="JNB86" s="1053"/>
      <c r="JNC86" s="1053"/>
      <c r="JND86" s="1053"/>
      <c r="JNE86" s="1053"/>
      <c r="JNF86" s="1053"/>
      <c r="JNG86" s="480"/>
      <c r="JNH86" s="480"/>
      <c r="JNI86" s="481"/>
      <c r="JNJ86" s="480"/>
      <c r="JNK86" s="480"/>
      <c r="JNL86" s="480"/>
      <c r="JNM86" s="481"/>
      <c r="JNN86" s="481"/>
      <c r="JNO86" s="482"/>
      <c r="JNP86" s="481"/>
      <c r="JNQ86" s="1053"/>
      <c r="JNR86" s="1053"/>
      <c r="JNS86" s="1053"/>
      <c r="JNT86" s="1053"/>
      <c r="JNU86" s="1053"/>
      <c r="JNV86" s="480"/>
      <c r="JNW86" s="480"/>
      <c r="JNX86" s="481"/>
      <c r="JNY86" s="480"/>
      <c r="JNZ86" s="480"/>
      <c r="JOA86" s="480"/>
      <c r="JOB86" s="481"/>
      <c r="JOC86" s="481"/>
      <c r="JOD86" s="482"/>
      <c r="JOE86" s="481"/>
      <c r="JOF86" s="1053"/>
      <c r="JOG86" s="1053"/>
      <c r="JOH86" s="1053"/>
      <c r="JOI86" s="1053"/>
      <c r="JOJ86" s="1053"/>
      <c r="JOK86" s="480"/>
      <c r="JOL86" s="480"/>
      <c r="JOM86" s="481"/>
      <c r="JON86" s="480"/>
      <c r="JOO86" s="480"/>
      <c r="JOP86" s="480"/>
      <c r="JOQ86" s="481"/>
      <c r="JOR86" s="481"/>
      <c r="JOS86" s="482"/>
      <c r="JOT86" s="481"/>
      <c r="JOU86" s="1053"/>
      <c r="JOV86" s="1053"/>
      <c r="JOW86" s="1053"/>
      <c r="JOX86" s="1053"/>
      <c r="JOY86" s="1053"/>
      <c r="JOZ86" s="480"/>
      <c r="JPA86" s="480"/>
      <c r="JPB86" s="481"/>
      <c r="JPC86" s="480"/>
      <c r="JPD86" s="480"/>
      <c r="JPE86" s="480"/>
      <c r="JPF86" s="481"/>
      <c r="JPG86" s="481"/>
      <c r="JPH86" s="482"/>
      <c r="JPI86" s="481"/>
      <c r="JPJ86" s="1053"/>
      <c r="JPK86" s="1053"/>
      <c r="JPL86" s="1053"/>
      <c r="JPM86" s="1053"/>
      <c r="JPN86" s="1053"/>
      <c r="JPO86" s="480"/>
      <c r="JPP86" s="480"/>
      <c r="JPQ86" s="481"/>
      <c r="JPR86" s="480"/>
      <c r="JPS86" s="480"/>
      <c r="JPT86" s="480"/>
      <c r="JPU86" s="481"/>
      <c r="JPV86" s="481"/>
      <c r="JPW86" s="482"/>
      <c r="JPX86" s="481"/>
      <c r="JPY86" s="1053"/>
      <c r="JPZ86" s="1053"/>
      <c r="JQA86" s="1053"/>
      <c r="JQB86" s="1053"/>
      <c r="JQC86" s="1053"/>
      <c r="JQD86" s="480"/>
      <c r="JQE86" s="480"/>
      <c r="JQF86" s="481"/>
      <c r="JQG86" s="480"/>
      <c r="JQH86" s="480"/>
      <c r="JQI86" s="480"/>
      <c r="JQJ86" s="481"/>
      <c r="JQK86" s="481"/>
      <c r="JQL86" s="482"/>
      <c r="JQM86" s="481"/>
      <c r="JQN86" s="1053"/>
      <c r="JQO86" s="1053"/>
      <c r="JQP86" s="1053"/>
      <c r="JQQ86" s="1053"/>
      <c r="JQR86" s="1053"/>
      <c r="JQS86" s="480"/>
      <c r="JQT86" s="480"/>
      <c r="JQU86" s="481"/>
      <c r="JQV86" s="480"/>
      <c r="JQW86" s="480"/>
      <c r="JQX86" s="480"/>
      <c r="JQY86" s="481"/>
      <c r="JQZ86" s="481"/>
      <c r="JRA86" s="482"/>
      <c r="JRB86" s="481"/>
      <c r="JRC86" s="1053"/>
      <c r="JRD86" s="1053"/>
      <c r="JRE86" s="1053"/>
      <c r="JRF86" s="1053"/>
      <c r="JRG86" s="1053"/>
      <c r="JRH86" s="480"/>
      <c r="JRI86" s="480"/>
      <c r="JRJ86" s="481"/>
      <c r="JRK86" s="480"/>
      <c r="JRL86" s="480"/>
      <c r="JRM86" s="480"/>
      <c r="JRN86" s="481"/>
      <c r="JRO86" s="481"/>
      <c r="JRP86" s="482"/>
      <c r="JRQ86" s="481"/>
      <c r="JRR86" s="1053"/>
      <c r="JRS86" s="1053"/>
      <c r="JRT86" s="1053"/>
      <c r="JRU86" s="1053"/>
      <c r="JRV86" s="1053"/>
      <c r="JRW86" s="480"/>
      <c r="JRX86" s="480"/>
      <c r="JRY86" s="481"/>
      <c r="JRZ86" s="480"/>
      <c r="JSA86" s="480"/>
      <c r="JSB86" s="480"/>
      <c r="JSC86" s="481"/>
      <c r="JSD86" s="481"/>
      <c r="JSE86" s="482"/>
      <c r="JSF86" s="481"/>
      <c r="JSG86" s="1053"/>
      <c r="JSH86" s="1053"/>
      <c r="JSI86" s="1053"/>
      <c r="JSJ86" s="1053"/>
      <c r="JSK86" s="1053"/>
      <c r="JSL86" s="480"/>
      <c r="JSM86" s="480"/>
      <c r="JSN86" s="481"/>
      <c r="JSO86" s="480"/>
      <c r="JSP86" s="480"/>
      <c r="JSQ86" s="480"/>
      <c r="JSR86" s="481"/>
      <c r="JSS86" s="481"/>
      <c r="JST86" s="482"/>
      <c r="JSU86" s="481"/>
      <c r="JSV86" s="1053"/>
      <c r="JSW86" s="1053"/>
      <c r="JSX86" s="1053"/>
      <c r="JSY86" s="1053"/>
      <c r="JSZ86" s="1053"/>
      <c r="JTA86" s="480"/>
      <c r="JTB86" s="480"/>
      <c r="JTC86" s="481"/>
      <c r="JTD86" s="480"/>
      <c r="JTE86" s="480"/>
      <c r="JTF86" s="480"/>
      <c r="JTG86" s="481"/>
      <c r="JTH86" s="481"/>
      <c r="JTI86" s="482"/>
      <c r="JTJ86" s="481"/>
      <c r="JTK86" s="1053"/>
      <c r="JTL86" s="1053"/>
      <c r="JTM86" s="1053"/>
      <c r="JTN86" s="1053"/>
      <c r="JTO86" s="1053"/>
      <c r="JTP86" s="480"/>
      <c r="JTQ86" s="480"/>
      <c r="JTR86" s="481"/>
      <c r="JTS86" s="480"/>
      <c r="JTT86" s="480"/>
      <c r="JTU86" s="480"/>
      <c r="JTV86" s="481"/>
      <c r="JTW86" s="481"/>
      <c r="JTX86" s="482"/>
      <c r="JTY86" s="481"/>
      <c r="JTZ86" s="1053"/>
      <c r="JUA86" s="1053"/>
      <c r="JUB86" s="1053"/>
      <c r="JUC86" s="1053"/>
      <c r="JUD86" s="1053"/>
      <c r="JUE86" s="480"/>
      <c r="JUF86" s="480"/>
      <c r="JUG86" s="481"/>
      <c r="JUH86" s="480"/>
      <c r="JUI86" s="480"/>
      <c r="JUJ86" s="480"/>
      <c r="JUK86" s="481"/>
      <c r="JUL86" s="481"/>
      <c r="JUM86" s="482"/>
      <c r="JUN86" s="481"/>
      <c r="JUO86" s="1053"/>
      <c r="JUP86" s="1053"/>
      <c r="JUQ86" s="1053"/>
      <c r="JUR86" s="1053"/>
      <c r="JUS86" s="1053"/>
      <c r="JUT86" s="480"/>
      <c r="JUU86" s="480"/>
      <c r="JUV86" s="481"/>
      <c r="JUW86" s="480"/>
      <c r="JUX86" s="480"/>
      <c r="JUY86" s="480"/>
      <c r="JUZ86" s="481"/>
      <c r="JVA86" s="481"/>
      <c r="JVB86" s="482"/>
      <c r="JVC86" s="481"/>
      <c r="JVD86" s="1053"/>
      <c r="JVE86" s="1053"/>
      <c r="JVF86" s="1053"/>
      <c r="JVG86" s="1053"/>
      <c r="JVH86" s="1053"/>
      <c r="JVI86" s="480"/>
      <c r="JVJ86" s="480"/>
      <c r="JVK86" s="481"/>
      <c r="JVL86" s="480"/>
      <c r="JVM86" s="480"/>
      <c r="JVN86" s="480"/>
      <c r="JVO86" s="481"/>
      <c r="JVP86" s="481"/>
      <c r="JVQ86" s="482"/>
      <c r="JVR86" s="481"/>
      <c r="JVS86" s="1053"/>
      <c r="JVT86" s="1053"/>
      <c r="JVU86" s="1053"/>
      <c r="JVV86" s="1053"/>
      <c r="JVW86" s="1053"/>
      <c r="JVX86" s="480"/>
      <c r="JVY86" s="480"/>
      <c r="JVZ86" s="481"/>
      <c r="JWA86" s="480"/>
      <c r="JWB86" s="480"/>
      <c r="JWC86" s="480"/>
      <c r="JWD86" s="481"/>
      <c r="JWE86" s="481"/>
      <c r="JWF86" s="482"/>
      <c r="JWG86" s="481"/>
      <c r="JWH86" s="1053"/>
      <c r="JWI86" s="1053"/>
      <c r="JWJ86" s="1053"/>
      <c r="JWK86" s="1053"/>
      <c r="JWL86" s="1053"/>
      <c r="JWM86" s="480"/>
      <c r="JWN86" s="480"/>
      <c r="JWO86" s="481"/>
      <c r="JWP86" s="480"/>
      <c r="JWQ86" s="480"/>
      <c r="JWR86" s="480"/>
      <c r="JWS86" s="481"/>
      <c r="JWT86" s="481"/>
      <c r="JWU86" s="482"/>
      <c r="JWV86" s="481"/>
      <c r="JWW86" s="1053"/>
      <c r="JWX86" s="1053"/>
      <c r="JWY86" s="1053"/>
      <c r="JWZ86" s="1053"/>
      <c r="JXA86" s="1053"/>
      <c r="JXB86" s="480"/>
      <c r="JXC86" s="480"/>
      <c r="JXD86" s="481"/>
      <c r="JXE86" s="480"/>
      <c r="JXF86" s="480"/>
      <c r="JXG86" s="480"/>
      <c r="JXH86" s="481"/>
      <c r="JXI86" s="481"/>
      <c r="JXJ86" s="482"/>
      <c r="JXK86" s="481"/>
      <c r="JXL86" s="1053"/>
      <c r="JXM86" s="1053"/>
      <c r="JXN86" s="1053"/>
      <c r="JXO86" s="1053"/>
      <c r="JXP86" s="1053"/>
      <c r="JXQ86" s="480"/>
      <c r="JXR86" s="480"/>
      <c r="JXS86" s="481"/>
      <c r="JXT86" s="480"/>
      <c r="JXU86" s="480"/>
      <c r="JXV86" s="480"/>
      <c r="JXW86" s="481"/>
      <c r="JXX86" s="481"/>
      <c r="JXY86" s="482"/>
      <c r="JXZ86" s="481"/>
      <c r="JYA86" s="1053"/>
      <c r="JYB86" s="1053"/>
      <c r="JYC86" s="1053"/>
      <c r="JYD86" s="1053"/>
      <c r="JYE86" s="1053"/>
      <c r="JYF86" s="480"/>
      <c r="JYG86" s="480"/>
      <c r="JYH86" s="481"/>
      <c r="JYI86" s="480"/>
      <c r="JYJ86" s="480"/>
      <c r="JYK86" s="480"/>
      <c r="JYL86" s="481"/>
      <c r="JYM86" s="481"/>
      <c r="JYN86" s="482"/>
      <c r="JYO86" s="481"/>
      <c r="JYP86" s="1053"/>
      <c r="JYQ86" s="1053"/>
      <c r="JYR86" s="1053"/>
      <c r="JYS86" s="1053"/>
      <c r="JYT86" s="1053"/>
      <c r="JYU86" s="480"/>
      <c r="JYV86" s="480"/>
      <c r="JYW86" s="481"/>
      <c r="JYX86" s="480"/>
      <c r="JYY86" s="480"/>
      <c r="JYZ86" s="480"/>
      <c r="JZA86" s="481"/>
      <c r="JZB86" s="481"/>
      <c r="JZC86" s="482"/>
      <c r="JZD86" s="481"/>
      <c r="JZE86" s="1053"/>
      <c r="JZF86" s="1053"/>
      <c r="JZG86" s="1053"/>
      <c r="JZH86" s="1053"/>
      <c r="JZI86" s="1053"/>
      <c r="JZJ86" s="480"/>
      <c r="JZK86" s="480"/>
      <c r="JZL86" s="481"/>
      <c r="JZM86" s="480"/>
      <c r="JZN86" s="480"/>
      <c r="JZO86" s="480"/>
      <c r="JZP86" s="481"/>
      <c r="JZQ86" s="481"/>
      <c r="JZR86" s="482"/>
      <c r="JZS86" s="481"/>
      <c r="JZT86" s="1053"/>
      <c r="JZU86" s="1053"/>
      <c r="JZV86" s="1053"/>
      <c r="JZW86" s="1053"/>
      <c r="JZX86" s="1053"/>
      <c r="JZY86" s="480"/>
      <c r="JZZ86" s="480"/>
      <c r="KAA86" s="481"/>
      <c r="KAB86" s="480"/>
      <c r="KAC86" s="480"/>
      <c r="KAD86" s="480"/>
      <c r="KAE86" s="481"/>
      <c r="KAF86" s="481"/>
      <c r="KAG86" s="482"/>
      <c r="KAH86" s="481"/>
      <c r="KAI86" s="1053"/>
      <c r="KAJ86" s="1053"/>
      <c r="KAK86" s="1053"/>
      <c r="KAL86" s="1053"/>
      <c r="KAM86" s="1053"/>
      <c r="KAN86" s="480"/>
      <c r="KAO86" s="480"/>
      <c r="KAP86" s="481"/>
      <c r="KAQ86" s="480"/>
      <c r="KAR86" s="480"/>
      <c r="KAS86" s="480"/>
      <c r="KAT86" s="481"/>
      <c r="KAU86" s="481"/>
      <c r="KAV86" s="482"/>
      <c r="KAW86" s="481"/>
      <c r="KAX86" s="1053"/>
      <c r="KAY86" s="1053"/>
      <c r="KAZ86" s="1053"/>
      <c r="KBA86" s="1053"/>
      <c r="KBB86" s="1053"/>
      <c r="KBC86" s="480"/>
      <c r="KBD86" s="480"/>
      <c r="KBE86" s="481"/>
      <c r="KBF86" s="480"/>
      <c r="KBG86" s="480"/>
      <c r="KBH86" s="480"/>
      <c r="KBI86" s="481"/>
      <c r="KBJ86" s="481"/>
      <c r="KBK86" s="482"/>
      <c r="KBL86" s="481"/>
      <c r="KBM86" s="1053"/>
      <c r="KBN86" s="1053"/>
      <c r="KBO86" s="1053"/>
      <c r="KBP86" s="1053"/>
      <c r="KBQ86" s="1053"/>
      <c r="KBR86" s="480"/>
      <c r="KBS86" s="480"/>
      <c r="KBT86" s="481"/>
      <c r="KBU86" s="480"/>
      <c r="KBV86" s="480"/>
      <c r="KBW86" s="480"/>
      <c r="KBX86" s="481"/>
      <c r="KBY86" s="481"/>
      <c r="KBZ86" s="482"/>
      <c r="KCA86" s="481"/>
      <c r="KCB86" s="1053"/>
      <c r="KCC86" s="1053"/>
      <c r="KCD86" s="1053"/>
      <c r="KCE86" s="1053"/>
      <c r="KCF86" s="1053"/>
      <c r="KCG86" s="480"/>
      <c r="KCH86" s="480"/>
      <c r="KCI86" s="481"/>
      <c r="KCJ86" s="480"/>
      <c r="KCK86" s="480"/>
      <c r="KCL86" s="480"/>
      <c r="KCM86" s="481"/>
      <c r="KCN86" s="481"/>
      <c r="KCO86" s="482"/>
      <c r="KCP86" s="481"/>
      <c r="KCQ86" s="1053"/>
      <c r="KCR86" s="1053"/>
      <c r="KCS86" s="1053"/>
      <c r="KCT86" s="1053"/>
      <c r="KCU86" s="1053"/>
      <c r="KCV86" s="480"/>
      <c r="KCW86" s="480"/>
      <c r="KCX86" s="481"/>
      <c r="KCY86" s="480"/>
      <c r="KCZ86" s="480"/>
      <c r="KDA86" s="480"/>
      <c r="KDB86" s="481"/>
      <c r="KDC86" s="481"/>
      <c r="KDD86" s="482"/>
      <c r="KDE86" s="481"/>
      <c r="KDF86" s="1053"/>
      <c r="KDG86" s="1053"/>
      <c r="KDH86" s="1053"/>
      <c r="KDI86" s="1053"/>
      <c r="KDJ86" s="1053"/>
      <c r="KDK86" s="480"/>
      <c r="KDL86" s="480"/>
      <c r="KDM86" s="481"/>
      <c r="KDN86" s="480"/>
      <c r="KDO86" s="480"/>
      <c r="KDP86" s="480"/>
      <c r="KDQ86" s="481"/>
      <c r="KDR86" s="481"/>
      <c r="KDS86" s="482"/>
      <c r="KDT86" s="481"/>
      <c r="KDU86" s="1053"/>
      <c r="KDV86" s="1053"/>
      <c r="KDW86" s="1053"/>
      <c r="KDX86" s="1053"/>
      <c r="KDY86" s="1053"/>
      <c r="KDZ86" s="480"/>
      <c r="KEA86" s="480"/>
      <c r="KEB86" s="481"/>
      <c r="KEC86" s="480"/>
      <c r="KED86" s="480"/>
      <c r="KEE86" s="480"/>
      <c r="KEF86" s="481"/>
      <c r="KEG86" s="481"/>
      <c r="KEH86" s="482"/>
      <c r="KEI86" s="481"/>
      <c r="KEJ86" s="1053"/>
      <c r="KEK86" s="1053"/>
      <c r="KEL86" s="1053"/>
      <c r="KEM86" s="1053"/>
      <c r="KEN86" s="1053"/>
      <c r="KEO86" s="480"/>
      <c r="KEP86" s="480"/>
      <c r="KEQ86" s="481"/>
      <c r="KER86" s="480"/>
      <c r="KES86" s="480"/>
      <c r="KET86" s="480"/>
      <c r="KEU86" s="481"/>
      <c r="KEV86" s="481"/>
      <c r="KEW86" s="482"/>
      <c r="KEX86" s="481"/>
      <c r="KEY86" s="1053"/>
      <c r="KEZ86" s="1053"/>
      <c r="KFA86" s="1053"/>
      <c r="KFB86" s="1053"/>
      <c r="KFC86" s="1053"/>
      <c r="KFD86" s="480"/>
      <c r="KFE86" s="480"/>
      <c r="KFF86" s="481"/>
      <c r="KFG86" s="480"/>
      <c r="KFH86" s="480"/>
      <c r="KFI86" s="480"/>
      <c r="KFJ86" s="481"/>
      <c r="KFK86" s="481"/>
      <c r="KFL86" s="482"/>
      <c r="KFM86" s="481"/>
      <c r="KFN86" s="1053"/>
      <c r="KFO86" s="1053"/>
      <c r="KFP86" s="1053"/>
      <c r="KFQ86" s="1053"/>
      <c r="KFR86" s="1053"/>
      <c r="KFS86" s="480"/>
      <c r="KFT86" s="480"/>
      <c r="KFU86" s="481"/>
      <c r="KFV86" s="480"/>
      <c r="KFW86" s="480"/>
      <c r="KFX86" s="480"/>
      <c r="KFY86" s="481"/>
      <c r="KFZ86" s="481"/>
      <c r="KGA86" s="482"/>
      <c r="KGB86" s="481"/>
      <c r="KGC86" s="1053"/>
      <c r="KGD86" s="1053"/>
      <c r="KGE86" s="1053"/>
      <c r="KGF86" s="1053"/>
      <c r="KGG86" s="1053"/>
      <c r="KGH86" s="480"/>
      <c r="KGI86" s="480"/>
      <c r="KGJ86" s="481"/>
      <c r="KGK86" s="480"/>
      <c r="KGL86" s="480"/>
      <c r="KGM86" s="480"/>
      <c r="KGN86" s="481"/>
      <c r="KGO86" s="481"/>
      <c r="KGP86" s="482"/>
      <c r="KGQ86" s="481"/>
      <c r="KGR86" s="1053"/>
      <c r="KGS86" s="1053"/>
      <c r="KGT86" s="1053"/>
      <c r="KGU86" s="1053"/>
      <c r="KGV86" s="1053"/>
      <c r="KGW86" s="480"/>
      <c r="KGX86" s="480"/>
      <c r="KGY86" s="481"/>
      <c r="KGZ86" s="480"/>
      <c r="KHA86" s="480"/>
      <c r="KHB86" s="480"/>
      <c r="KHC86" s="481"/>
      <c r="KHD86" s="481"/>
      <c r="KHE86" s="482"/>
      <c r="KHF86" s="481"/>
      <c r="KHG86" s="1053"/>
      <c r="KHH86" s="1053"/>
      <c r="KHI86" s="1053"/>
      <c r="KHJ86" s="1053"/>
      <c r="KHK86" s="1053"/>
      <c r="KHL86" s="480"/>
      <c r="KHM86" s="480"/>
      <c r="KHN86" s="481"/>
      <c r="KHO86" s="480"/>
      <c r="KHP86" s="480"/>
      <c r="KHQ86" s="480"/>
      <c r="KHR86" s="481"/>
      <c r="KHS86" s="481"/>
      <c r="KHT86" s="482"/>
      <c r="KHU86" s="481"/>
      <c r="KHV86" s="1053"/>
      <c r="KHW86" s="1053"/>
      <c r="KHX86" s="1053"/>
      <c r="KHY86" s="1053"/>
      <c r="KHZ86" s="1053"/>
      <c r="KIA86" s="480"/>
      <c r="KIB86" s="480"/>
      <c r="KIC86" s="481"/>
      <c r="KID86" s="480"/>
      <c r="KIE86" s="480"/>
      <c r="KIF86" s="480"/>
      <c r="KIG86" s="481"/>
      <c r="KIH86" s="481"/>
      <c r="KII86" s="482"/>
      <c r="KIJ86" s="481"/>
      <c r="KIK86" s="1053"/>
      <c r="KIL86" s="1053"/>
      <c r="KIM86" s="1053"/>
      <c r="KIN86" s="1053"/>
      <c r="KIO86" s="1053"/>
      <c r="KIP86" s="480"/>
      <c r="KIQ86" s="480"/>
      <c r="KIR86" s="481"/>
      <c r="KIS86" s="480"/>
      <c r="KIT86" s="480"/>
      <c r="KIU86" s="480"/>
      <c r="KIV86" s="481"/>
      <c r="KIW86" s="481"/>
      <c r="KIX86" s="482"/>
      <c r="KIY86" s="481"/>
      <c r="KIZ86" s="1053"/>
      <c r="KJA86" s="1053"/>
      <c r="KJB86" s="1053"/>
      <c r="KJC86" s="1053"/>
      <c r="KJD86" s="1053"/>
      <c r="KJE86" s="480"/>
      <c r="KJF86" s="480"/>
      <c r="KJG86" s="481"/>
      <c r="KJH86" s="480"/>
      <c r="KJI86" s="480"/>
      <c r="KJJ86" s="480"/>
      <c r="KJK86" s="481"/>
      <c r="KJL86" s="481"/>
      <c r="KJM86" s="482"/>
      <c r="KJN86" s="481"/>
      <c r="KJO86" s="1053"/>
      <c r="KJP86" s="1053"/>
      <c r="KJQ86" s="1053"/>
      <c r="KJR86" s="1053"/>
      <c r="KJS86" s="1053"/>
      <c r="KJT86" s="480"/>
      <c r="KJU86" s="480"/>
      <c r="KJV86" s="481"/>
      <c r="KJW86" s="480"/>
      <c r="KJX86" s="480"/>
      <c r="KJY86" s="480"/>
      <c r="KJZ86" s="481"/>
      <c r="KKA86" s="481"/>
      <c r="KKB86" s="482"/>
      <c r="KKC86" s="481"/>
      <c r="KKD86" s="1053"/>
      <c r="KKE86" s="1053"/>
      <c r="KKF86" s="1053"/>
      <c r="KKG86" s="1053"/>
      <c r="KKH86" s="1053"/>
      <c r="KKI86" s="480"/>
      <c r="KKJ86" s="480"/>
      <c r="KKK86" s="481"/>
      <c r="KKL86" s="480"/>
      <c r="KKM86" s="480"/>
      <c r="KKN86" s="480"/>
      <c r="KKO86" s="481"/>
      <c r="KKP86" s="481"/>
      <c r="KKQ86" s="482"/>
      <c r="KKR86" s="481"/>
      <c r="KKS86" s="1053"/>
      <c r="KKT86" s="1053"/>
      <c r="KKU86" s="1053"/>
      <c r="KKV86" s="1053"/>
      <c r="KKW86" s="1053"/>
      <c r="KKX86" s="480"/>
      <c r="KKY86" s="480"/>
      <c r="KKZ86" s="481"/>
      <c r="KLA86" s="480"/>
      <c r="KLB86" s="480"/>
      <c r="KLC86" s="480"/>
      <c r="KLD86" s="481"/>
      <c r="KLE86" s="481"/>
      <c r="KLF86" s="482"/>
      <c r="KLG86" s="481"/>
      <c r="KLH86" s="1053"/>
      <c r="KLI86" s="1053"/>
      <c r="KLJ86" s="1053"/>
      <c r="KLK86" s="1053"/>
      <c r="KLL86" s="1053"/>
      <c r="KLM86" s="480"/>
      <c r="KLN86" s="480"/>
      <c r="KLO86" s="481"/>
      <c r="KLP86" s="480"/>
      <c r="KLQ86" s="480"/>
      <c r="KLR86" s="480"/>
      <c r="KLS86" s="481"/>
      <c r="KLT86" s="481"/>
      <c r="KLU86" s="482"/>
      <c r="KLV86" s="481"/>
      <c r="KLW86" s="1053"/>
      <c r="KLX86" s="1053"/>
      <c r="KLY86" s="1053"/>
      <c r="KLZ86" s="1053"/>
      <c r="KMA86" s="1053"/>
      <c r="KMB86" s="480"/>
      <c r="KMC86" s="480"/>
      <c r="KMD86" s="481"/>
      <c r="KME86" s="480"/>
      <c r="KMF86" s="480"/>
      <c r="KMG86" s="480"/>
      <c r="KMH86" s="481"/>
      <c r="KMI86" s="481"/>
      <c r="KMJ86" s="482"/>
      <c r="KMK86" s="481"/>
      <c r="KML86" s="1053"/>
      <c r="KMM86" s="1053"/>
      <c r="KMN86" s="1053"/>
      <c r="KMO86" s="1053"/>
      <c r="KMP86" s="1053"/>
      <c r="KMQ86" s="480"/>
      <c r="KMR86" s="480"/>
      <c r="KMS86" s="481"/>
      <c r="KMT86" s="480"/>
      <c r="KMU86" s="480"/>
      <c r="KMV86" s="480"/>
      <c r="KMW86" s="481"/>
      <c r="KMX86" s="481"/>
      <c r="KMY86" s="482"/>
      <c r="KMZ86" s="481"/>
      <c r="KNA86" s="1053"/>
      <c r="KNB86" s="1053"/>
      <c r="KNC86" s="1053"/>
      <c r="KND86" s="1053"/>
      <c r="KNE86" s="1053"/>
      <c r="KNF86" s="480"/>
      <c r="KNG86" s="480"/>
      <c r="KNH86" s="481"/>
      <c r="KNI86" s="480"/>
      <c r="KNJ86" s="480"/>
      <c r="KNK86" s="480"/>
      <c r="KNL86" s="481"/>
      <c r="KNM86" s="481"/>
      <c r="KNN86" s="482"/>
      <c r="KNO86" s="481"/>
      <c r="KNP86" s="1053"/>
      <c r="KNQ86" s="1053"/>
      <c r="KNR86" s="1053"/>
      <c r="KNS86" s="1053"/>
      <c r="KNT86" s="1053"/>
      <c r="KNU86" s="480"/>
      <c r="KNV86" s="480"/>
      <c r="KNW86" s="481"/>
      <c r="KNX86" s="480"/>
      <c r="KNY86" s="480"/>
      <c r="KNZ86" s="480"/>
      <c r="KOA86" s="481"/>
      <c r="KOB86" s="481"/>
      <c r="KOC86" s="482"/>
      <c r="KOD86" s="481"/>
      <c r="KOE86" s="1053"/>
      <c r="KOF86" s="1053"/>
      <c r="KOG86" s="1053"/>
      <c r="KOH86" s="1053"/>
      <c r="KOI86" s="1053"/>
      <c r="KOJ86" s="480"/>
      <c r="KOK86" s="480"/>
      <c r="KOL86" s="481"/>
      <c r="KOM86" s="480"/>
      <c r="KON86" s="480"/>
      <c r="KOO86" s="480"/>
      <c r="KOP86" s="481"/>
      <c r="KOQ86" s="481"/>
      <c r="KOR86" s="482"/>
      <c r="KOS86" s="481"/>
      <c r="KOT86" s="1053"/>
      <c r="KOU86" s="1053"/>
      <c r="KOV86" s="1053"/>
      <c r="KOW86" s="1053"/>
      <c r="KOX86" s="1053"/>
      <c r="KOY86" s="480"/>
      <c r="KOZ86" s="480"/>
      <c r="KPA86" s="481"/>
      <c r="KPB86" s="480"/>
      <c r="KPC86" s="480"/>
      <c r="KPD86" s="480"/>
      <c r="KPE86" s="481"/>
      <c r="KPF86" s="481"/>
      <c r="KPG86" s="482"/>
      <c r="KPH86" s="481"/>
      <c r="KPI86" s="1053"/>
      <c r="KPJ86" s="1053"/>
      <c r="KPK86" s="1053"/>
      <c r="KPL86" s="1053"/>
      <c r="KPM86" s="1053"/>
      <c r="KPN86" s="480"/>
      <c r="KPO86" s="480"/>
      <c r="KPP86" s="481"/>
      <c r="KPQ86" s="480"/>
      <c r="KPR86" s="480"/>
      <c r="KPS86" s="480"/>
      <c r="KPT86" s="481"/>
      <c r="KPU86" s="481"/>
      <c r="KPV86" s="482"/>
      <c r="KPW86" s="481"/>
      <c r="KPX86" s="1053"/>
      <c r="KPY86" s="1053"/>
      <c r="KPZ86" s="1053"/>
      <c r="KQA86" s="1053"/>
      <c r="KQB86" s="1053"/>
      <c r="KQC86" s="480"/>
      <c r="KQD86" s="480"/>
      <c r="KQE86" s="481"/>
      <c r="KQF86" s="480"/>
      <c r="KQG86" s="480"/>
      <c r="KQH86" s="480"/>
      <c r="KQI86" s="481"/>
      <c r="KQJ86" s="481"/>
      <c r="KQK86" s="482"/>
      <c r="KQL86" s="481"/>
      <c r="KQM86" s="1053"/>
      <c r="KQN86" s="1053"/>
      <c r="KQO86" s="1053"/>
      <c r="KQP86" s="1053"/>
      <c r="KQQ86" s="1053"/>
      <c r="KQR86" s="480"/>
      <c r="KQS86" s="480"/>
      <c r="KQT86" s="481"/>
      <c r="KQU86" s="480"/>
      <c r="KQV86" s="480"/>
      <c r="KQW86" s="480"/>
      <c r="KQX86" s="481"/>
      <c r="KQY86" s="481"/>
      <c r="KQZ86" s="482"/>
      <c r="KRA86" s="481"/>
      <c r="KRB86" s="1053"/>
      <c r="KRC86" s="1053"/>
      <c r="KRD86" s="1053"/>
      <c r="KRE86" s="1053"/>
      <c r="KRF86" s="1053"/>
      <c r="KRG86" s="480"/>
      <c r="KRH86" s="480"/>
      <c r="KRI86" s="481"/>
      <c r="KRJ86" s="480"/>
      <c r="KRK86" s="480"/>
      <c r="KRL86" s="480"/>
      <c r="KRM86" s="481"/>
      <c r="KRN86" s="481"/>
      <c r="KRO86" s="482"/>
      <c r="KRP86" s="481"/>
      <c r="KRQ86" s="1053"/>
      <c r="KRR86" s="1053"/>
      <c r="KRS86" s="1053"/>
      <c r="KRT86" s="1053"/>
      <c r="KRU86" s="1053"/>
      <c r="KRV86" s="480"/>
      <c r="KRW86" s="480"/>
      <c r="KRX86" s="481"/>
      <c r="KRY86" s="480"/>
      <c r="KRZ86" s="480"/>
      <c r="KSA86" s="480"/>
      <c r="KSB86" s="481"/>
      <c r="KSC86" s="481"/>
      <c r="KSD86" s="482"/>
      <c r="KSE86" s="481"/>
      <c r="KSF86" s="1053"/>
      <c r="KSG86" s="1053"/>
      <c r="KSH86" s="1053"/>
      <c r="KSI86" s="1053"/>
      <c r="KSJ86" s="1053"/>
      <c r="KSK86" s="480"/>
      <c r="KSL86" s="480"/>
      <c r="KSM86" s="481"/>
      <c r="KSN86" s="480"/>
      <c r="KSO86" s="480"/>
      <c r="KSP86" s="480"/>
      <c r="KSQ86" s="481"/>
      <c r="KSR86" s="481"/>
      <c r="KSS86" s="482"/>
      <c r="KST86" s="481"/>
      <c r="KSU86" s="1053"/>
      <c r="KSV86" s="1053"/>
      <c r="KSW86" s="1053"/>
      <c r="KSX86" s="1053"/>
      <c r="KSY86" s="1053"/>
      <c r="KSZ86" s="480"/>
      <c r="KTA86" s="480"/>
      <c r="KTB86" s="481"/>
      <c r="KTC86" s="480"/>
      <c r="KTD86" s="480"/>
      <c r="KTE86" s="480"/>
      <c r="KTF86" s="481"/>
      <c r="KTG86" s="481"/>
      <c r="KTH86" s="482"/>
      <c r="KTI86" s="481"/>
      <c r="KTJ86" s="1053"/>
      <c r="KTK86" s="1053"/>
      <c r="KTL86" s="1053"/>
      <c r="KTM86" s="1053"/>
      <c r="KTN86" s="1053"/>
      <c r="KTO86" s="480"/>
      <c r="KTP86" s="480"/>
      <c r="KTQ86" s="481"/>
      <c r="KTR86" s="480"/>
      <c r="KTS86" s="480"/>
      <c r="KTT86" s="480"/>
      <c r="KTU86" s="481"/>
      <c r="KTV86" s="481"/>
      <c r="KTW86" s="482"/>
      <c r="KTX86" s="481"/>
      <c r="KTY86" s="1053"/>
      <c r="KTZ86" s="1053"/>
      <c r="KUA86" s="1053"/>
      <c r="KUB86" s="1053"/>
      <c r="KUC86" s="1053"/>
      <c r="KUD86" s="480"/>
      <c r="KUE86" s="480"/>
      <c r="KUF86" s="481"/>
      <c r="KUG86" s="480"/>
      <c r="KUH86" s="480"/>
      <c r="KUI86" s="480"/>
      <c r="KUJ86" s="481"/>
      <c r="KUK86" s="481"/>
      <c r="KUL86" s="482"/>
      <c r="KUM86" s="481"/>
      <c r="KUN86" s="1053"/>
      <c r="KUO86" s="1053"/>
      <c r="KUP86" s="1053"/>
      <c r="KUQ86" s="1053"/>
      <c r="KUR86" s="1053"/>
      <c r="KUS86" s="480"/>
      <c r="KUT86" s="480"/>
      <c r="KUU86" s="481"/>
      <c r="KUV86" s="480"/>
      <c r="KUW86" s="480"/>
      <c r="KUX86" s="480"/>
      <c r="KUY86" s="481"/>
      <c r="KUZ86" s="481"/>
      <c r="KVA86" s="482"/>
      <c r="KVB86" s="481"/>
      <c r="KVC86" s="1053"/>
      <c r="KVD86" s="1053"/>
      <c r="KVE86" s="1053"/>
      <c r="KVF86" s="1053"/>
      <c r="KVG86" s="1053"/>
      <c r="KVH86" s="480"/>
      <c r="KVI86" s="480"/>
      <c r="KVJ86" s="481"/>
      <c r="KVK86" s="480"/>
      <c r="KVL86" s="480"/>
      <c r="KVM86" s="480"/>
      <c r="KVN86" s="481"/>
      <c r="KVO86" s="481"/>
      <c r="KVP86" s="482"/>
      <c r="KVQ86" s="481"/>
      <c r="KVR86" s="1053"/>
      <c r="KVS86" s="1053"/>
      <c r="KVT86" s="1053"/>
      <c r="KVU86" s="1053"/>
      <c r="KVV86" s="1053"/>
      <c r="KVW86" s="480"/>
      <c r="KVX86" s="480"/>
      <c r="KVY86" s="481"/>
      <c r="KVZ86" s="480"/>
      <c r="KWA86" s="480"/>
      <c r="KWB86" s="480"/>
      <c r="KWC86" s="481"/>
      <c r="KWD86" s="481"/>
      <c r="KWE86" s="482"/>
      <c r="KWF86" s="481"/>
      <c r="KWG86" s="1053"/>
      <c r="KWH86" s="1053"/>
      <c r="KWI86" s="1053"/>
      <c r="KWJ86" s="1053"/>
      <c r="KWK86" s="1053"/>
      <c r="KWL86" s="480"/>
      <c r="KWM86" s="480"/>
      <c r="KWN86" s="481"/>
      <c r="KWO86" s="480"/>
      <c r="KWP86" s="480"/>
      <c r="KWQ86" s="480"/>
      <c r="KWR86" s="481"/>
      <c r="KWS86" s="481"/>
      <c r="KWT86" s="482"/>
      <c r="KWU86" s="481"/>
      <c r="KWV86" s="1053"/>
      <c r="KWW86" s="1053"/>
      <c r="KWX86" s="1053"/>
      <c r="KWY86" s="1053"/>
      <c r="KWZ86" s="1053"/>
      <c r="KXA86" s="480"/>
      <c r="KXB86" s="480"/>
      <c r="KXC86" s="481"/>
      <c r="KXD86" s="480"/>
      <c r="KXE86" s="480"/>
      <c r="KXF86" s="480"/>
      <c r="KXG86" s="481"/>
      <c r="KXH86" s="481"/>
      <c r="KXI86" s="482"/>
      <c r="KXJ86" s="481"/>
      <c r="KXK86" s="1053"/>
      <c r="KXL86" s="1053"/>
      <c r="KXM86" s="1053"/>
      <c r="KXN86" s="1053"/>
      <c r="KXO86" s="1053"/>
      <c r="KXP86" s="480"/>
      <c r="KXQ86" s="480"/>
      <c r="KXR86" s="481"/>
      <c r="KXS86" s="480"/>
      <c r="KXT86" s="480"/>
      <c r="KXU86" s="480"/>
      <c r="KXV86" s="481"/>
      <c r="KXW86" s="481"/>
      <c r="KXX86" s="482"/>
      <c r="KXY86" s="481"/>
      <c r="KXZ86" s="1053"/>
      <c r="KYA86" s="1053"/>
      <c r="KYB86" s="1053"/>
      <c r="KYC86" s="1053"/>
      <c r="KYD86" s="1053"/>
      <c r="KYE86" s="480"/>
      <c r="KYF86" s="480"/>
      <c r="KYG86" s="481"/>
      <c r="KYH86" s="480"/>
      <c r="KYI86" s="480"/>
      <c r="KYJ86" s="480"/>
      <c r="KYK86" s="481"/>
      <c r="KYL86" s="481"/>
      <c r="KYM86" s="482"/>
      <c r="KYN86" s="481"/>
      <c r="KYO86" s="1053"/>
      <c r="KYP86" s="1053"/>
      <c r="KYQ86" s="1053"/>
      <c r="KYR86" s="1053"/>
      <c r="KYS86" s="1053"/>
      <c r="KYT86" s="480"/>
      <c r="KYU86" s="480"/>
      <c r="KYV86" s="481"/>
      <c r="KYW86" s="480"/>
      <c r="KYX86" s="480"/>
      <c r="KYY86" s="480"/>
      <c r="KYZ86" s="481"/>
      <c r="KZA86" s="481"/>
      <c r="KZB86" s="482"/>
      <c r="KZC86" s="481"/>
      <c r="KZD86" s="1053"/>
      <c r="KZE86" s="1053"/>
      <c r="KZF86" s="1053"/>
      <c r="KZG86" s="1053"/>
      <c r="KZH86" s="1053"/>
      <c r="KZI86" s="480"/>
      <c r="KZJ86" s="480"/>
      <c r="KZK86" s="481"/>
      <c r="KZL86" s="480"/>
      <c r="KZM86" s="480"/>
      <c r="KZN86" s="480"/>
      <c r="KZO86" s="481"/>
      <c r="KZP86" s="481"/>
      <c r="KZQ86" s="482"/>
      <c r="KZR86" s="481"/>
      <c r="KZS86" s="1053"/>
      <c r="KZT86" s="1053"/>
      <c r="KZU86" s="1053"/>
      <c r="KZV86" s="1053"/>
      <c r="KZW86" s="1053"/>
      <c r="KZX86" s="480"/>
      <c r="KZY86" s="480"/>
      <c r="KZZ86" s="481"/>
      <c r="LAA86" s="480"/>
      <c r="LAB86" s="480"/>
      <c r="LAC86" s="480"/>
      <c r="LAD86" s="481"/>
      <c r="LAE86" s="481"/>
      <c r="LAF86" s="482"/>
      <c r="LAG86" s="481"/>
      <c r="LAH86" s="1053"/>
      <c r="LAI86" s="1053"/>
      <c r="LAJ86" s="1053"/>
      <c r="LAK86" s="1053"/>
      <c r="LAL86" s="1053"/>
      <c r="LAM86" s="480"/>
      <c r="LAN86" s="480"/>
      <c r="LAO86" s="481"/>
      <c r="LAP86" s="480"/>
      <c r="LAQ86" s="480"/>
      <c r="LAR86" s="480"/>
      <c r="LAS86" s="481"/>
      <c r="LAT86" s="481"/>
      <c r="LAU86" s="482"/>
      <c r="LAV86" s="481"/>
      <c r="LAW86" s="1053"/>
      <c r="LAX86" s="1053"/>
      <c r="LAY86" s="1053"/>
      <c r="LAZ86" s="1053"/>
      <c r="LBA86" s="1053"/>
      <c r="LBB86" s="480"/>
      <c r="LBC86" s="480"/>
      <c r="LBD86" s="481"/>
      <c r="LBE86" s="480"/>
      <c r="LBF86" s="480"/>
      <c r="LBG86" s="480"/>
      <c r="LBH86" s="481"/>
      <c r="LBI86" s="481"/>
      <c r="LBJ86" s="482"/>
      <c r="LBK86" s="481"/>
      <c r="LBL86" s="1053"/>
      <c r="LBM86" s="1053"/>
      <c r="LBN86" s="1053"/>
      <c r="LBO86" s="1053"/>
      <c r="LBP86" s="1053"/>
      <c r="LBQ86" s="480"/>
      <c r="LBR86" s="480"/>
      <c r="LBS86" s="481"/>
      <c r="LBT86" s="480"/>
      <c r="LBU86" s="480"/>
      <c r="LBV86" s="480"/>
      <c r="LBW86" s="481"/>
      <c r="LBX86" s="481"/>
      <c r="LBY86" s="482"/>
      <c r="LBZ86" s="481"/>
      <c r="LCA86" s="1053"/>
      <c r="LCB86" s="1053"/>
      <c r="LCC86" s="1053"/>
      <c r="LCD86" s="1053"/>
      <c r="LCE86" s="1053"/>
      <c r="LCF86" s="480"/>
      <c r="LCG86" s="480"/>
      <c r="LCH86" s="481"/>
      <c r="LCI86" s="480"/>
      <c r="LCJ86" s="480"/>
      <c r="LCK86" s="480"/>
      <c r="LCL86" s="481"/>
      <c r="LCM86" s="481"/>
      <c r="LCN86" s="482"/>
      <c r="LCO86" s="481"/>
      <c r="LCP86" s="1053"/>
      <c r="LCQ86" s="1053"/>
      <c r="LCR86" s="1053"/>
      <c r="LCS86" s="1053"/>
      <c r="LCT86" s="1053"/>
      <c r="LCU86" s="480"/>
      <c r="LCV86" s="480"/>
      <c r="LCW86" s="481"/>
      <c r="LCX86" s="480"/>
      <c r="LCY86" s="480"/>
      <c r="LCZ86" s="480"/>
      <c r="LDA86" s="481"/>
      <c r="LDB86" s="481"/>
      <c r="LDC86" s="482"/>
      <c r="LDD86" s="481"/>
      <c r="LDE86" s="1053"/>
      <c r="LDF86" s="1053"/>
      <c r="LDG86" s="1053"/>
      <c r="LDH86" s="1053"/>
      <c r="LDI86" s="1053"/>
      <c r="LDJ86" s="480"/>
      <c r="LDK86" s="480"/>
      <c r="LDL86" s="481"/>
      <c r="LDM86" s="480"/>
      <c r="LDN86" s="480"/>
      <c r="LDO86" s="480"/>
      <c r="LDP86" s="481"/>
      <c r="LDQ86" s="481"/>
      <c r="LDR86" s="482"/>
      <c r="LDS86" s="481"/>
      <c r="LDT86" s="1053"/>
      <c r="LDU86" s="1053"/>
      <c r="LDV86" s="1053"/>
      <c r="LDW86" s="1053"/>
      <c r="LDX86" s="1053"/>
      <c r="LDY86" s="480"/>
      <c r="LDZ86" s="480"/>
      <c r="LEA86" s="481"/>
      <c r="LEB86" s="480"/>
      <c r="LEC86" s="480"/>
      <c r="LED86" s="480"/>
      <c r="LEE86" s="481"/>
      <c r="LEF86" s="481"/>
      <c r="LEG86" s="482"/>
      <c r="LEH86" s="481"/>
      <c r="LEI86" s="1053"/>
      <c r="LEJ86" s="1053"/>
      <c r="LEK86" s="1053"/>
      <c r="LEL86" s="1053"/>
      <c r="LEM86" s="1053"/>
      <c r="LEN86" s="480"/>
      <c r="LEO86" s="480"/>
      <c r="LEP86" s="481"/>
      <c r="LEQ86" s="480"/>
      <c r="LER86" s="480"/>
      <c r="LES86" s="480"/>
      <c r="LET86" s="481"/>
      <c r="LEU86" s="481"/>
      <c r="LEV86" s="482"/>
      <c r="LEW86" s="481"/>
      <c r="LEX86" s="1053"/>
      <c r="LEY86" s="1053"/>
      <c r="LEZ86" s="1053"/>
      <c r="LFA86" s="1053"/>
      <c r="LFB86" s="1053"/>
      <c r="LFC86" s="480"/>
      <c r="LFD86" s="480"/>
      <c r="LFE86" s="481"/>
      <c r="LFF86" s="480"/>
      <c r="LFG86" s="480"/>
      <c r="LFH86" s="480"/>
      <c r="LFI86" s="481"/>
      <c r="LFJ86" s="481"/>
      <c r="LFK86" s="482"/>
      <c r="LFL86" s="481"/>
      <c r="LFM86" s="1053"/>
      <c r="LFN86" s="1053"/>
      <c r="LFO86" s="1053"/>
      <c r="LFP86" s="1053"/>
      <c r="LFQ86" s="1053"/>
      <c r="LFR86" s="480"/>
      <c r="LFS86" s="480"/>
      <c r="LFT86" s="481"/>
      <c r="LFU86" s="480"/>
      <c r="LFV86" s="480"/>
      <c r="LFW86" s="480"/>
      <c r="LFX86" s="481"/>
      <c r="LFY86" s="481"/>
      <c r="LFZ86" s="482"/>
      <c r="LGA86" s="481"/>
      <c r="LGB86" s="1053"/>
      <c r="LGC86" s="1053"/>
      <c r="LGD86" s="1053"/>
      <c r="LGE86" s="1053"/>
      <c r="LGF86" s="1053"/>
      <c r="LGG86" s="480"/>
      <c r="LGH86" s="480"/>
      <c r="LGI86" s="481"/>
      <c r="LGJ86" s="480"/>
      <c r="LGK86" s="480"/>
      <c r="LGL86" s="480"/>
      <c r="LGM86" s="481"/>
      <c r="LGN86" s="481"/>
      <c r="LGO86" s="482"/>
      <c r="LGP86" s="481"/>
      <c r="LGQ86" s="1053"/>
      <c r="LGR86" s="1053"/>
      <c r="LGS86" s="1053"/>
      <c r="LGT86" s="1053"/>
      <c r="LGU86" s="1053"/>
      <c r="LGV86" s="480"/>
      <c r="LGW86" s="480"/>
      <c r="LGX86" s="481"/>
      <c r="LGY86" s="480"/>
      <c r="LGZ86" s="480"/>
      <c r="LHA86" s="480"/>
      <c r="LHB86" s="481"/>
      <c r="LHC86" s="481"/>
      <c r="LHD86" s="482"/>
      <c r="LHE86" s="481"/>
      <c r="LHF86" s="1053"/>
      <c r="LHG86" s="1053"/>
      <c r="LHH86" s="1053"/>
      <c r="LHI86" s="1053"/>
      <c r="LHJ86" s="1053"/>
      <c r="LHK86" s="480"/>
      <c r="LHL86" s="480"/>
      <c r="LHM86" s="481"/>
      <c r="LHN86" s="480"/>
      <c r="LHO86" s="480"/>
      <c r="LHP86" s="480"/>
      <c r="LHQ86" s="481"/>
      <c r="LHR86" s="481"/>
      <c r="LHS86" s="482"/>
      <c r="LHT86" s="481"/>
      <c r="LHU86" s="1053"/>
      <c r="LHV86" s="1053"/>
      <c r="LHW86" s="1053"/>
      <c r="LHX86" s="1053"/>
      <c r="LHY86" s="1053"/>
      <c r="LHZ86" s="480"/>
      <c r="LIA86" s="480"/>
      <c r="LIB86" s="481"/>
      <c r="LIC86" s="480"/>
      <c r="LID86" s="480"/>
      <c r="LIE86" s="480"/>
      <c r="LIF86" s="481"/>
      <c r="LIG86" s="481"/>
      <c r="LIH86" s="482"/>
      <c r="LII86" s="481"/>
      <c r="LIJ86" s="1053"/>
      <c r="LIK86" s="1053"/>
      <c r="LIL86" s="1053"/>
      <c r="LIM86" s="1053"/>
      <c r="LIN86" s="1053"/>
      <c r="LIO86" s="480"/>
      <c r="LIP86" s="480"/>
      <c r="LIQ86" s="481"/>
      <c r="LIR86" s="480"/>
      <c r="LIS86" s="480"/>
      <c r="LIT86" s="480"/>
      <c r="LIU86" s="481"/>
      <c r="LIV86" s="481"/>
      <c r="LIW86" s="482"/>
      <c r="LIX86" s="481"/>
      <c r="LIY86" s="1053"/>
      <c r="LIZ86" s="1053"/>
      <c r="LJA86" s="1053"/>
      <c r="LJB86" s="1053"/>
      <c r="LJC86" s="1053"/>
      <c r="LJD86" s="480"/>
      <c r="LJE86" s="480"/>
      <c r="LJF86" s="481"/>
      <c r="LJG86" s="480"/>
      <c r="LJH86" s="480"/>
      <c r="LJI86" s="480"/>
      <c r="LJJ86" s="481"/>
      <c r="LJK86" s="481"/>
      <c r="LJL86" s="482"/>
      <c r="LJM86" s="481"/>
      <c r="LJN86" s="1053"/>
      <c r="LJO86" s="1053"/>
      <c r="LJP86" s="1053"/>
      <c r="LJQ86" s="1053"/>
      <c r="LJR86" s="1053"/>
      <c r="LJS86" s="480"/>
      <c r="LJT86" s="480"/>
      <c r="LJU86" s="481"/>
      <c r="LJV86" s="480"/>
      <c r="LJW86" s="480"/>
      <c r="LJX86" s="480"/>
      <c r="LJY86" s="481"/>
      <c r="LJZ86" s="481"/>
      <c r="LKA86" s="482"/>
      <c r="LKB86" s="481"/>
      <c r="LKC86" s="1053"/>
      <c r="LKD86" s="1053"/>
      <c r="LKE86" s="1053"/>
      <c r="LKF86" s="1053"/>
      <c r="LKG86" s="1053"/>
      <c r="LKH86" s="480"/>
      <c r="LKI86" s="480"/>
      <c r="LKJ86" s="481"/>
      <c r="LKK86" s="480"/>
      <c r="LKL86" s="480"/>
      <c r="LKM86" s="480"/>
      <c r="LKN86" s="481"/>
      <c r="LKO86" s="481"/>
      <c r="LKP86" s="482"/>
      <c r="LKQ86" s="481"/>
      <c r="LKR86" s="1053"/>
      <c r="LKS86" s="1053"/>
      <c r="LKT86" s="1053"/>
      <c r="LKU86" s="1053"/>
      <c r="LKV86" s="1053"/>
      <c r="LKW86" s="480"/>
      <c r="LKX86" s="480"/>
      <c r="LKY86" s="481"/>
      <c r="LKZ86" s="480"/>
      <c r="LLA86" s="480"/>
      <c r="LLB86" s="480"/>
      <c r="LLC86" s="481"/>
      <c r="LLD86" s="481"/>
      <c r="LLE86" s="482"/>
      <c r="LLF86" s="481"/>
      <c r="LLG86" s="1053"/>
      <c r="LLH86" s="1053"/>
      <c r="LLI86" s="1053"/>
      <c r="LLJ86" s="1053"/>
      <c r="LLK86" s="1053"/>
      <c r="LLL86" s="480"/>
      <c r="LLM86" s="480"/>
      <c r="LLN86" s="481"/>
      <c r="LLO86" s="480"/>
      <c r="LLP86" s="480"/>
      <c r="LLQ86" s="480"/>
      <c r="LLR86" s="481"/>
      <c r="LLS86" s="481"/>
      <c r="LLT86" s="482"/>
      <c r="LLU86" s="481"/>
      <c r="LLV86" s="1053"/>
      <c r="LLW86" s="1053"/>
      <c r="LLX86" s="1053"/>
      <c r="LLY86" s="1053"/>
      <c r="LLZ86" s="1053"/>
      <c r="LMA86" s="480"/>
      <c r="LMB86" s="480"/>
      <c r="LMC86" s="481"/>
      <c r="LMD86" s="480"/>
      <c r="LME86" s="480"/>
      <c r="LMF86" s="480"/>
      <c r="LMG86" s="481"/>
      <c r="LMH86" s="481"/>
      <c r="LMI86" s="482"/>
      <c r="LMJ86" s="481"/>
      <c r="LMK86" s="1053"/>
      <c r="LML86" s="1053"/>
      <c r="LMM86" s="1053"/>
      <c r="LMN86" s="1053"/>
      <c r="LMO86" s="1053"/>
      <c r="LMP86" s="480"/>
      <c r="LMQ86" s="480"/>
      <c r="LMR86" s="481"/>
      <c r="LMS86" s="480"/>
      <c r="LMT86" s="480"/>
      <c r="LMU86" s="480"/>
      <c r="LMV86" s="481"/>
      <c r="LMW86" s="481"/>
      <c r="LMX86" s="482"/>
      <c r="LMY86" s="481"/>
      <c r="LMZ86" s="1053"/>
      <c r="LNA86" s="1053"/>
      <c r="LNB86" s="1053"/>
      <c r="LNC86" s="1053"/>
      <c r="LND86" s="1053"/>
      <c r="LNE86" s="480"/>
      <c r="LNF86" s="480"/>
      <c r="LNG86" s="481"/>
      <c r="LNH86" s="480"/>
      <c r="LNI86" s="480"/>
      <c r="LNJ86" s="480"/>
      <c r="LNK86" s="481"/>
      <c r="LNL86" s="481"/>
      <c r="LNM86" s="482"/>
      <c r="LNN86" s="481"/>
      <c r="LNO86" s="1053"/>
      <c r="LNP86" s="1053"/>
      <c r="LNQ86" s="1053"/>
      <c r="LNR86" s="1053"/>
      <c r="LNS86" s="1053"/>
      <c r="LNT86" s="480"/>
      <c r="LNU86" s="480"/>
      <c r="LNV86" s="481"/>
      <c r="LNW86" s="480"/>
      <c r="LNX86" s="480"/>
      <c r="LNY86" s="480"/>
      <c r="LNZ86" s="481"/>
      <c r="LOA86" s="481"/>
      <c r="LOB86" s="482"/>
      <c r="LOC86" s="481"/>
      <c r="LOD86" s="1053"/>
      <c r="LOE86" s="1053"/>
      <c r="LOF86" s="1053"/>
      <c r="LOG86" s="1053"/>
      <c r="LOH86" s="1053"/>
      <c r="LOI86" s="480"/>
      <c r="LOJ86" s="480"/>
      <c r="LOK86" s="481"/>
      <c r="LOL86" s="480"/>
      <c r="LOM86" s="480"/>
      <c r="LON86" s="480"/>
      <c r="LOO86" s="481"/>
      <c r="LOP86" s="481"/>
      <c r="LOQ86" s="482"/>
      <c r="LOR86" s="481"/>
      <c r="LOS86" s="1053"/>
      <c r="LOT86" s="1053"/>
      <c r="LOU86" s="1053"/>
      <c r="LOV86" s="1053"/>
      <c r="LOW86" s="1053"/>
      <c r="LOX86" s="480"/>
      <c r="LOY86" s="480"/>
      <c r="LOZ86" s="481"/>
      <c r="LPA86" s="480"/>
      <c r="LPB86" s="480"/>
      <c r="LPC86" s="480"/>
      <c r="LPD86" s="481"/>
      <c r="LPE86" s="481"/>
      <c r="LPF86" s="482"/>
      <c r="LPG86" s="481"/>
      <c r="LPH86" s="1053"/>
      <c r="LPI86" s="1053"/>
      <c r="LPJ86" s="1053"/>
      <c r="LPK86" s="1053"/>
      <c r="LPL86" s="1053"/>
      <c r="LPM86" s="480"/>
      <c r="LPN86" s="480"/>
      <c r="LPO86" s="481"/>
      <c r="LPP86" s="480"/>
      <c r="LPQ86" s="480"/>
      <c r="LPR86" s="480"/>
      <c r="LPS86" s="481"/>
      <c r="LPT86" s="481"/>
      <c r="LPU86" s="482"/>
      <c r="LPV86" s="481"/>
      <c r="LPW86" s="1053"/>
      <c r="LPX86" s="1053"/>
      <c r="LPY86" s="1053"/>
      <c r="LPZ86" s="1053"/>
      <c r="LQA86" s="1053"/>
      <c r="LQB86" s="480"/>
      <c r="LQC86" s="480"/>
      <c r="LQD86" s="481"/>
      <c r="LQE86" s="480"/>
      <c r="LQF86" s="480"/>
      <c r="LQG86" s="480"/>
      <c r="LQH86" s="481"/>
      <c r="LQI86" s="481"/>
      <c r="LQJ86" s="482"/>
      <c r="LQK86" s="481"/>
      <c r="LQL86" s="1053"/>
      <c r="LQM86" s="1053"/>
      <c r="LQN86" s="1053"/>
      <c r="LQO86" s="1053"/>
      <c r="LQP86" s="1053"/>
      <c r="LQQ86" s="480"/>
      <c r="LQR86" s="480"/>
      <c r="LQS86" s="481"/>
      <c r="LQT86" s="480"/>
      <c r="LQU86" s="480"/>
      <c r="LQV86" s="480"/>
      <c r="LQW86" s="481"/>
      <c r="LQX86" s="481"/>
      <c r="LQY86" s="482"/>
      <c r="LQZ86" s="481"/>
      <c r="LRA86" s="1053"/>
      <c r="LRB86" s="1053"/>
      <c r="LRC86" s="1053"/>
      <c r="LRD86" s="1053"/>
      <c r="LRE86" s="1053"/>
      <c r="LRF86" s="480"/>
      <c r="LRG86" s="480"/>
      <c r="LRH86" s="481"/>
      <c r="LRI86" s="480"/>
      <c r="LRJ86" s="480"/>
      <c r="LRK86" s="480"/>
      <c r="LRL86" s="481"/>
      <c r="LRM86" s="481"/>
      <c r="LRN86" s="482"/>
      <c r="LRO86" s="481"/>
      <c r="LRP86" s="1053"/>
      <c r="LRQ86" s="1053"/>
      <c r="LRR86" s="1053"/>
      <c r="LRS86" s="1053"/>
      <c r="LRT86" s="1053"/>
      <c r="LRU86" s="480"/>
      <c r="LRV86" s="480"/>
      <c r="LRW86" s="481"/>
      <c r="LRX86" s="480"/>
      <c r="LRY86" s="480"/>
      <c r="LRZ86" s="480"/>
      <c r="LSA86" s="481"/>
      <c r="LSB86" s="481"/>
      <c r="LSC86" s="482"/>
      <c r="LSD86" s="481"/>
      <c r="LSE86" s="1053"/>
      <c r="LSF86" s="1053"/>
      <c r="LSG86" s="1053"/>
      <c r="LSH86" s="1053"/>
      <c r="LSI86" s="1053"/>
      <c r="LSJ86" s="480"/>
      <c r="LSK86" s="480"/>
      <c r="LSL86" s="481"/>
      <c r="LSM86" s="480"/>
      <c r="LSN86" s="480"/>
      <c r="LSO86" s="480"/>
      <c r="LSP86" s="481"/>
      <c r="LSQ86" s="481"/>
      <c r="LSR86" s="482"/>
      <c r="LSS86" s="481"/>
      <c r="LST86" s="1053"/>
      <c r="LSU86" s="1053"/>
      <c r="LSV86" s="1053"/>
      <c r="LSW86" s="1053"/>
      <c r="LSX86" s="1053"/>
      <c r="LSY86" s="480"/>
      <c r="LSZ86" s="480"/>
      <c r="LTA86" s="481"/>
      <c r="LTB86" s="480"/>
      <c r="LTC86" s="480"/>
      <c r="LTD86" s="480"/>
      <c r="LTE86" s="481"/>
      <c r="LTF86" s="481"/>
      <c r="LTG86" s="482"/>
      <c r="LTH86" s="481"/>
      <c r="LTI86" s="1053"/>
      <c r="LTJ86" s="1053"/>
      <c r="LTK86" s="1053"/>
      <c r="LTL86" s="1053"/>
      <c r="LTM86" s="1053"/>
      <c r="LTN86" s="480"/>
      <c r="LTO86" s="480"/>
      <c r="LTP86" s="481"/>
      <c r="LTQ86" s="480"/>
      <c r="LTR86" s="480"/>
      <c r="LTS86" s="480"/>
      <c r="LTT86" s="481"/>
      <c r="LTU86" s="481"/>
      <c r="LTV86" s="482"/>
      <c r="LTW86" s="481"/>
      <c r="LTX86" s="1053"/>
      <c r="LTY86" s="1053"/>
      <c r="LTZ86" s="1053"/>
      <c r="LUA86" s="1053"/>
      <c r="LUB86" s="1053"/>
      <c r="LUC86" s="480"/>
      <c r="LUD86" s="480"/>
      <c r="LUE86" s="481"/>
      <c r="LUF86" s="480"/>
      <c r="LUG86" s="480"/>
      <c r="LUH86" s="480"/>
      <c r="LUI86" s="481"/>
      <c r="LUJ86" s="481"/>
      <c r="LUK86" s="482"/>
      <c r="LUL86" s="481"/>
      <c r="LUM86" s="1053"/>
      <c r="LUN86" s="1053"/>
      <c r="LUO86" s="1053"/>
      <c r="LUP86" s="1053"/>
      <c r="LUQ86" s="1053"/>
      <c r="LUR86" s="480"/>
      <c r="LUS86" s="480"/>
      <c r="LUT86" s="481"/>
      <c r="LUU86" s="480"/>
      <c r="LUV86" s="480"/>
      <c r="LUW86" s="480"/>
      <c r="LUX86" s="481"/>
      <c r="LUY86" s="481"/>
      <c r="LUZ86" s="482"/>
      <c r="LVA86" s="481"/>
      <c r="LVB86" s="1053"/>
      <c r="LVC86" s="1053"/>
      <c r="LVD86" s="1053"/>
      <c r="LVE86" s="1053"/>
      <c r="LVF86" s="1053"/>
      <c r="LVG86" s="480"/>
      <c r="LVH86" s="480"/>
      <c r="LVI86" s="481"/>
      <c r="LVJ86" s="480"/>
      <c r="LVK86" s="480"/>
      <c r="LVL86" s="480"/>
      <c r="LVM86" s="481"/>
      <c r="LVN86" s="481"/>
      <c r="LVO86" s="482"/>
      <c r="LVP86" s="481"/>
      <c r="LVQ86" s="1053"/>
      <c r="LVR86" s="1053"/>
      <c r="LVS86" s="1053"/>
      <c r="LVT86" s="1053"/>
      <c r="LVU86" s="1053"/>
      <c r="LVV86" s="480"/>
      <c r="LVW86" s="480"/>
      <c r="LVX86" s="481"/>
      <c r="LVY86" s="480"/>
      <c r="LVZ86" s="480"/>
      <c r="LWA86" s="480"/>
      <c r="LWB86" s="481"/>
      <c r="LWC86" s="481"/>
      <c r="LWD86" s="482"/>
      <c r="LWE86" s="481"/>
      <c r="LWF86" s="1053"/>
      <c r="LWG86" s="1053"/>
      <c r="LWH86" s="1053"/>
      <c r="LWI86" s="1053"/>
      <c r="LWJ86" s="1053"/>
      <c r="LWK86" s="480"/>
      <c r="LWL86" s="480"/>
      <c r="LWM86" s="481"/>
      <c r="LWN86" s="480"/>
      <c r="LWO86" s="480"/>
      <c r="LWP86" s="480"/>
      <c r="LWQ86" s="481"/>
      <c r="LWR86" s="481"/>
      <c r="LWS86" s="482"/>
      <c r="LWT86" s="481"/>
      <c r="LWU86" s="1053"/>
      <c r="LWV86" s="1053"/>
      <c r="LWW86" s="1053"/>
      <c r="LWX86" s="1053"/>
      <c r="LWY86" s="1053"/>
      <c r="LWZ86" s="480"/>
      <c r="LXA86" s="480"/>
      <c r="LXB86" s="481"/>
      <c r="LXC86" s="480"/>
      <c r="LXD86" s="480"/>
      <c r="LXE86" s="480"/>
      <c r="LXF86" s="481"/>
      <c r="LXG86" s="481"/>
      <c r="LXH86" s="482"/>
      <c r="LXI86" s="481"/>
      <c r="LXJ86" s="1053"/>
      <c r="LXK86" s="1053"/>
      <c r="LXL86" s="1053"/>
      <c r="LXM86" s="1053"/>
      <c r="LXN86" s="1053"/>
      <c r="LXO86" s="480"/>
      <c r="LXP86" s="480"/>
      <c r="LXQ86" s="481"/>
      <c r="LXR86" s="480"/>
      <c r="LXS86" s="480"/>
      <c r="LXT86" s="480"/>
      <c r="LXU86" s="481"/>
      <c r="LXV86" s="481"/>
      <c r="LXW86" s="482"/>
      <c r="LXX86" s="481"/>
      <c r="LXY86" s="1053"/>
      <c r="LXZ86" s="1053"/>
      <c r="LYA86" s="1053"/>
      <c r="LYB86" s="1053"/>
      <c r="LYC86" s="1053"/>
      <c r="LYD86" s="480"/>
      <c r="LYE86" s="480"/>
      <c r="LYF86" s="481"/>
      <c r="LYG86" s="480"/>
      <c r="LYH86" s="480"/>
      <c r="LYI86" s="480"/>
      <c r="LYJ86" s="481"/>
      <c r="LYK86" s="481"/>
      <c r="LYL86" s="482"/>
      <c r="LYM86" s="481"/>
      <c r="LYN86" s="1053"/>
      <c r="LYO86" s="1053"/>
      <c r="LYP86" s="1053"/>
      <c r="LYQ86" s="1053"/>
      <c r="LYR86" s="1053"/>
      <c r="LYS86" s="480"/>
      <c r="LYT86" s="480"/>
      <c r="LYU86" s="481"/>
      <c r="LYV86" s="480"/>
      <c r="LYW86" s="480"/>
      <c r="LYX86" s="480"/>
      <c r="LYY86" s="481"/>
      <c r="LYZ86" s="481"/>
      <c r="LZA86" s="482"/>
      <c r="LZB86" s="481"/>
      <c r="LZC86" s="1053"/>
      <c r="LZD86" s="1053"/>
      <c r="LZE86" s="1053"/>
      <c r="LZF86" s="1053"/>
      <c r="LZG86" s="1053"/>
      <c r="LZH86" s="480"/>
      <c r="LZI86" s="480"/>
      <c r="LZJ86" s="481"/>
      <c r="LZK86" s="480"/>
      <c r="LZL86" s="480"/>
      <c r="LZM86" s="480"/>
      <c r="LZN86" s="481"/>
      <c r="LZO86" s="481"/>
      <c r="LZP86" s="482"/>
      <c r="LZQ86" s="481"/>
      <c r="LZR86" s="1053"/>
      <c r="LZS86" s="1053"/>
      <c r="LZT86" s="1053"/>
      <c r="LZU86" s="1053"/>
      <c r="LZV86" s="1053"/>
      <c r="LZW86" s="480"/>
      <c r="LZX86" s="480"/>
      <c r="LZY86" s="481"/>
      <c r="LZZ86" s="480"/>
      <c r="MAA86" s="480"/>
      <c r="MAB86" s="480"/>
      <c r="MAC86" s="481"/>
      <c r="MAD86" s="481"/>
      <c r="MAE86" s="482"/>
      <c r="MAF86" s="481"/>
      <c r="MAG86" s="1053"/>
      <c r="MAH86" s="1053"/>
      <c r="MAI86" s="1053"/>
      <c r="MAJ86" s="1053"/>
      <c r="MAK86" s="1053"/>
      <c r="MAL86" s="480"/>
      <c r="MAM86" s="480"/>
      <c r="MAN86" s="481"/>
      <c r="MAO86" s="480"/>
      <c r="MAP86" s="480"/>
      <c r="MAQ86" s="480"/>
      <c r="MAR86" s="481"/>
      <c r="MAS86" s="481"/>
      <c r="MAT86" s="482"/>
      <c r="MAU86" s="481"/>
      <c r="MAV86" s="1053"/>
      <c r="MAW86" s="1053"/>
      <c r="MAX86" s="1053"/>
      <c r="MAY86" s="1053"/>
      <c r="MAZ86" s="1053"/>
      <c r="MBA86" s="480"/>
      <c r="MBB86" s="480"/>
      <c r="MBC86" s="481"/>
      <c r="MBD86" s="480"/>
      <c r="MBE86" s="480"/>
      <c r="MBF86" s="480"/>
      <c r="MBG86" s="481"/>
      <c r="MBH86" s="481"/>
      <c r="MBI86" s="482"/>
      <c r="MBJ86" s="481"/>
      <c r="MBK86" s="1053"/>
      <c r="MBL86" s="1053"/>
      <c r="MBM86" s="1053"/>
      <c r="MBN86" s="1053"/>
      <c r="MBO86" s="1053"/>
      <c r="MBP86" s="480"/>
      <c r="MBQ86" s="480"/>
      <c r="MBR86" s="481"/>
      <c r="MBS86" s="480"/>
      <c r="MBT86" s="480"/>
      <c r="MBU86" s="480"/>
      <c r="MBV86" s="481"/>
      <c r="MBW86" s="481"/>
      <c r="MBX86" s="482"/>
      <c r="MBY86" s="481"/>
      <c r="MBZ86" s="1053"/>
      <c r="MCA86" s="1053"/>
      <c r="MCB86" s="1053"/>
      <c r="MCC86" s="1053"/>
      <c r="MCD86" s="1053"/>
      <c r="MCE86" s="480"/>
      <c r="MCF86" s="480"/>
      <c r="MCG86" s="481"/>
      <c r="MCH86" s="480"/>
      <c r="MCI86" s="480"/>
      <c r="MCJ86" s="480"/>
      <c r="MCK86" s="481"/>
      <c r="MCL86" s="481"/>
      <c r="MCM86" s="482"/>
      <c r="MCN86" s="481"/>
      <c r="MCO86" s="1053"/>
      <c r="MCP86" s="1053"/>
      <c r="MCQ86" s="1053"/>
      <c r="MCR86" s="1053"/>
      <c r="MCS86" s="1053"/>
      <c r="MCT86" s="480"/>
      <c r="MCU86" s="480"/>
      <c r="MCV86" s="481"/>
      <c r="MCW86" s="480"/>
      <c r="MCX86" s="480"/>
      <c r="MCY86" s="480"/>
      <c r="MCZ86" s="481"/>
      <c r="MDA86" s="481"/>
      <c r="MDB86" s="482"/>
      <c r="MDC86" s="481"/>
      <c r="MDD86" s="1053"/>
      <c r="MDE86" s="1053"/>
      <c r="MDF86" s="1053"/>
      <c r="MDG86" s="1053"/>
      <c r="MDH86" s="1053"/>
      <c r="MDI86" s="480"/>
      <c r="MDJ86" s="480"/>
      <c r="MDK86" s="481"/>
      <c r="MDL86" s="480"/>
      <c r="MDM86" s="480"/>
      <c r="MDN86" s="480"/>
      <c r="MDO86" s="481"/>
      <c r="MDP86" s="481"/>
      <c r="MDQ86" s="482"/>
      <c r="MDR86" s="481"/>
      <c r="MDS86" s="1053"/>
      <c r="MDT86" s="1053"/>
      <c r="MDU86" s="1053"/>
      <c r="MDV86" s="1053"/>
      <c r="MDW86" s="1053"/>
      <c r="MDX86" s="480"/>
      <c r="MDY86" s="480"/>
      <c r="MDZ86" s="481"/>
      <c r="MEA86" s="480"/>
      <c r="MEB86" s="480"/>
      <c r="MEC86" s="480"/>
      <c r="MED86" s="481"/>
      <c r="MEE86" s="481"/>
      <c r="MEF86" s="482"/>
      <c r="MEG86" s="481"/>
      <c r="MEH86" s="1053"/>
      <c r="MEI86" s="1053"/>
      <c r="MEJ86" s="1053"/>
      <c r="MEK86" s="1053"/>
      <c r="MEL86" s="1053"/>
      <c r="MEM86" s="480"/>
      <c r="MEN86" s="480"/>
      <c r="MEO86" s="481"/>
      <c r="MEP86" s="480"/>
      <c r="MEQ86" s="480"/>
      <c r="MER86" s="480"/>
      <c r="MES86" s="481"/>
      <c r="MET86" s="481"/>
      <c r="MEU86" s="482"/>
      <c r="MEV86" s="481"/>
      <c r="MEW86" s="1053"/>
      <c r="MEX86" s="1053"/>
      <c r="MEY86" s="1053"/>
      <c r="MEZ86" s="1053"/>
      <c r="MFA86" s="1053"/>
      <c r="MFB86" s="480"/>
      <c r="MFC86" s="480"/>
      <c r="MFD86" s="481"/>
      <c r="MFE86" s="480"/>
      <c r="MFF86" s="480"/>
      <c r="MFG86" s="480"/>
      <c r="MFH86" s="481"/>
      <c r="MFI86" s="481"/>
      <c r="MFJ86" s="482"/>
      <c r="MFK86" s="481"/>
      <c r="MFL86" s="1053"/>
      <c r="MFM86" s="1053"/>
      <c r="MFN86" s="1053"/>
      <c r="MFO86" s="1053"/>
      <c r="MFP86" s="1053"/>
      <c r="MFQ86" s="480"/>
      <c r="MFR86" s="480"/>
      <c r="MFS86" s="481"/>
      <c r="MFT86" s="480"/>
      <c r="MFU86" s="480"/>
      <c r="MFV86" s="480"/>
      <c r="MFW86" s="481"/>
      <c r="MFX86" s="481"/>
      <c r="MFY86" s="482"/>
      <c r="MFZ86" s="481"/>
      <c r="MGA86" s="1053"/>
      <c r="MGB86" s="1053"/>
      <c r="MGC86" s="1053"/>
      <c r="MGD86" s="1053"/>
      <c r="MGE86" s="1053"/>
      <c r="MGF86" s="480"/>
      <c r="MGG86" s="480"/>
      <c r="MGH86" s="481"/>
      <c r="MGI86" s="480"/>
      <c r="MGJ86" s="480"/>
      <c r="MGK86" s="480"/>
      <c r="MGL86" s="481"/>
      <c r="MGM86" s="481"/>
      <c r="MGN86" s="482"/>
      <c r="MGO86" s="481"/>
      <c r="MGP86" s="1053"/>
      <c r="MGQ86" s="1053"/>
      <c r="MGR86" s="1053"/>
      <c r="MGS86" s="1053"/>
      <c r="MGT86" s="1053"/>
      <c r="MGU86" s="480"/>
      <c r="MGV86" s="480"/>
      <c r="MGW86" s="481"/>
      <c r="MGX86" s="480"/>
      <c r="MGY86" s="480"/>
      <c r="MGZ86" s="480"/>
      <c r="MHA86" s="481"/>
      <c r="MHB86" s="481"/>
      <c r="MHC86" s="482"/>
      <c r="MHD86" s="481"/>
      <c r="MHE86" s="1053"/>
      <c r="MHF86" s="1053"/>
      <c r="MHG86" s="1053"/>
      <c r="MHH86" s="1053"/>
      <c r="MHI86" s="1053"/>
      <c r="MHJ86" s="480"/>
      <c r="MHK86" s="480"/>
      <c r="MHL86" s="481"/>
      <c r="MHM86" s="480"/>
      <c r="MHN86" s="480"/>
      <c r="MHO86" s="480"/>
      <c r="MHP86" s="481"/>
      <c r="MHQ86" s="481"/>
      <c r="MHR86" s="482"/>
      <c r="MHS86" s="481"/>
      <c r="MHT86" s="1053"/>
      <c r="MHU86" s="1053"/>
      <c r="MHV86" s="1053"/>
      <c r="MHW86" s="1053"/>
      <c r="MHX86" s="1053"/>
      <c r="MHY86" s="480"/>
      <c r="MHZ86" s="480"/>
      <c r="MIA86" s="481"/>
      <c r="MIB86" s="480"/>
      <c r="MIC86" s="480"/>
      <c r="MID86" s="480"/>
      <c r="MIE86" s="481"/>
      <c r="MIF86" s="481"/>
      <c r="MIG86" s="482"/>
      <c r="MIH86" s="481"/>
      <c r="MII86" s="1053"/>
      <c r="MIJ86" s="1053"/>
      <c r="MIK86" s="1053"/>
      <c r="MIL86" s="1053"/>
      <c r="MIM86" s="1053"/>
      <c r="MIN86" s="480"/>
      <c r="MIO86" s="480"/>
      <c r="MIP86" s="481"/>
      <c r="MIQ86" s="480"/>
      <c r="MIR86" s="480"/>
      <c r="MIS86" s="480"/>
      <c r="MIT86" s="481"/>
      <c r="MIU86" s="481"/>
      <c r="MIV86" s="482"/>
      <c r="MIW86" s="481"/>
      <c r="MIX86" s="1053"/>
      <c r="MIY86" s="1053"/>
      <c r="MIZ86" s="1053"/>
      <c r="MJA86" s="1053"/>
      <c r="MJB86" s="1053"/>
      <c r="MJC86" s="480"/>
      <c r="MJD86" s="480"/>
      <c r="MJE86" s="481"/>
      <c r="MJF86" s="480"/>
      <c r="MJG86" s="480"/>
      <c r="MJH86" s="480"/>
      <c r="MJI86" s="481"/>
      <c r="MJJ86" s="481"/>
      <c r="MJK86" s="482"/>
      <c r="MJL86" s="481"/>
      <c r="MJM86" s="1053"/>
      <c r="MJN86" s="1053"/>
      <c r="MJO86" s="1053"/>
      <c r="MJP86" s="1053"/>
      <c r="MJQ86" s="1053"/>
      <c r="MJR86" s="480"/>
      <c r="MJS86" s="480"/>
      <c r="MJT86" s="481"/>
      <c r="MJU86" s="480"/>
      <c r="MJV86" s="480"/>
      <c r="MJW86" s="480"/>
      <c r="MJX86" s="481"/>
      <c r="MJY86" s="481"/>
      <c r="MJZ86" s="482"/>
      <c r="MKA86" s="481"/>
      <c r="MKB86" s="1053"/>
      <c r="MKC86" s="1053"/>
      <c r="MKD86" s="1053"/>
      <c r="MKE86" s="1053"/>
      <c r="MKF86" s="1053"/>
      <c r="MKG86" s="480"/>
      <c r="MKH86" s="480"/>
      <c r="MKI86" s="481"/>
      <c r="MKJ86" s="480"/>
      <c r="MKK86" s="480"/>
      <c r="MKL86" s="480"/>
      <c r="MKM86" s="481"/>
      <c r="MKN86" s="481"/>
      <c r="MKO86" s="482"/>
      <c r="MKP86" s="481"/>
      <c r="MKQ86" s="1053"/>
      <c r="MKR86" s="1053"/>
      <c r="MKS86" s="1053"/>
      <c r="MKT86" s="1053"/>
      <c r="MKU86" s="1053"/>
      <c r="MKV86" s="480"/>
      <c r="MKW86" s="480"/>
      <c r="MKX86" s="481"/>
      <c r="MKY86" s="480"/>
      <c r="MKZ86" s="480"/>
      <c r="MLA86" s="480"/>
      <c r="MLB86" s="481"/>
      <c r="MLC86" s="481"/>
      <c r="MLD86" s="482"/>
      <c r="MLE86" s="481"/>
      <c r="MLF86" s="1053"/>
      <c r="MLG86" s="1053"/>
      <c r="MLH86" s="1053"/>
      <c r="MLI86" s="1053"/>
      <c r="MLJ86" s="1053"/>
      <c r="MLK86" s="480"/>
      <c r="MLL86" s="480"/>
      <c r="MLM86" s="481"/>
      <c r="MLN86" s="480"/>
      <c r="MLO86" s="480"/>
      <c r="MLP86" s="480"/>
      <c r="MLQ86" s="481"/>
      <c r="MLR86" s="481"/>
      <c r="MLS86" s="482"/>
      <c r="MLT86" s="481"/>
      <c r="MLU86" s="1053"/>
      <c r="MLV86" s="1053"/>
      <c r="MLW86" s="1053"/>
      <c r="MLX86" s="1053"/>
      <c r="MLY86" s="1053"/>
      <c r="MLZ86" s="480"/>
      <c r="MMA86" s="480"/>
      <c r="MMB86" s="481"/>
      <c r="MMC86" s="480"/>
      <c r="MMD86" s="480"/>
      <c r="MME86" s="480"/>
      <c r="MMF86" s="481"/>
      <c r="MMG86" s="481"/>
      <c r="MMH86" s="482"/>
      <c r="MMI86" s="481"/>
      <c r="MMJ86" s="1053"/>
      <c r="MMK86" s="1053"/>
      <c r="MML86" s="1053"/>
      <c r="MMM86" s="1053"/>
      <c r="MMN86" s="1053"/>
      <c r="MMO86" s="480"/>
      <c r="MMP86" s="480"/>
      <c r="MMQ86" s="481"/>
      <c r="MMR86" s="480"/>
      <c r="MMS86" s="480"/>
      <c r="MMT86" s="480"/>
      <c r="MMU86" s="481"/>
      <c r="MMV86" s="481"/>
      <c r="MMW86" s="482"/>
      <c r="MMX86" s="481"/>
      <c r="MMY86" s="1053"/>
      <c r="MMZ86" s="1053"/>
      <c r="MNA86" s="1053"/>
      <c r="MNB86" s="1053"/>
      <c r="MNC86" s="1053"/>
      <c r="MND86" s="480"/>
      <c r="MNE86" s="480"/>
      <c r="MNF86" s="481"/>
      <c r="MNG86" s="480"/>
      <c r="MNH86" s="480"/>
      <c r="MNI86" s="480"/>
      <c r="MNJ86" s="481"/>
      <c r="MNK86" s="481"/>
      <c r="MNL86" s="482"/>
      <c r="MNM86" s="481"/>
      <c r="MNN86" s="1053"/>
      <c r="MNO86" s="1053"/>
      <c r="MNP86" s="1053"/>
      <c r="MNQ86" s="1053"/>
      <c r="MNR86" s="1053"/>
      <c r="MNS86" s="480"/>
      <c r="MNT86" s="480"/>
      <c r="MNU86" s="481"/>
      <c r="MNV86" s="480"/>
      <c r="MNW86" s="480"/>
      <c r="MNX86" s="480"/>
      <c r="MNY86" s="481"/>
      <c r="MNZ86" s="481"/>
      <c r="MOA86" s="482"/>
      <c r="MOB86" s="481"/>
      <c r="MOC86" s="1053"/>
      <c r="MOD86" s="1053"/>
      <c r="MOE86" s="1053"/>
      <c r="MOF86" s="1053"/>
      <c r="MOG86" s="1053"/>
      <c r="MOH86" s="480"/>
      <c r="MOI86" s="480"/>
      <c r="MOJ86" s="481"/>
      <c r="MOK86" s="480"/>
      <c r="MOL86" s="480"/>
      <c r="MOM86" s="480"/>
      <c r="MON86" s="481"/>
      <c r="MOO86" s="481"/>
      <c r="MOP86" s="482"/>
      <c r="MOQ86" s="481"/>
      <c r="MOR86" s="1053"/>
      <c r="MOS86" s="1053"/>
      <c r="MOT86" s="1053"/>
      <c r="MOU86" s="1053"/>
      <c r="MOV86" s="1053"/>
      <c r="MOW86" s="480"/>
      <c r="MOX86" s="480"/>
      <c r="MOY86" s="481"/>
      <c r="MOZ86" s="480"/>
      <c r="MPA86" s="480"/>
      <c r="MPB86" s="480"/>
      <c r="MPC86" s="481"/>
      <c r="MPD86" s="481"/>
      <c r="MPE86" s="482"/>
      <c r="MPF86" s="481"/>
      <c r="MPG86" s="1053"/>
      <c r="MPH86" s="1053"/>
      <c r="MPI86" s="1053"/>
      <c r="MPJ86" s="1053"/>
      <c r="MPK86" s="1053"/>
      <c r="MPL86" s="480"/>
      <c r="MPM86" s="480"/>
      <c r="MPN86" s="481"/>
      <c r="MPO86" s="480"/>
      <c r="MPP86" s="480"/>
      <c r="MPQ86" s="480"/>
      <c r="MPR86" s="481"/>
      <c r="MPS86" s="481"/>
      <c r="MPT86" s="482"/>
      <c r="MPU86" s="481"/>
      <c r="MPV86" s="1053"/>
      <c r="MPW86" s="1053"/>
      <c r="MPX86" s="1053"/>
      <c r="MPY86" s="1053"/>
      <c r="MPZ86" s="1053"/>
      <c r="MQA86" s="480"/>
      <c r="MQB86" s="480"/>
      <c r="MQC86" s="481"/>
      <c r="MQD86" s="480"/>
      <c r="MQE86" s="480"/>
      <c r="MQF86" s="480"/>
      <c r="MQG86" s="481"/>
      <c r="MQH86" s="481"/>
      <c r="MQI86" s="482"/>
      <c r="MQJ86" s="481"/>
      <c r="MQK86" s="1053"/>
      <c r="MQL86" s="1053"/>
      <c r="MQM86" s="1053"/>
      <c r="MQN86" s="1053"/>
      <c r="MQO86" s="1053"/>
      <c r="MQP86" s="480"/>
      <c r="MQQ86" s="480"/>
      <c r="MQR86" s="481"/>
      <c r="MQS86" s="480"/>
      <c r="MQT86" s="480"/>
      <c r="MQU86" s="480"/>
      <c r="MQV86" s="481"/>
      <c r="MQW86" s="481"/>
      <c r="MQX86" s="482"/>
      <c r="MQY86" s="481"/>
      <c r="MQZ86" s="1053"/>
      <c r="MRA86" s="1053"/>
      <c r="MRB86" s="1053"/>
      <c r="MRC86" s="1053"/>
      <c r="MRD86" s="1053"/>
      <c r="MRE86" s="480"/>
      <c r="MRF86" s="480"/>
      <c r="MRG86" s="481"/>
      <c r="MRH86" s="480"/>
      <c r="MRI86" s="480"/>
      <c r="MRJ86" s="480"/>
      <c r="MRK86" s="481"/>
      <c r="MRL86" s="481"/>
      <c r="MRM86" s="482"/>
      <c r="MRN86" s="481"/>
      <c r="MRO86" s="1053"/>
      <c r="MRP86" s="1053"/>
      <c r="MRQ86" s="1053"/>
      <c r="MRR86" s="1053"/>
      <c r="MRS86" s="1053"/>
      <c r="MRT86" s="480"/>
      <c r="MRU86" s="480"/>
      <c r="MRV86" s="481"/>
      <c r="MRW86" s="480"/>
      <c r="MRX86" s="480"/>
      <c r="MRY86" s="480"/>
      <c r="MRZ86" s="481"/>
      <c r="MSA86" s="481"/>
      <c r="MSB86" s="482"/>
      <c r="MSC86" s="481"/>
      <c r="MSD86" s="1053"/>
      <c r="MSE86" s="1053"/>
      <c r="MSF86" s="1053"/>
      <c r="MSG86" s="1053"/>
      <c r="MSH86" s="1053"/>
      <c r="MSI86" s="480"/>
      <c r="MSJ86" s="480"/>
      <c r="MSK86" s="481"/>
      <c r="MSL86" s="480"/>
      <c r="MSM86" s="480"/>
      <c r="MSN86" s="480"/>
      <c r="MSO86" s="481"/>
      <c r="MSP86" s="481"/>
      <c r="MSQ86" s="482"/>
      <c r="MSR86" s="481"/>
      <c r="MSS86" s="1053"/>
      <c r="MST86" s="1053"/>
      <c r="MSU86" s="1053"/>
      <c r="MSV86" s="1053"/>
      <c r="MSW86" s="1053"/>
      <c r="MSX86" s="480"/>
      <c r="MSY86" s="480"/>
      <c r="MSZ86" s="481"/>
      <c r="MTA86" s="480"/>
      <c r="MTB86" s="480"/>
      <c r="MTC86" s="480"/>
      <c r="MTD86" s="481"/>
      <c r="MTE86" s="481"/>
      <c r="MTF86" s="482"/>
      <c r="MTG86" s="481"/>
      <c r="MTH86" s="1053"/>
      <c r="MTI86" s="1053"/>
      <c r="MTJ86" s="1053"/>
      <c r="MTK86" s="1053"/>
      <c r="MTL86" s="1053"/>
      <c r="MTM86" s="480"/>
      <c r="MTN86" s="480"/>
      <c r="MTO86" s="481"/>
      <c r="MTP86" s="480"/>
      <c r="MTQ86" s="480"/>
      <c r="MTR86" s="480"/>
      <c r="MTS86" s="481"/>
      <c r="MTT86" s="481"/>
      <c r="MTU86" s="482"/>
      <c r="MTV86" s="481"/>
      <c r="MTW86" s="1053"/>
      <c r="MTX86" s="1053"/>
      <c r="MTY86" s="1053"/>
      <c r="MTZ86" s="1053"/>
      <c r="MUA86" s="1053"/>
      <c r="MUB86" s="480"/>
      <c r="MUC86" s="480"/>
      <c r="MUD86" s="481"/>
      <c r="MUE86" s="480"/>
      <c r="MUF86" s="480"/>
      <c r="MUG86" s="480"/>
      <c r="MUH86" s="481"/>
      <c r="MUI86" s="481"/>
      <c r="MUJ86" s="482"/>
      <c r="MUK86" s="481"/>
      <c r="MUL86" s="1053"/>
      <c r="MUM86" s="1053"/>
      <c r="MUN86" s="1053"/>
      <c r="MUO86" s="1053"/>
      <c r="MUP86" s="1053"/>
      <c r="MUQ86" s="480"/>
      <c r="MUR86" s="480"/>
      <c r="MUS86" s="481"/>
      <c r="MUT86" s="480"/>
      <c r="MUU86" s="480"/>
      <c r="MUV86" s="480"/>
      <c r="MUW86" s="481"/>
      <c r="MUX86" s="481"/>
      <c r="MUY86" s="482"/>
      <c r="MUZ86" s="481"/>
      <c r="MVA86" s="1053"/>
      <c r="MVB86" s="1053"/>
      <c r="MVC86" s="1053"/>
      <c r="MVD86" s="1053"/>
      <c r="MVE86" s="1053"/>
      <c r="MVF86" s="480"/>
      <c r="MVG86" s="480"/>
      <c r="MVH86" s="481"/>
      <c r="MVI86" s="480"/>
      <c r="MVJ86" s="480"/>
      <c r="MVK86" s="480"/>
      <c r="MVL86" s="481"/>
      <c r="MVM86" s="481"/>
      <c r="MVN86" s="482"/>
      <c r="MVO86" s="481"/>
      <c r="MVP86" s="1053"/>
      <c r="MVQ86" s="1053"/>
      <c r="MVR86" s="1053"/>
      <c r="MVS86" s="1053"/>
      <c r="MVT86" s="1053"/>
      <c r="MVU86" s="480"/>
      <c r="MVV86" s="480"/>
      <c r="MVW86" s="481"/>
      <c r="MVX86" s="480"/>
      <c r="MVY86" s="480"/>
      <c r="MVZ86" s="480"/>
      <c r="MWA86" s="481"/>
      <c r="MWB86" s="481"/>
      <c r="MWC86" s="482"/>
      <c r="MWD86" s="481"/>
      <c r="MWE86" s="1053"/>
      <c r="MWF86" s="1053"/>
      <c r="MWG86" s="1053"/>
      <c r="MWH86" s="1053"/>
      <c r="MWI86" s="1053"/>
      <c r="MWJ86" s="480"/>
      <c r="MWK86" s="480"/>
      <c r="MWL86" s="481"/>
      <c r="MWM86" s="480"/>
      <c r="MWN86" s="480"/>
      <c r="MWO86" s="480"/>
      <c r="MWP86" s="481"/>
      <c r="MWQ86" s="481"/>
      <c r="MWR86" s="482"/>
      <c r="MWS86" s="481"/>
      <c r="MWT86" s="1053"/>
      <c r="MWU86" s="1053"/>
      <c r="MWV86" s="1053"/>
      <c r="MWW86" s="1053"/>
      <c r="MWX86" s="1053"/>
      <c r="MWY86" s="480"/>
      <c r="MWZ86" s="480"/>
      <c r="MXA86" s="481"/>
      <c r="MXB86" s="480"/>
      <c r="MXC86" s="480"/>
      <c r="MXD86" s="480"/>
      <c r="MXE86" s="481"/>
      <c r="MXF86" s="481"/>
      <c r="MXG86" s="482"/>
      <c r="MXH86" s="481"/>
      <c r="MXI86" s="1053"/>
      <c r="MXJ86" s="1053"/>
      <c r="MXK86" s="1053"/>
      <c r="MXL86" s="1053"/>
      <c r="MXM86" s="1053"/>
      <c r="MXN86" s="480"/>
      <c r="MXO86" s="480"/>
      <c r="MXP86" s="481"/>
      <c r="MXQ86" s="480"/>
      <c r="MXR86" s="480"/>
      <c r="MXS86" s="480"/>
      <c r="MXT86" s="481"/>
      <c r="MXU86" s="481"/>
      <c r="MXV86" s="482"/>
      <c r="MXW86" s="481"/>
      <c r="MXX86" s="1053"/>
      <c r="MXY86" s="1053"/>
      <c r="MXZ86" s="1053"/>
      <c r="MYA86" s="1053"/>
      <c r="MYB86" s="1053"/>
      <c r="MYC86" s="480"/>
      <c r="MYD86" s="480"/>
      <c r="MYE86" s="481"/>
      <c r="MYF86" s="480"/>
      <c r="MYG86" s="480"/>
      <c r="MYH86" s="480"/>
      <c r="MYI86" s="481"/>
      <c r="MYJ86" s="481"/>
      <c r="MYK86" s="482"/>
      <c r="MYL86" s="481"/>
      <c r="MYM86" s="1053"/>
      <c r="MYN86" s="1053"/>
      <c r="MYO86" s="1053"/>
      <c r="MYP86" s="1053"/>
      <c r="MYQ86" s="1053"/>
      <c r="MYR86" s="480"/>
      <c r="MYS86" s="480"/>
      <c r="MYT86" s="481"/>
      <c r="MYU86" s="480"/>
      <c r="MYV86" s="480"/>
      <c r="MYW86" s="480"/>
      <c r="MYX86" s="481"/>
      <c r="MYY86" s="481"/>
      <c r="MYZ86" s="482"/>
      <c r="MZA86" s="481"/>
      <c r="MZB86" s="1053"/>
      <c r="MZC86" s="1053"/>
      <c r="MZD86" s="1053"/>
      <c r="MZE86" s="1053"/>
      <c r="MZF86" s="1053"/>
      <c r="MZG86" s="480"/>
      <c r="MZH86" s="480"/>
      <c r="MZI86" s="481"/>
      <c r="MZJ86" s="480"/>
      <c r="MZK86" s="480"/>
      <c r="MZL86" s="480"/>
      <c r="MZM86" s="481"/>
      <c r="MZN86" s="481"/>
      <c r="MZO86" s="482"/>
      <c r="MZP86" s="481"/>
      <c r="MZQ86" s="1053"/>
      <c r="MZR86" s="1053"/>
      <c r="MZS86" s="1053"/>
      <c r="MZT86" s="1053"/>
      <c r="MZU86" s="1053"/>
      <c r="MZV86" s="480"/>
      <c r="MZW86" s="480"/>
      <c r="MZX86" s="481"/>
      <c r="MZY86" s="480"/>
      <c r="MZZ86" s="480"/>
      <c r="NAA86" s="480"/>
      <c r="NAB86" s="481"/>
      <c r="NAC86" s="481"/>
      <c r="NAD86" s="482"/>
      <c r="NAE86" s="481"/>
      <c r="NAF86" s="1053"/>
      <c r="NAG86" s="1053"/>
      <c r="NAH86" s="1053"/>
      <c r="NAI86" s="1053"/>
      <c r="NAJ86" s="1053"/>
      <c r="NAK86" s="480"/>
      <c r="NAL86" s="480"/>
      <c r="NAM86" s="481"/>
      <c r="NAN86" s="480"/>
      <c r="NAO86" s="480"/>
      <c r="NAP86" s="480"/>
      <c r="NAQ86" s="481"/>
      <c r="NAR86" s="481"/>
      <c r="NAS86" s="482"/>
      <c r="NAT86" s="481"/>
      <c r="NAU86" s="1053"/>
      <c r="NAV86" s="1053"/>
      <c r="NAW86" s="1053"/>
      <c r="NAX86" s="1053"/>
      <c r="NAY86" s="1053"/>
      <c r="NAZ86" s="480"/>
      <c r="NBA86" s="480"/>
      <c r="NBB86" s="481"/>
      <c r="NBC86" s="480"/>
      <c r="NBD86" s="480"/>
      <c r="NBE86" s="480"/>
      <c r="NBF86" s="481"/>
      <c r="NBG86" s="481"/>
      <c r="NBH86" s="482"/>
      <c r="NBI86" s="481"/>
      <c r="NBJ86" s="1053"/>
      <c r="NBK86" s="1053"/>
      <c r="NBL86" s="1053"/>
      <c r="NBM86" s="1053"/>
      <c r="NBN86" s="1053"/>
      <c r="NBO86" s="480"/>
      <c r="NBP86" s="480"/>
      <c r="NBQ86" s="481"/>
      <c r="NBR86" s="480"/>
      <c r="NBS86" s="480"/>
      <c r="NBT86" s="480"/>
      <c r="NBU86" s="481"/>
      <c r="NBV86" s="481"/>
      <c r="NBW86" s="482"/>
      <c r="NBX86" s="481"/>
      <c r="NBY86" s="1053"/>
      <c r="NBZ86" s="1053"/>
      <c r="NCA86" s="1053"/>
      <c r="NCB86" s="1053"/>
      <c r="NCC86" s="1053"/>
      <c r="NCD86" s="480"/>
      <c r="NCE86" s="480"/>
      <c r="NCF86" s="481"/>
      <c r="NCG86" s="480"/>
      <c r="NCH86" s="480"/>
      <c r="NCI86" s="480"/>
      <c r="NCJ86" s="481"/>
      <c r="NCK86" s="481"/>
      <c r="NCL86" s="482"/>
      <c r="NCM86" s="481"/>
      <c r="NCN86" s="1053"/>
      <c r="NCO86" s="1053"/>
      <c r="NCP86" s="1053"/>
      <c r="NCQ86" s="1053"/>
      <c r="NCR86" s="1053"/>
      <c r="NCS86" s="480"/>
      <c r="NCT86" s="480"/>
      <c r="NCU86" s="481"/>
      <c r="NCV86" s="480"/>
      <c r="NCW86" s="480"/>
      <c r="NCX86" s="480"/>
      <c r="NCY86" s="481"/>
      <c r="NCZ86" s="481"/>
      <c r="NDA86" s="482"/>
      <c r="NDB86" s="481"/>
      <c r="NDC86" s="1053"/>
      <c r="NDD86" s="1053"/>
      <c r="NDE86" s="1053"/>
      <c r="NDF86" s="1053"/>
      <c r="NDG86" s="1053"/>
      <c r="NDH86" s="480"/>
      <c r="NDI86" s="480"/>
      <c r="NDJ86" s="481"/>
      <c r="NDK86" s="480"/>
      <c r="NDL86" s="480"/>
      <c r="NDM86" s="480"/>
      <c r="NDN86" s="481"/>
      <c r="NDO86" s="481"/>
      <c r="NDP86" s="482"/>
      <c r="NDQ86" s="481"/>
      <c r="NDR86" s="1053"/>
      <c r="NDS86" s="1053"/>
      <c r="NDT86" s="1053"/>
      <c r="NDU86" s="1053"/>
      <c r="NDV86" s="1053"/>
      <c r="NDW86" s="480"/>
      <c r="NDX86" s="480"/>
      <c r="NDY86" s="481"/>
      <c r="NDZ86" s="480"/>
      <c r="NEA86" s="480"/>
      <c r="NEB86" s="480"/>
      <c r="NEC86" s="481"/>
      <c r="NED86" s="481"/>
      <c r="NEE86" s="482"/>
      <c r="NEF86" s="481"/>
      <c r="NEG86" s="1053"/>
      <c r="NEH86" s="1053"/>
      <c r="NEI86" s="1053"/>
      <c r="NEJ86" s="1053"/>
      <c r="NEK86" s="1053"/>
      <c r="NEL86" s="480"/>
      <c r="NEM86" s="480"/>
      <c r="NEN86" s="481"/>
      <c r="NEO86" s="480"/>
      <c r="NEP86" s="480"/>
      <c r="NEQ86" s="480"/>
      <c r="NER86" s="481"/>
      <c r="NES86" s="481"/>
      <c r="NET86" s="482"/>
      <c r="NEU86" s="481"/>
      <c r="NEV86" s="1053"/>
      <c r="NEW86" s="1053"/>
      <c r="NEX86" s="1053"/>
      <c r="NEY86" s="1053"/>
      <c r="NEZ86" s="1053"/>
      <c r="NFA86" s="480"/>
      <c r="NFB86" s="480"/>
      <c r="NFC86" s="481"/>
      <c r="NFD86" s="480"/>
      <c r="NFE86" s="480"/>
      <c r="NFF86" s="480"/>
      <c r="NFG86" s="481"/>
      <c r="NFH86" s="481"/>
      <c r="NFI86" s="482"/>
      <c r="NFJ86" s="481"/>
      <c r="NFK86" s="1053"/>
      <c r="NFL86" s="1053"/>
      <c r="NFM86" s="1053"/>
      <c r="NFN86" s="1053"/>
      <c r="NFO86" s="1053"/>
      <c r="NFP86" s="480"/>
      <c r="NFQ86" s="480"/>
      <c r="NFR86" s="481"/>
      <c r="NFS86" s="480"/>
      <c r="NFT86" s="480"/>
      <c r="NFU86" s="480"/>
      <c r="NFV86" s="481"/>
      <c r="NFW86" s="481"/>
      <c r="NFX86" s="482"/>
      <c r="NFY86" s="481"/>
      <c r="NFZ86" s="1053"/>
      <c r="NGA86" s="1053"/>
      <c r="NGB86" s="1053"/>
      <c r="NGC86" s="1053"/>
      <c r="NGD86" s="1053"/>
      <c r="NGE86" s="480"/>
      <c r="NGF86" s="480"/>
      <c r="NGG86" s="481"/>
      <c r="NGH86" s="480"/>
      <c r="NGI86" s="480"/>
      <c r="NGJ86" s="480"/>
      <c r="NGK86" s="481"/>
      <c r="NGL86" s="481"/>
      <c r="NGM86" s="482"/>
      <c r="NGN86" s="481"/>
      <c r="NGO86" s="1053"/>
      <c r="NGP86" s="1053"/>
      <c r="NGQ86" s="1053"/>
      <c r="NGR86" s="1053"/>
      <c r="NGS86" s="1053"/>
      <c r="NGT86" s="480"/>
      <c r="NGU86" s="480"/>
      <c r="NGV86" s="481"/>
      <c r="NGW86" s="480"/>
      <c r="NGX86" s="480"/>
      <c r="NGY86" s="480"/>
      <c r="NGZ86" s="481"/>
      <c r="NHA86" s="481"/>
      <c r="NHB86" s="482"/>
      <c r="NHC86" s="481"/>
      <c r="NHD86" s="1053"/>
      <c r="NHE86" s="1053"/>
      <c r="NHF86" s="1053"/>
      <c r="NHG86" s="1053"/>
      <c r="NHH86" s="1053"/>
      <c r="NHI86" s="480"/>
      <c r="NHJ86" s="480"/>
      <c r="NHK86" s="481"/>
      <c r="NHL86" s="480"/>
      <c r="NHM86" s="480"/>
      <c r="NHN86" s="480"/>
      <c r="NHO86" s="481"/>
      <c r="NHP86" s="481"/>
      <c r="NHQ86" s="482"/>
      <c r="NHR86" s="481"/>
      <c r="NHS86" s="1053"/>
      <c r="NHT86" s="1053"/>
      <c r="NHU86" s="1053"/>
      <c r="NHV86" s="1053"/>
      <c r="NHW86" s="1053"/>
      <c r="NHX86" s="480"/>
      <c r="NHY86" s="480"/>
      <c r="NHZ86" s="481"/>
      <c r="NIA86" s="480"/>
      <c r="NIB86" s="480"/>
      <c r="NIC86" s="480"/>
      <c r="NID86" s="481"/>
      <c r="NIE86" s="481"/>
      <c r="NIF86" s="482"/>
      <c r="NIG86" s="481"/>
      <c r="NIH86" s="1053"/>
      <c r="NII86" s="1053"/>
      <c r="NIJ86" s="1053"/>
      <c r="NIK86" s="1053"/>
      <c r="NIL86" s="1053"/>
      <c r="NIM86" s="480"/>
      <c r="NIN86" s="480"/>
      <c r="NIO86" s="481"/>
      <c r="NIP86" s="480"/>
      <c r="NIQ86" s="480"/>
      <c r="NIR86" s="480"/>
      <c r="NIS86" s="481"/>
      <c r="NIT86" s="481"/>
      <c r="NIU86" s="482"/>
      <c r="NIV86" s="481"/>
      <c r="NIW86" s="1053"/>
      <c r="NIX86" s="1053"/>
      <c r="NIY86" s="1053"/>
      <c r="NIZ86" s="1053"/>
      <c r="NJA86" s="1053"/>
      <c r="NJB86" s="480"/>
      <c r="NJC86" s="480"/>
      <c r="NJD86" s="481"/>
      <c r="NJE86" s="480"/>
      <c r="NJF86" s="480"/>
      <c r="NJG86" s="480"/>
      <c r="NJH86" s="481"/>
      <c r="NJI86" s="481"/>
      <c r="NJJ86" s="482"/>
      <c r="NJK86" s="481"/>
      <c r="NJL86" s="1053"/>
      <c r="NJM86" s="1053"/>
      <c r="NJN86" s="1053"/>
      <c r="NJO86" s="1053"/>
      <c r="NJP86" s="1053"/>
      <c r="NJQ86" s="480"/>
      <c r="NJR86" s="480"/>
      <c r="NJS86" s="481"/>
      <c r="NJT86" s="480"/>
      <c r="NJU86" s="480"/>
      <c r="NJV86" s="480"/>
      <c r="NJW86" s="481"/>
      <c r="NJX86" s="481"/>
      <c r="NJY86" s="482"/>
      <c r="NJZ86" s="481"/>
      <c r="NKA86" s="1053"/>
      <c r="NKB86" s="1053"/>
      <c r="NKC86" s="1053"/>
      <c r="NKD86" s="1053"/>
      <c r="NKE86" s="1053"/>
      <c r="NKF86" s="480"/>
      <c r="NKG86" s="480"/>
      <c r="NKH86" s="481"/>
      <c r="NKI86" s="480"/>
      <c r="NKJ86" s="480"/>
      <c r="NKK86" s="480"/>
      <c r="NKL86" s="481"/>
      <c r="NKM86" s="481"/>
      <c r="NKN86" s="482"/>
      <c r="NKO86" s="481"/>
      <c r="NKP86" s="1053"/>
      <c r="NKQ86" s="1053"/>
      <c r="NKR86" s="1053"/>
      <c r="NKS86" s="1053"/>
      <c r="NKT86" s="1053"/>
      <c r="NKU86" s="480"/>
      <c r="NKV86" s="480"/>
      <c r="NKW86" s="481"/>
      <c r="NKX86" s="480"/>
      <c r="NKY86" s="480"/>
      <c r="NKZ86" s="480"/>
      <c r="NLA86" s="481"/>
      <c r="NLB86" s="481"/>
      <c r="NLC86" s="482"/>
      <c r="NLD86" s="481"/>
      <c r="NLE86" s="1053"/>
      <c r="NLF86" s="1053"/>
      <c r="NLG86" s="1053"/>
      <c r="NLH86" s="1053"/>
      <c r="NLI86" s="1053"/>
      <c r="NLJ86" s="480"/>
      <c r="NLK86" s="480"/>
      <c r="NLL86" s="481"/>
      <c r="NLM86" s="480"/>
      <c r="NLN86" s="480"/>
      <c r="NLO86" s="480"/>
      <c r="NLP86" s="481"/>
      <c r="NLQ86" s="481"/>
      <c r="NLR86" s="482"/>
      <c r="NLS86" s="481"/>
      <c r="NLT86" s="1053"/>
      <c r="NLU86" s="1053"/>
      <c r="NLV86" s="1053"/>
      <c r="NLW86" s="1053"/>
      <c r="NLX86" s="1053"/>
      <c r="NLY86" s="480"/>
      <c r="NLZ86" s="480"/>
      <c r="NMA86" s="481"/>
      <c r="NMB86" s="480"/>
      <c r="NMC86" s="480"/>
      <c r="NMD86" s="480"/>
      <c r="NME86" s="481"/>
      <c r="NMF86" s="481"/>
      <c r="NMG86" s="482"/>
      <c r="NMH86" s="481"/>
      <c r="NMI86" s="1053"/>
      <c r="NMJ86" s="1053"/>
      <c r="NMK86" s="1053"/>
      <c r="NML86" s="1053"/>
      <c r="NMM86" s="1053"/>
      <c r="NMN86" s="480"/>
      <c r="NMO86" s="480"/>
      <c r="NMP86" s="481"/>
      <c r="NMQ86" s="480"/>
      <c r="NMR86" s="480"/>
      <c r="NMS86" s="480"/>
      <c r="NMT86" s="481"/>
      <c r="NMU86" s="481"/>
      <c r="NMV86" s="482"/>
      <c r="NMW86" s="481"/>
      <c r="NMX86" s="1053"/>
      <c r="NMY86" s="1053"/>
      <c r="NMZ86" s="1053"/>
      <c r="NNA86" s="1053"/>
      <c r="NNB86" s="1053"/>
      <c r="NNC86" s="480"/>
      <c r="NND86" s="480"/>
      <c r="NNE86" s="481"/>
      <c r="NNF86" s="480"/>
      <c r="NNG86" s="480"/>
      <c r="NNH86" s="480"/>
      <c r="NNI86" s="481"/>
      <c r="NNJ86" s="481"/>
      <c r="NNK86" s="482"/>
      <c r="NNL86" s="481"/>
      <c r="NNM86" s="1053"/>
      <c r="NNN86" s="1053"/>
      <c r="NNO86" s="1053"/>
      <c r="NNP86" s="1053"/>
      <c r="NNQ86" s="1053"/>
      <c r="NNR86" s="480"/>
      <c r="NNS86" s="480"/>
      <c r="NNT86" s="481"/>
      <c r="NNU86" s="480"/>
      <c r="NNV86" s="480"/>
      <c r="NNW86" s="480"/>
      <c r="NNX86" s="481"/>
      <c r="NNY86" s="481"/>
      <c r="NNZ86" s="482"/>
      <c r="NOA86" s="481"/>
      <c r="NOB86" s="1053"/>
      <c r="NOC86" s="1053"/>
      <c r="NOD86" s="1053"/>
      <c r="NOE86" s="1053"/>
      <c r="NOF86" s="1053"/>
      <c r="NOG86" s="480"/>
      <c r="NOH86" s="480"/>
      <c r="NOI86" s="481"/>
      <c r="NOJ86" s="480"/>
      <c r="NOK86" s="480"/>
      <c r="NOL86" s="480"/>
      <c r="NOM86" s="481"/>
      <c r="NON86" s="481"/>
      <c r="NOO86" s="482"/>
      <c r="NOP86" s="481"/>
      <c r="NOQ86" s="1053"/>
      <c r="NOR86" s="1053"/>
      <c r="NOS86" s="1053"/>
      <c r="NOT86" s="1053"/>
      <c r="NOU86" s="1053"/>
      <c r="NOV86" s="480"/>
      <c r="NOW86" s="480"/>
      <c r="NOX86" s="481"/>
      <c r="NOY86" s="480"/>
      <c r="NOZ86" s="480"/>
      <c r="NPA86" s="480"/>
      <c r="NPB86" s="481"/>
      <c r="NPC86" s="481"/>
      <c r="NPD86" s="482"/>
      <c r="NPE86" s="481"/>
      <c r="NPF86" s="1053"/>
      <c r="NPG86" s="1053"/>
      <c r="NPH86" s="1053"/>
      <c r="NPI86" s="1053"/>
      <c r="NPJ86" s="1053"/>
      <c r="NPK86" s="480"/>
      <c r="NPL86" s="480"/>
      <c r="NPM86" s="481"/>
      <c r="NPN86" s="480"/>
      <c r="NPO86" s="480"/>
      <c r="NPP86" s="480"/>
      <c r="NPQ86" s="481"/>
      <c r="NPR86" s="481"/>
      <c r="NPS86" s="482"/>
      <c r="NPT86" s="481"/>
      <c r="NPU86" s="1053"/>
      <c r="NPV86" s="1053"/>
      <c r="NPW86" s="1053"/>
      <c r="NPX86" s="1053"/>
      <c r="NPY86" s="1053"/>
      <c r="NPZ86" s="480"/>
      <c r="NQA86" s="480"/>
      <c r="NQB86" s="481"/>
      <c r="NQC86" s="480"/>
      <c r="NQD86" s="480"/>
      <c r="NQE86" s="480"/>
      <c r="NQF86" s="481"/>
      <c r="NQG86" s="481"/>
      <c r="NQH86" s="482"/>
      <c r="NQI86" s="481"/>
      <c r="NQJ86" s="1053"/>
      <c r="NQK86" s="1053"/>
      <c r="NQL86" s="1053"/>
      <c r="NQM86" s="1053"/>
      <c r="NQN86" s="1053"/>
      <c r="NQO86" s="480"/>
      <c r="NQP86" s="480"/>
      <c r="NQQ86" s="481"/>
      <c r="NQR86" s="480"/>
      <c r="NQS86" s="480"/>
      <c r="NQT86" s="480"/>
      <c r="NQU86" s="481"/>
      <c r="NQV86" s="481"/>
      <c r="NQW86" s="482"/>
      <c r="NQX86" s="481"/>
      <c r="NQY86" s="1053"/>
      <c r="NQZ86" s="1053"/>
      <c r="NRA86" s="1053"/>
      <c r="NRB86" s="1053"/>
      <c r="NRC86" s="1053"/>
      <c r="NRD86" s="480"/>
      <c r="NRE86" s="480"/>
      <c r="NRF86" s="481"/>
      <c r="NRG86" s="480"/>
      <c r="NRH86" s="480"/>
      <c r="NRI86" s="480"/>
      <c r="NRJ86" s="481"/>
      <c r="NRK86" s="481"/>
      <c r="NRL86" s="482"/>
      <c r="NRM86" s="481"/>
      <c r="NRN86" s="1053"/>
      <c r="NRO86" s="1053"/>
      <c r="NRP86" s="1053"/>
      <c r="NRQ86" s="1053"/>
      <c r="NRR86" s="1053"/>
      <c r="NRS86" s="480"/>
      <c r="NRT86" s="480"/>
      <c r="NRU86" s="481"/>
      <c r="NRV86" s="480"/>
      <c r="NRW86" s="480"/>
      <c r="NRX86" s="480"/>
      <c r="NRY86" s="481"/>
      <c r="NRZ86" s="481"/>
      <c r="NSA86" s="482"/>
      <c r="NSB86" s="481"/>
      <c r="NSC86" s="1053"/>
      <c r="NSD86" s="1053"/>
      <c r="NSE86" s="1053"/>
      <c r="NSF86" s="1053"/>
      <c r="NSG86" s="1053"/>
      <c r="NSH86" s="480"/>
      <c r="NSI86" s="480"/>
      <c r="NSJ86" s="481"/>
      <c r="NSK86" s="480"/>
      <c r="NSL86" s="480"/>
      <c r="NSM86" s="480"/>
      <c r="NSN86" s="481"/>
      <c r="NSO86" s="481"/>
      <c r="NSP86" s="482"/>
      <c r="NSQ86" s="481"/>
      <c r="NSR86" s="1053"/>
      <c r="NSS86" s="1053"/>
      <c r="NST86" s="1053"/>
      <c r="NSU86" s="1053"/>
      <c r="NSV86" s="1053"/>
      <c r="NSW86" s="480"/>
      <c r="NSX86" s="480"/>
      <c r="NSY86" s="481"/>
      <c r="NSZ86" s="480"/>
      <c r="NTA86" s="480"/>
      <c r="NTB86" s="480"/>
      <c r="NTC86" s="481"/>
      <c r="NTD86" s="481"/>
      <c r="NTE86" s="482"/>
      <c r="NTF86" s="481"/>
      <c r="NTG86" s="1053"/>
      <c r="NTH86" s="1053"/>
      <c r="NTI86" s="1053"/>
      <c r="NTJ86" s="1053"/>
      <c r="NTK86" s="1053"/>
      <c r="NTL86" s="480"/>
      <c r="NTM86" s="480"/>
      <c r="NTN86" s="481"/>
      <c r="NTO86" s="480"/>
      <c r="NTP86" s="480"/>
      <c r="NTQ86" s="480"/>
      <c r="NTR86" s="481"/>
      <c r="NTS86" s="481"/>
      <c r="NTT86" s="482"/>
      <c r="NTU86" s="481"/>
      <c r="NTV86" s="1053"/>
      <c r="NTW86" s="1053"/>
      <c r="NTX86" s="1053"/>
      <c r="NTY86" s="1053"/>
      <c r="NTZ86" s="1053"/>
      <c r="NUA86" s="480"/>
      <c r="NUB86" s="480"/>
      <c r="NUC86" s="481"/>
      <c r="NUD86" s="480"/>
      <c r="NUE86" s="480"/>
      <c r="NUF86" s="480"/>
      <c r="NUG86" s="481"/>
      <c r="NUH86" s="481"/>
      <c r="NUI86" s="482"/>
      <c r="NUJ86" s="481"/>
      <c r="NUK86" s="1053"/>
      <c r="NUL86" s="1053"/>
      <c r="NUM86" s="1053"/>
      <c r="NUN86" s="1053"/>
      <c r="NUO86" s="1053"/>
      <c r="NUP86" s="480"/>
      <c r="NUQ86" s="480"/>
      <c r="NUR86" s="481"/>
      <c r="NUS86" s="480"/>
      <c r="NUT86" s="480"/>
      <c r="NUU86" s="480"/>
      <c r="NUV86" s="481"/>
      <c r="NUW86" s="481"/>
      <c r="NUX86" s="482"/>
      <c r="NUY86" s="481"/>
      <c r="NUZ86" s="1053"/>
      <c r="NVA86" s="1053"/>
      <c r="NVB86" s="1053"/>
      <c r="NVC86" s="1053"/>
      <c r="NVD86" s="1053"/>
      <c r="NVE86" s="480"/>
      <c r="NVF86" s="480"/>
      <c r="NVG86" s="481"/>
      <c r="NVH86" s="480"/>
      <c r="NVI86" s="480"/>
      <c r="NVJ86" s="480"/>
      <c r="NVK86" s="481"/>
      <c r="NVL86" s="481"/>
      <c r="NVM86" s="482"/>
      <c r="NVN86" s="481"/>
      <c r="NVO86" s="1053"/>
      <c r="NVP86" s="1053"/>
      <c r="NVQ86" s="1053"/>
      <c r="NVR86" s="1053"/>
      <c r="NVS86" s="1053"/>
      <c r="NVT86" s="480"/>
      <c r="NVU86" s="480"/>
      <c r="NVV86" s="481"/>
      <c r="NVW86" s="480"/>
      <c r="NVX86" s="480"/>
      <c r="NVY86" s="480"/>
      <c r="NVZ86" s="481"/>
      <c r="NWA86" s="481"/>
      <c r="NWB86" s="482"/>
      <c r="NWC86" s="481"/>
      <c r="NWD86" s="1053"/>
      <c r="NWE86" s="1053"/>
      <c r="NWF86" s="1053"/>
      <c r="NWG86" s="1053"/>
      <c r="NWH86" s="1053"/>
      <c r="NWI86" s="480"/>
      <c r="NWJ86" s="480"/>
      <c r="NWK86" s="481"/>
      <c r="NWL86" s="480"/>
      <c r="NWM86" s="480"/>
      <c r="NWN86" s="480"/>
      <c r="NWO86" s="481"/>
      <c r="NWP86" s="481"/>
      <c r="NWQ86" s="482"/>
      <c r="NWR86" s="481"/>
      <c r="NWS86" s="1053"/>
      <c r="NWT86" s="1053"/>
      <c r="NWU86" s="1053"/>
      <c r="NWV86" s="1053"/>
      <c r="NWW86" s="1053"/>
      <c r="NWX86" s="480"/>
      <c r="NWY86" s="480"/>
      <c r="NWZ86" s="481"/>
      <c r="NXA86" s="480"/>
      <c r="NXB86" s="480"/>
      <c r="NXC86" s="480"/>
      <c r="NXD86" s="481"/>
      <c r="NXE86" s="481"/>
      <c r="NXF86" s="482"/>
      <c r="NXG86" s="481"/>
      <c r="NXH86" s="1053"/>
      <c r="NXI86" s="1053"/>
      <c r="NXJ86" s="1053"/>
      <c r="NXK86" s="1053"/>
      <c r="NXL86" s="1053"/>
      <c r="NXM86" s="480"/>
      <c r="NXN86" s="480"/>
      <c r="NXO86" s="481"/>
      <c r="NXP86" s="480"/>
      <c r="NXQ86" s="480"/>
      <c r="NXR86" s="480"/>
      <c r="NXS86" s="481"/>
      <c r="NXT86" s="481"/>
      <c r="NXU86" s="482"/>
      <c r="NXV86" s="481"/>
      <c r="NXW86" s="1053"/>
      <c r="NXX86" s="1053"/>
      <c r="NXY86" s="1053"/>
      <c r="NXZ86" s="1053"/>
      <c r="NYA86" s="1053"/>
      <c r="NYB86" s="480"/>
      <c r="NYC86" s="480"/>
      <c r="NYD86" s="481"/>
      <c r="NYE86" s="480"/>
      <c r="NYF86" s="480"/>
      <c r="NYG86" s="480"/>
      <c r="NYH86" s="481"/>
      <c r="NYI86" s="481"/>
      <c r="NYJ86" s="482"/>
      <c r="NYK86" s="481"/>
      <c r="NYL86" s="1053"/>
      <c r="NYM86" s="1053"/>
      <c r="NYN86" s="1053"/>
      <c r="NYO86" s="1053"/>
      <c r="NYP86" s="1053"/>
      <c r="NYQ86" s="480"/>
      <c r="NYR86" s="480"/>
      <c r="NYS86" s="481"/>
      <c r="NYT86" s="480"/>
      <c r="NYU86" s="480"/>
      <c r="NYV86" s="480"/>
      <c r="NYW86" s="481"/>
      <c r="NYX86" s="481"/>
      <c r="NYY86" s="482"/>
      <c r="NYZ86" s="481"/>
      <c r="NZA86" s="1053"/>
      <c r="NZB86" s="1053"/>
      <c r="NZC86" s="1053"/>
      <c r="NZD86" s="1053"/>
      <c r="NZE86" s="1053"/>
      <c r="NZF86" s="480"/>
      <c r="NZG86" s="480"/>
      <c r="NZH86" s="481"/>
      <c r="NZI86" s="480"/>
      <c r="NZJ86" s="480"/>
      <c r="NZK86" s="480"/>
      <c r="NZL86" s="481"/>
      <c r="NZM86" s="481"/>
      <c r="NZN86" s="482"/>
      <c r="NZO86" s="481"/>
      <c r="NZP86" s="1053"/>
      <c r="NZQ86" s="1053"/>
      <c r="NZR86" s="1053"/>
      <c r="NZS86" s="1053"/>
      <c r="NZT86" s="1053"/>
      <c r="NZU86" s="480"/>
      <c r="NZV86" s="480"/>
      <c r="NZW86" s="481"/>
      <c r="NZX86" s="480"/>
      <c r="NZY86" s="480"/>
      <c r="NZZ86" s="480"/>
      <c r="OAA86" s="481"/>
      <c r="OAB86" s="481"/>
      <c r="OAC86" s="482"/>
      <c r="OAD86" s="481"/>
      <c r="OAE86" s="1053"/>
      <c r="OAF86" s="1053"/>
      <c r="OAG86" s="1053"/>
      <c r="OAH86" s="1053"/>
      <c r="OAI86" s="1053"/>
      <c r="OAJ86" s="480"/>
      <c r="OAK86" s="480"/>
      <c r="OAL86" s="481"/>
      <c r="OAM86" s="480"/>
      <c r="OAN86" s="480"/>
      <c r="OAO86" s="480"/>
      <c r="OAP86" s="481"/>
      <c r="OAQ86" s="481"/>
      <c r="OAR86" s="482"/>
      <c r="OAS86" s="481"/>
      <c r="OAT86" s="1053"/>
      <c r="OAU86" s="1053"/>
      <c r="OAV86" s="1053"/>
      <c r="OAW86" s="1053"/>
      <c r="OAX86" s="1053"/>
      <c r="OAY86" s="480"/>
      <c r="OAZ86" s="480"/>
      <c r="OBA86" s="481"/>
      <c r="OBB86" s="480"/>
      <c r="OBC86" s="480"/>
      <c r="OBD86" s="480"/>
      <c r="OBE86" s="481"/>
      <c r="OBF86" s="481"/>
      <c r="OBG86" s="482"/>
      <c r="OBH86" s="481"/>
      <c r="OBI86" s="1053"/>
      <c r="OBJ86" s="1053"/>
      <c r="OBK86" s="1053"/>
      <c r="OBL86" s="1053"/>
      <c r="OBM86" s="1053"/>
      <c r="OBN86" s="480"/>
      <c r="OBO86" s="480"/>
      <c r="OBP86" s="481"/>
      <c r="OBQ86" s="480"/>
      <c r="OBR86" s="480"/>
      <c r="OBS86" s="480"/>
      <c r="OBT86" s="481"/>
      <c r="OBU86" s="481"/>
      <c r="OBV86" s="482"/>
      <c r="OBW86" s="481"/>
      <c r="OBX86" s="1053"/>
      <c r="OBY86" s="1053"/>
      <c r="OBZ86" s="1053"/>
      <c r="OCA86" s="1053"/>
      <c r="OCB86" s="1053"/>
      <c r="OCC86" s="480"/>
      <c r="OCD86" s="480"/>
      <c r="OCE86" s="481"/>
      <c r="OCF86" s="480"/>
      <c r="OCG86" s="480"/>
      <c r="OCH86" s="480"/>
      <c r="OCI86" s="481"/>
      <c r="OCJ86" s="481"/>
      <c r="OCK86" s="482"/>
      <c r="OCL86" s="481"/>
      <c r="OCM86" s="1053"/>
      <c r="OCN86" s="1053"/>
      <c r="OCO86" s="1053"/>
      <c r="OCP86" s="1053"/>
      <c r="OCQ86" s="1053"/>
      <c r="OCR86" s="480"/>
      <c r="OCS86" s="480"/>
      <c r="OCT86" s="481"/>
      <c r="OCU86" s="480"/>
      <c r="OCV86" s="480"/>
      <c r="OCW86" s="480"/>
      <c r="OCX86" s="481"/>
      <c r="OCY86" s="481"/>
      <c r="OCZ86" s="482"/>
      <c r="ODA86" s="481"/>
      <c r="ODB86" s="1053"/>
      <c r="ODC86" s="1053"/>
      <c r="ODD86" s="1053"/>
      <c r="ODE86" s="1053"/>
      <c r="ODF86" s="1053"/>
      <c r="ODG86" s="480"/>
      <c r="ODH86" s="480"/>
      <c r="ODI86" s="481"/>
      <c r="ODJ86" s="480"/>
      <c r="ODK86" s="480"/>
      <c r="ODL86" s="480"/>
      <c r="ODM86" s="481"/>
      <c r="ODN86" s="481"/>
      <c r="ODO86" s="482"/>
      <c r="ODP86" s="481"/>
      <c r="ODQ86" s="1053"/>
      <c r="ODR86" s="1053"/>
      <c r="ODS86" s="1053"/>
      <c r="ODT86" s="1053"/>
      <c r="ODU86" s="1053"/>
      <c r="ODV86" s="480"/>
      <c r="ODW86" s="480"/>
      <c r="ODX86" s="481"/>
      <c r="ODY86" s="480"/>
      <c r="ODZ86" s="480"/>
      <c r="OEA86" s="480"/>
      <c r="OEB86" s="481"/>
      <c r="OEC86" s="481"/>
      <c r="OED86" s="482"/>
      <c r="OEE86" s="481"/>
      <c r="OEF86" s="1053"/>
      <c r="OEG86" s="1053"/>
      <c r="OEH86" s="1053"/>
      <c r="OEI86" s="1053"/>
      <c r="OEJ86" s="1053"/>
      <c r="OEK86" s="480"/>
      <c r="OEL86" s="480"/>
      <c r="OEM86" s="481"/>
      <c r="OEN86" s="480"/>
      <c r="OEO86" s="480"/>
      <c r="OEP86" s="480"/>
      <c r="OEQ86" s="481"/>
      <c r="OER86" s="481"/>
      <c r="OES86" s="482"/>
      <c r="OET86" s="481"/>
      <c r="OEU86" s="1053"/>
      <c r="OEV86" s="1053"/>
      <c r="OEW86" s="1053"/>
      <c r="OEX86" s="1053"/>
      <c r="OEY86" s="1053"/>
      <c r="OEZ86" s="480"/>
      <c r="OFA86" s="480"/>
      <c r="OFB86" s="481"/>
      <c r="OFC86" s="480"/>
      <c r="OFD86" s="480"/>
      <c r="OFE86" s="480"/>
      <c r="OFF86" s="481"/>
      <c r="OFG86" s="481"/>
      <c r="OFH86" s="482"/>
      <c r="OFI86" s="481"/>
      <c r="OFJ86" s="1053"/>
      <c r="OFK86" s="1053"/>
      <c r="OFL86" s="1053"/>
      <c r="OFM86" s="1053"/>
      <c r="OFN86" s="1053"/>
      <c r="OFO86" s="480"/>
      <c r="OFP86" s="480"/>
      <c r="OFQ86" s="481"/>
      <c r="OFR86" s="480"/>
      <c r="OFS86" s="480"/>
      <c r="OFT86" s="480"/>
      <c r="OFU86" s="481"/>
      <c r="OFV86" s="481"/>
      <c r="OFW86" s="482"/>
      <c r="OFX86" s="481"/>
      <c r="OFY86" s="1053"/>
      <c r="OFZ86" s="1053"/>
      <c r="OGA86" s="1053"/>
      <c r="OGB86" s="1053"/>
      <c r="OGC86" s="1053"/>
      <c r="OGD86" s="480"/>
      <c r="OGE86" s="480"/>
      <c r="OGF86" s="481"/>
      <c r="OGG86" s="480"/>
      <c r="OGH86" s="480"/>
      <c r="OGI86" s="480"/>
      <c r="OGJ86" s="481"/>
      <c r="OGK86" s="481"/>
      <c r="OGL86" s="482"/>
      <c r="OGM86" s="481"/>
      <c r="OGN86" s="1053"/>
      <c r="OGO86" s="1053"/>
      <c r="OGP86" s="1053"/>
      <c r="OGQ86" s="1053"/>
      <c r="OGR86" s="1053"/>
      <c r="OGS86" s="480"/>
      <c r="OGT86" s="480"/>
      <c r="OGU86" s="481"/>
      <c r="OGV86" s="480"/>
      <c r="OGW86" s="480"/>
      <c r="OGX86" s="480"/>
      <c r="OGY86" s="481"/>
      <c r="OGZ86" s="481"/>
      <c r="OHA86" s="482"/>
      <c r="OHB86" s="481"/>
      <c r="OHC86" s="1053"/>
      <c r="OHD86" s="1053"/>
      <c r="OHE86" s="1053"/>
      <c r="OHF86" s="1053"/>
      <c r="OHG86" s="1053"/>
      <c r="OHH86" s="480"/>
      <c r="OHI86" s="480"/>
      <c r="OHJ86" s="481"/>
      <c r="OHK86" s="480"/>
      <c r="OHL86" s="480"/>
      <c r="OHM86" s="480"/>
      <c r="OHN86" s="481"/>
      <c r="OHO86" s="481"/>
      <c r="OHP86" s="482"/>
      <c r="OHQ86" s="481"/>
      <c r="OHR86" s="1053"/>
      <c r="OHS86" s="1053"/>
      <c r="OHT86" s="1053"/>
      <c r="OHU86" s="1053"/>
      <c r="OHV86" s="1053"/>
      <c r="OHW86" s="480"/>
      <c r="OHX86" s="480"/>
      <c r="OHY86" s="481"/>
      <c r="OHZ86" s="480"/>
      <c r="OIA86" s="480"/>
      <c r="OIB86" s="480"/>
      <c r="OIC86" s="481"/>
      <c r="OID86" s="481"/>
      <c r="OIE86" s="482"/>
      <c r="OIF86" s="481"/>
      <c r="OIG86" s="1053"/>
      <c r="OIH86" s="1053"/>
      <c r="OII86" s="1053"/>
      <c r="OIJ86" s="1053"/>
      <c r="OIK86" s="1053"/>
      <c r="OIL86" s="480"/>
      <c r="OIM86" s="480"/>
      <c r="OIN86" s="481"/>
      <c r="OIO86" s="480"/>
      <c r="OIP86" s="480"/>
      <c r="OIQ86" s="480"/>
      <c r="OIR86" s="481"/>
      <c r="OIS86" s="481"/>
      <c r="OIT86" s="482"/>
      <c r="OIU86" s="481"/>
      <c r="OIV86" s="1053"/>
      <c r="OIW86" s="1053"/>
      <c r="OIX86" s="1053"/>
      <c r="OIY86" s="1053"/>
      <c r="OIZ86" s="1053"/>
      <c r="OJA86" s="480"/>
      <c r="OJB86" s="480"/>
      <c r="OJC86" s="481"/>
      <c r="OJD86" s="480"/>
      <c r="OJE86" s="480"/>
      <c r="OJF86" s="480"/>
      <c r="OJG86" s="481"/>
      <c r="OJH86" s="481"/>
      <c r="OJI86" s="482"/>
      <c r="OJJ86" s="481"/>
      <c r="OJK86" s="1053"/>
      <c r="OJL86" s="1053"/>
      <c r="OJM86" s="1053"/>
      <c r="OJN86" s="1053"/>
      <c r="OJO86" s="1053"/>
      <c r="OJP86" s="480"/>
      <c r="OJQ86" s="480"/>
      <c r="OJR86" s="481"/>
      <c r="OJS86" s="480"/>
      <c r="OJT86" s="480"/>
      <c r="OJU86" s="480"/>
      <c r="OJV86" s="481"/>
      <c r="OJW86" s="481"/>
      <c r="OJX86" s="482"/>
      <c r="OJY86" s="481"/>
      <c r="OJZ86" s="1053"/>
      <c r="OKA86" s="1053"/>
      <c r="OKB86" s="1053"/>
      <c r="OKC86" s="1053"/>
      <c r="OKD86" s="1053"/>
      <c r="OKE86" s="480"/>
      <c r="OKF86" s="480"/>
      <c r="OKG86" s="481"/>
      <c r="OKH86" s="480"/>
      <c r="OKI86" s="480"/>
      <c r="OKJ86" s="480"/>
      <c r="OKK86" s="481"/>
      <c r="OKL86" s="481"/>
      <c r="OKM86" s="482"/>
      <c r="OKN86" s="481"/>
      <c r="OKO86" s="1053"/>
      <c r="OKP86" s="1053"/>
      <c r="OKQ86" s="1053"/>
      <c r="OKR86" s="1053"/>
      <c r="OKS86" s="1053"/>
      <c r="OKT86" s="480"/>
      <c r="OKU86" s="480"/>
      <c r="OKV86" s="481"/>
      <c r="OKW86" s="480"/>
      <c r="OKX86" s="480"/>
      <c r="OKY86" s="480"/>
      <c r="OKZ86" s="481"/>
      <c r="OLA86" s="481"/>
      <c r="OLB86" s="482"/>
      <c r="OLC86" s="481"/>
      <c r="OLD86" s="1053"/>
      <c r="OLE86" s="1053"/>
      <c r="OLF86" s="1053"/>
      <c r="OLG86" s="1053"/>
      <c r="OLH86" s="1053"/>
      <c r="OLI86" s="480"/>
      <c r="OLJ86" s="480"/>
      <c r="OLK86" s="481"/>
      <c r="OLL86" s="480"/>
      <c r="OLM86" s="480"/>
      <c r="OLN86" s="480"/>
      <c r="OLO86" s="481"/>
      <c r="OLP86" s="481"/>
      <c r="OLQ86" s="482"/>
      <c r="OLR86" s="481"/>
      <c r="OLS86" s="1053"/>
      <c r="OLT86" s="1053"/>
      <c r="OLU86" s="1053"/>
      <c r="OLV86" s="1053"/>
      <c r="OLW86" s="1053"/>
      <c r="OLX86" s="480"/>
      <c r="OLY86" s="480"/>
      <c r="OLZ86" s="481"/>
      <c r="OMA86" s="480"/>
      <c r="OMB86" s="480"/>
      <c r="OMC86" s="480"/>
      <c r="OMD86" s="481"/>
      <c r="OME86" s="481"/>
      <c r="OMF86" s="482"/>
      <c r="OMG86" s="481"/>
      <c r="OMH86" s="1053"/>
      <c r="OMI86" s="1053"/>
      <c r="OMJ86" s="1053"/>
      <c r="OMK86" s="1053"/>
      <c r="OML86" s="1053"/>
      <c r="OMM86" s="480"/>
      <c r="OMN86" s="480"/>
      <c r="OMO86" s="481"/>
      <c r="OMP86" s="480"/>
      <c r="OMQ86" s="480"/>
      <c r="OMR86" s="480"/>
      <c r="OMS86" s="481"/>
      <c r="OMT86" s="481"/>
      <c r="OMU86" s="482"/>
      <c r="OMV86" s="481"/>
      <c r="OMW86" s="1053"/>
      <c r="OMX86" s="1053"/>
      <c r="OMY86" s="1053"/>
      <c r="OMZ86" s="1053"/>
      <c r="ONA86" s="1053"/>
      <c r="ONB86" s="480"/>
      <c r="ONC86" s="480"/>
      <c r="OND86" s="481"/>
      <c r="ONE86" s="480"/>
      <c r="ONF86" s="480"/>
      <c r="ONG86" s="480"/>
      <c r="ONH86" s="481"/>
      <c r="ONI86" s="481"/>
      <c r="ONJ86" s="482"/>
      <c r="ONK86" s="481"/>
      <c r="ONL86" s="1053"/>
      <c r="ONM86" s="1053"/>
      <c r="ONN86" s="1053"/>
      <c r="ONO86" s="1053"/>
      <c r="ONP86" s="1053"/>
      <c r="ONQ86" s="480"/>
      <c r="ONR86" s="480"/>
      <c r="ONS86" s="481"/>
      <c r="ONT86" s="480"/>
      <c r="ONU86" s="480"/>
      <c r="ONV86" s="480"/>
      <c r="ONW86" s="481"/>
      <c r="ONX86" s="481"/>
      <c r="ONY86" s="482"/>
      <c r="ONZ86" s="481"/>
      <c r="OOA86" s="1053"/>
      <c r="OOB86" s="1053"/>
      <c r="OOC86" s="1053"/>
      <c r="OOD86" s="1053"/>
      <c r="OOE86" s="1053"/>
      <c r="OOF86" s="480"/>
      <c r="OOG86" s="480"/>
      <c r="OOH86" s="481"/>
      <c r="OOI86" s="480"/>
      <c r="OOJ86" s="480"/>
      <c r="OOK86" s="480"/>
      <c r="OOL86" s="481"/>
      <c r="OOM86" s="481"/>
      <c r="OON86" s="482"/>
      <c r="OOO86" s="481"/>
      <c r="OOP86" s="1053"/>
      <c r="OOQ86" s="1053"/>
      <c r="OOR86" s="1053"/>
      <c r="OOS86" s="1053"/>
      <c r="OOT86" s="1053"/>
      <c r="OOU86" s="480"/>
      <c r="OOV86" s="480"/>
      <c r="OOW86" s="481"/>
      <c r="OOX86" s="480"/>
      <c r="OOY86" s="480"/>
      <c r="OOZ86" s="480"/>
      <c r="OPA86" s="481"/>
      <c r="OPB86" s="481"/>
      <c r="OPC86" s="482"/>
      <c r="OPD86" s="481"/>
      <c r="OPE86" s="1053"/>
      <c r="OPF86" s="1053"/>
      <c r="OPG86" s="1053"/>
      <c r="OPH86" s="1053"/>
      <c r="OPI86" s="1053"/>
      <c r="OPJ86" s="480"/>
      <c r="OPK86" s="480"/>
      <c r="OPL86" s="481"/>
      <c r="OPM86" s="480"/>
      <c r="OPN86" s="480"/>
      <c r="OPO86" s="480"/>
      <c r="OPP86" s="481"/>
      <c r="OPQ86" s="481"/>
      <c r="OPR86" s="482"/>
      <c r="OPS86" s="481"/>
      <c r="OPT86" s="1053"/>
      <c r="OPU86" s="1053"/>
      <c r="OPV86" s="1053"/>
      <c r="OPW86" s="1053"/>
      <c r="OPX86" s="1053"/>
      <c r="OPY86" s="480"/>
      <c r="OPZ86" s="480"/>
      <c r="OQA86" s="481"/>
      <c r="OQB86" s="480"/>
      <c r="OQC86" s="480"/>
      <c r="OQD86" s="480"/>
      <c r="OQE86" s="481"/>
      <c r="OQF86" s="481"/>
      <c r="OQG86" s="482"/>
      <c r="OQH86" s="481"/>
      <c r="OQI86" s="1053"/>
      <c r="OQJ86" s="1053"/>
      <c r="OQK86" s="1053"/>
      <c r="OQL86" s="1053"/>
      <c r="OQM86" s="1053"/>
      <c r="OQN86" s="480"/>
      <c r="OQO86" s="480"/>
      <c r="OQP86" s="481"/>
      <c r="OQQ86" s="480"/>
      <c r="OQR86" s="480"/>
      <c r="OQS86" s="480"/>
      <c r="OQT86" s="481"/>
      <c r="OQU86" s="481"/>
      <c r="OQV86" s="482"/>
      <c r="OQW86" s="481"/>
      <c r="OQX86" s="1053"/>
      <c r="OQY86" s="1053"/>
      <c r="OQZ86" s="1053"/>
      <c r="ORA86" s="1053"/>
      <c r="ORB86" s="1053"/>
      <c r="ORC86" s="480"/>
      <c r="ORD86" s="480"/>
      <c r="ORE86" s="481"/>
      <c r="ORF86" s="480"/>
      <c r="ORG86" s="480"/>
      <c r="ORH86" s="480"/>
      <c r="ORI86" s="481"/>
      <c r="ORJ86" s="481"/>
      <c r="ORK86" s="482"/>
      <c r="ORL86" s="481"/>
      <c r="ORM86" s="1053"/>
      <c r="ORN86" s="1053"/>
      <c r="ORO86" s="1053"/>
      <c r="ORP86" s="1053"/>
      <c r="ORQ86" s="1053"/>
      <c r="ORR86" s="480"/>
      <c r="ORS86" s="480"/>
      <c r="ORT86" s="481"/>
      <c r="ORU86" s="480"/>
      <c r="ORV86" s="480"/>
      <c r="ORW86" s="480"/>
      <c r="ORX86" s="481"/>
      <c r="ORY86" s="481"/>
      <c r="ORZ86" s="482"/>
      <c r="OSA86" s="481"/>
      <c r="OSB86" s="1053"/>
      <c r="OSC86" s="1053"/>
      <c r="OSD86" s="1053"/>
      <c r="OSE86" s="1053"/>
      <c r="OSF86" s="1053"/>
      <c r="OSG86" s="480"/>
      <c r="OSH86" s="480"/>
      <c r="OSI86" s="481"/>
      <c r="OSJ86" s="480"/>
      <c r="OSK86" s="480"/>
      <c r="OSL86" s="480"/>
      <c r="OSM86" s="481"/>
      <c r="OSN86" s="481"/>
      <c r="OSO86" s="482"/>
      <c r="OSP86" s="481"/>
      <c r="OSQ86" s="1053"/>
      <c r="OSR86" s="1053"/>
      <c r="OSS86" s="1053"/>
      <c r="OST86" s="1053"/>
      <c r="OSU86" s="1053"/>
      <c r="OSV86" s="480"/>
      <c r="OSW86" s="480"/>
      <c r="OSX86" s="481"/>
      <c r="OSY86" s="480"/>
      <c r="OSZ86" s="480"/>
      <c r="OTA86" s="480"/>
      <c r="OTB86" s="481"/>
      <c r="OTC86" s="481"/>
      <c r="OTD86" s="482"/>
      <c r="OTE86" s="481"/>
      <c r="OTF86" s="1053"/>
      <c r="OTG86" s="1053"/>
      <c r="OTH86" s="1053"/>
      <c r="OTI86" s="1053"/>
      <c r="OTJ86" s="1053"/>
      <c r="OTK86" s="480"/>
      <c r="OTL86" s="480"/>
      <c r="OTM86" s="481"/>
      <c r="OTN86" s="480"/>
      <c r="OTO86" s="480"/>
      <c r="OTP86" s="480"/>
      <c r="OTQ86" s="481"/>
      <c r="OTR86" s="481"/>
      <c r="OTS86" s="482"/>
      <c r="OTT86" s="481"/>
      <c r="OTU86" s="1053"/>
      <c r="OTV86" s="1053"/>
      <c r="OTW86" s="1053"/>
      <c r="OTX86" s="1053"/>
      <c r="OTY86" s="1053"/>
      <c r="OTZ86" s="480"/>
      <c r="OUA86" s="480"/>
      <c r="OUB86" s="481"/>
      <c r="OUC86" s="480"/>
      <c r="OUD86" s="480"/>
      <c r="OUE86" s="480"/>
      <c r="OUF86" s="481"/>
      <c r="OUG86" s="481"/>
      <c r="OUH86" s="482"/>
      <c r="OUI86" s="481"/>
      <c r="OUJ86" s="1053"/>
      <c r="OUK86" s="1053"/>
      <c r="OUL86" s="1053"/>
      <c r="OUM86" s="1053"/>
      <c r="OUN86" s="1053"/>
      <c r="OUO86" s="480"/>
      <c r="OUP86" s="480"/>
      <c r="OUQ86" s="481"/>
      <c r="OUR86" s="480"/>
      <c r="OUS86" s="480"/>
      <c r="OUT86" s="480"/>
      <c r="OUU86" s="481"/>
      <c r="OUV86" s="481"/>
      <c r="OUW86" s="482"/>
      <c r="OUX86" s="481"/>
      <c r="OUY86" s="1053"/>
      <c r="OUZ86" s="1053"/>
      <c r="OVA86" s="1053"/>
      <c r="OVB86" s="1053"/>
      <c r="OVC86" s="1053"/>
      <c r="OVD86" s="480"/>
      <c r="OVE86" s="480"/>
      <c r="OVF86" s="481"/>
      <c r="OVG86" s="480"/>
      <c r="OVH86" s="480"/>
      <c r="OVI86" s="480"/>
      <c r="OVJ86" s="481"/>
      <c r="OVK86" s="481"/>
      <c r="OVL86" s="482"/>
      <c r="OVM86" s="481"/>
      <c r="OVN86" s="1053"/>
      <c r="OVO86" s="1053"/>
      <c r="OVP86" s="1053"/>
      <c r="OVQ86" s="1053"/>
      <c r="OVR86" s="1053"/>
      <c r="OVS86" s="480"/>
      <c r="OVT86" s="480"/>
      <c r="OVU86" s="481"/>
      <c r="OVV86" s="480"/>
      <c r="OVW86" s="480"/>
      <c r="OVX86" s="480"/>
      <c r="OVY86" s="481"/>
      <c r="OVZ86" s="481"/>
      <c r="OWA86" s="482"/>
      <c r="OWB86" s="481"/>
      <c r="OWC86" s="1053"/>
      <c r="OWD86" s="1053"/>
      <c r="OWE86" s="1053"/>
      <c r="OWF86" s="1053"/>
      <c r="OWG86" s="1053"/>
      <c r="OWH86" s="480"/>
      <c r="OWI86" s="480"/>
      <c r="OWJ86" s="481"/>
      <c r="OWK86" s="480"/>
      <c r="OWL86" s="480"/>
      <c r="OWM86" s="480"/>
      <c r="OWN86" s="481"/>
      <c r="OWO86" s="481"/>
      <c r="OWP86" s="482"/>
      <c r="OWQ86" s="481"/>
      <c r="OWR86" s="1053"/>
      <c r="OWS86" s="1053"/>
      <c r="OWT86" s="1053"/>
      <c r="OWU86" s="1053"/>
      <c r="OWV86" s="1053"/>
      <c r="OWW86" s="480"/>
      <c r="OWX86" s="480"/>
      <c r="OWY86" s="481"/>
      <c r="OWZ86" s="480"/>
      <c r="OXA86" s="480"/>
      <c r="OXB86" s="480"/>
      <c r="OXC86" s="481"/>
      <c r="OXD86" s="481"/>
      <c r="OXE86" s="482"/>
      <c r="OXF86" s="481"/>
      <c r="OXG86" s="1053"/>
      <c r="OXH86" s="1053"/>
      <c r="OXI86" s="1053"/>
      <c r="OXJ86" s="1053"/>
      <c r="OXK86" s="1053"/>
      <c r="OXL86" s="480"/>
      <c r="OXM86" s="480"/>
      <c r="OXN86" s="481"/>
      <c r="OXO86" s="480"/>
      <c r="OXP86" s="480"/>
      <c r="OXQ86" s="480"/>
      <c r="OXR86" s="481"/>
      <c r="OXS86" s="481"/>
      <c r="OXT86" s="482"/>
      <c r="OXU86" s="481"/>
      <c r="OXV86" s="1053"/>
      <c r="OXW86" s="1053"/>
      <c r="OXX86" s="1053"/>
      <c r="OXY86" s="1053"/>
      <c r="OXZ86" s="1053"/>
      <c r="OYA86" s="480"/>
      <c r="OYB86" s="480"/>
      <c r="OYC86" s="481"/>
      <c r="OYD86" s="480"/>
      <c r="OYE86" s="480"/>
      <c r="OYF86" s="480"/>
      <c r="OYG86" s="481"/>
      <c r="OYH86" s="481"/>
      <c r="OYI86" s="482"/>
      <c r="OYJ86" s="481"/>
      <c r="OYK86" s="1053"/>
      <c r="OYL86" s="1053"/>
      <c r="OYM86" s="1053"/>
      <c r="OYN86" s="1053"/>
      <c r="OYO86" s="1053"/>
      <c r="OYP86" s="480"/>
      <c r="OYQ86" s="480"/>
      <c r="OYR86" s="481"/>
      <c r="OYS86" s="480"/>
      <c r="OYT86" s="480"/>
      <c r="OYU86" s="480"/>
      <c r="OYV86" s="481"/>
      <c r="OYW86" s="481"/>
      <c r="OYX86" s="482"/>
      <c r="OYY86" s="481"/>
      <c r="OYZ86" s="1053"/>
      <c r="OZA86" s="1053"/>
      <c r="OZB86" s="1053"/>
      <c r="OZC86" s="1053"/>
      <c r="OZD86" s="1053"/>
      <c r="OZE86" s="480"/>
      <c r="OZF86" s="480"/>
      <c r="OZG86" s="481"/>
      <c r="OZH86" s="480"/>
      <c r="OZI86" s="480"/>
      <c r="OZJ86" s="480"/>
      <c r="OZK86" s="481"/>
      <c r="OZL86" s="481"/>
      <c r="OZM86" s="482"/>
      <c r="OZN86" s="481"/>
      <c r="OZO86" s="1053"/>
      <c r="OZP86" s="1053"/>
      <c r="OZQ86" s="1053"/>
      <c r="OZR86" s="1053"/>
      <c r="OZS86" s="1053"/>
      <c r="OZT86" s="480"/>
      <c r="OZU86" s="480"/>
      <c r="OZV86" s="481"/>
      <c r="OZW86" s="480"/>
      <c r="OZX86" s="480"/>
      <c r="OZY86" s="480"/>
      <c r="OZZ86" s="481"/>
      <c r="PAA86" s="481"/>
      <c r="PAB86" s="482"/>
      <c r="PAC86" s="481"/>
      <c r="PAD86" s="1053"/>
      <c r="PAE86" s="1053"/>
      <c r="PAF86" s="1053"/>
      <c r="PAG86" s="1053"/>
      <c r="PAH86" s="1053"/>
      <c r="PAI86" s="480"/>
      <c r="PAJ86" s="480"/>
      <c r="PAK86" s="481"/>
      <c r="PAL86" s="480"/>
      <c r="PAM86" s="480"/>
      <c r="PAN86" s="480"/>
      <c r="PAO86" s="481"/>
      <c r="PAP86" s="481"/>
      <c r="PAQ86" s="482"/>
      <c r="PAR86" s="481"/>
      <c r="PAS86" s="1053"/>
      <c r="PAT86" s="1053"/>
      <c r="PAU86" s="1053"/>
      <c r="PAV86" s="1053"/>
      <c r="PAW86" s="1053"/>
      <c r="PAX86" s="480"/>
      <c r="PAY86" s="480"/>
      <c r="PAZ86" s="481"/>
      <c r="PBA86" s="480"/>
      <c r="PBB86" s="480"/>
      <c r="PBC86" s="480"/>
      <c r="PBD86" s="481"/>
      <c r="PBE86" s="481"/>
      <c r="PBF86" s="482"/>
      <c r="PBG86" s="481"/>
      <c r="PBH86" s="1053"/>
      <c r="PBI86" s="1053"/>
      <c r="PBJ86" s="1053"/>
      <c r="PBK86" s="1053"/>
      <c r="PBL86" s="1053"/>
      <c r="PBM86" s="480"/>
      <c r="PBN86" s="480"/>
      <c r="PBO86" s="481"/>
      <c r="PBP86" s="480"/>
      <c r="PBQ86" s="480"/>
      <c r="PBR86" s="480"/>
      <c r="PBS86" s="481"/>
      <c r="PBT86" s="481"/>
      <c r="PBU86" s="482"/>
      <c r="PBV86" s="481"/>
      <c r="PBW86" s="1053"/>
      <c r="PBX86" s="1053"/>
      <c r="PBY86" s="1053"/>
      <c r="PBZ86" s="1053"/>
      <c r="PCA86" s="1053"/>
      <c r="PCB86" s="480"/>
      <c r="PCC86" s="480"/>
      <c r="PCD86" s="481"/>
      <c r="PCE86" s="480"/>
      <c r="PCF86" s="480"/>
      <c r="PCG86" s="480"/>
      <c r="PCH86" s="481"/>
      <c r="PCI86" s="481"/>
      <c r="PCJ86" s="482"/>
      <c r="PCK86" s="481"/>
      <c r="PCL86" s="1053"/>
      <c r="PCM86" s="1053"/>
      <c r="PCN86" s="1053"/>
      <c r="PCO86" s="1053"/>
      <c r="PCP86" s="1053"/>
      <c r="PCQ86" s="480"/>
      <c r="PCR86" s="480"/>
      <c r="PCS86" s="481"/>
      <c r="PCT86" s="480"/>
      <c r="PCU86" s="480"/>
      <c r="PCV86" s="480"/>
      <c r="PCW86" s="481"/>
      <c r="PCX86" s="481"/>
      <c r="PCY86" s="482"/>
      <c r="PCZ86" s="481"/>
      <c r="PDA86" s="1053"/>
      <c r="PDB86" s="1053"/>
      <c r="PDC86" s="1053"/>
      <c r="PDD86" s="1053"/>
      <c r="PDE86" s="1053"/>
      <c r="PDF86" s="480"/>
      <c r="PDG86" s="480"/>
      <c r="PDH86" s="481"/>
      <c r="PDI86" s="480"/>
      <c r="PDJ86" s="480"/>
      <c r="PDK86" s="480"/>
      <c r="PDL86" s="481"/>
      <c r="PDM86" s="481"/>
      <c r="PDN86" s="482"/>
      <c r="PDO86" s="481"/>
      <c r="PDP86" s="1053"/>
      <c r="PDQ86" s="1053"/>
      <c r="PDR86" s="1053"/>
      <c r="PDS86" s="1053"/>
      <c r="PDT86" s="1053"/>
      <c r="PDU86" s="480"/>
      <c r="PDV86" s="480"/>
      <c r="PDW86" s="481"/>
      <c r="PDX86" s="480"/>
      <c r="PDY86" s="480"/>
      <c r="PDZ86" s="480"/>
      <c r="PEA86" s="481"/>
      <c r="PEB86" s="481"/>
      <c r="PEC86" s="482"/>
      <c r="PED86" s="481"/>
      <c r="PEE86" s="1053"/>
      <c r="PEF86" s="1053"/>
      <c r="PEG86" s="1053"/>
      <c r="PEH86" s="1053"/>
      <c r="PEI86" s="1053"/>
      <c r="PEJ86" s="480"/>
      <c r="PEK86" s="480"/>
      <c r="PEL86" s="481"/>
      <c r="PEM86" s="480"/>
      <c r="PEN86" s="480"/>
      <c r="PEO86" s="480"/>
      <c r="PEP86" s="481"/>
      <c r="PEQ86" s="481"/>
      <c r="PER86" s="482"/>
      <c r="PES86" s="481"/>
      <c r="PET86" s="1053"/>
      <c r="PEU86" s="1053"/>
      <c r="PEV86" s="1053"/>
      <c r="PEW86" s="1053"/>
      <c r="PEX86" s="1053"/>
      <c r="PEY86" s="480"/>
      <c r="PEZ86" s="480"/>
      <c r="PFA86" s="481"/>
      <c r="PFB86" s="480"/>
      <c r="PFC86" s="480"/>
      <c r="PFD86" s="480"/>
      <c r="PFE86" s="481"/>
      <c r="PFF86" s="481"/>
      <c r="PFG86" s="482"/>
      <c r="PFH86" s="481"/>
      <c r="PFI86" s="1053"/>
      <c r="PFJ86" s="1053"/>
      <c r="PFK86" s="1053"/>
      <c r="PFL86" s="1053"/>
      <c r="PFM86" s="1053"/>
      <c r="PFN86" s="480"/>
      <c r="PFO86" s="480"/>
      <c r="PFP86" s="481"/>
      <c r="PFQ86" s="480"/>
      <c r="PFR86" s="480"/>
      <c r="PFS86" s="480"/>
      <c r="PFT86" s="481"/>
      <c r="PFU86" s="481"/>
      <c r="PFV86" s="482"/>
      <c r="PFW86" s="481"/>
      <c r="PFX86" s="1053"/>
      <c r="PFY86" s="1053"/>
      <c r="PFZ86" s="1053"/>
      <c r="PGA86" s="1053"/>
      <c r="PGB86" s="1053"/>
      <c r="PGC86" s="480"/>
      <c r="PGD86" s="480"/>
      <c r="PGE86" s="481"/>
      <c r="PGF86" s="480"/>
      <c r="PGG86" s="480"/>
      <c r="PGH86" s="480"/>
      <c r="PGI86" s="481"/>
      <c r="PGJ86" s="481"/>
      <c r="PGK86" s="482"/>
      <c r="PGL86" s="481"/>
      <c r="PGM86" s="1053"/>
      <c r="PGN86" s="1053"/>
      <c r="PGO86" s="1053"/>
      <c r="PGP86" s="1053"/>
      <c r="PGQ86" s="1053"/>
      <c r="PGR86" s="480"/>
      <c r="PGS86" s="480"/>
      <c r="PGT86" s="481"/>
      <c r="PGU86" s="480"/>
      <c r="PGV86" s="480"/>
      <c r="PGW86" s="480"/>
      <c r="PGX86" s="481"/>
      <c r="PGY86" s="481"/>
      <c r="PGZ86" s="482"/>
      <c r="PHA86" s="481"/>
      <c r="PHB86" s="1053"/>
      <c r="PHC86" s="1053"/>
      <c r="PHD86" s="1053"/>
      <c r="PHE86" s="1053"/>
      <c r="PHF86" s="1053"/>
      <c r="PHG86" s="480"/>
      <c r="PHH86" s="480"/>
      <c r="PHI86" s="481"/>
      <c r="PHJ86" s="480"/>
      <c r="PHK86" s="480"/>
      <c r="PHL86" s="480"/>
      <c r="PHM86" s="481"/>
      <c r="PHN86" s="481"/>
      <c r="PHO86" s="482"/>
      <c r="PHP86" s="481"/>
      <c r="PHQ86" s="1053"/>
      <c r="PHR86" s="1053"/>
      <c r="PHS86" s="1053"/>
      <c r="PHT86" s="1053"/>
      <c r="PHU86" s="1053"/>
      <c r="PHV86" s="480"/>
      <c r="PHW86" s="480"/>
      <c r="PHX86" s="481"/>
      <c r="PHY86" s="480"/>
      <c r="PHZ86" s="480"/>
      <c r="PIA86" s="480"/>
      <c r="PIB86" s="481"/>
      <c r="PIC86" s="481"/>
      <c r="PID86" s="482"/>
      <c r="PIE86" s="481"/>
      <c r="PIF86" s="1053"/>
      <c r="PIG86" s="1053"/>
      <c r="PIH86" s="1053"/>
      <c r="PII86" s="1053"/>
      <c r="PIJ86" s="1053"/>
      <c r="PIK86" s="480"/>
      <c r="PIL86" s="480"/>
      <c r="PIM86" s="481"/>
      <c r="PIN86" s="480"/>
      <c r="PIO86" s="480"/>
      <c r="PIP86" s="480"/>
      <c r="PIQ86" s="481"/>
      <c r="PIR86" s="481"/>
      <c r="PIS86" s="482"/>
      <c r="PIT86" s="481"/>
      <c r="PIU86" s="1053"/>
      <c r="PIV86" s="1053"/>
      <c r="PIW86" s="1053"/>
      <c r="PIX86" s="1053"/>
      <c r="PIY86" s="1053"/>
      <c r="PIZ86" s="480"/>
      <c r="PJA86" s="480"/>
      <c r="PJB86" s="481"/>
      <c r="PJC86" s="480"/>
      <c r="PJD86" s="480"/>
      <c r="PJE86" s="480"/>
      <c r="PJF86" s="481"/>
      <c r="PJG86" s="481"/>
      <c r="PJH86" s="482"/>
      <c r="PJI86" s="481"/>
      <c r="PJJ86" s="1053"/>
      <c r="PJK86" s="1053"/>
      <c r="PJL86" s="1053"/>
      <c r="PJM86" s="1053"/>
      <c r="PJN86" s="1053"/>
      <c r="PJO86" s="480"/>
      <c r="PJP86" s="480"/>
      <c r="PJQ86" s="481"/>
      <c r="PJR86" s="480"/>
      <c r="PJS86" s="480"/>
      <c r="PJT86" s="480"/>
      <c r="PJU86" s="481"/>
      <c r="PJV86" s="481"/>
      <c r="PJW86" s="482"/>
      <c r="PJX86" s="481"/>
      <c r="PJY86" s="1053"/>
      <c r="PJZ86" s="1053"/>
      <c r="PKA86" s="1053"/>
      <c r="PKB86" s="1053"/>
      <c r="PKC86" s="1053"/>
      <c r="PKD86" s="480"/>
      <c r="PKE86" s="480"/>
      <c r="PKF86" s="481"/>
      <c r="PKG86" s="480"/>
      <c r="PKH86" s="480"/>
      <c r="PKI86" s="480"/>
      <c r="PKJ86" s="481"/>
      <c r="PKK86" s="481"/>
      <c r="PKL86" s="482"/>
      <c r="PKM86" s="481"/>
      <c r="PKN86" s="1053"/>
      <c r="PKO86" s="1053"/>
      <c r="PKP86" s="1053"/>
      <c r="PKQ86" s="1053"/>
      <c r="PKR86" s="1053"/>
      <c r="PKS86" s="480"/>
      <c r="PKT86" s="480"/>
      <c r="PKU86" s="481"/>
      <c r="PKV86" s="480"/>
      <c r="PKW86" s="480"/>
      <c r="PKX86" s="480"/>
      <c r="PKY86" s="481"/>
      <c r="PKZ86" s="481"/>
      <c r="PLA86" s="482"/>
      <c r="PLB86" s="481"/>
      <c r="PLC86" s="1053"/>
      <c r="PLD86" s="1053"/>
      <c r="PLE86" s="1053"/>
      <c r="PLF86" s="1053"/>
      <c r="PLG86" s="1053"/>
      <c r="PLH86" s="480"/>
      <c r="PLI86" s="480"/>
      <c r="PLJ86" s="481"/>
      <c r="PLK86" s="480"/>
      <c r="PLL86" s="480"/>
      <c r="PLM86" s="480"/>
      <c r="PLN86" s="481"/>
      <c r="PLO86" s="481"/>
      <c r="PLP86" s="482"/>
      <c r="PLQ86" s="481"/>
      <c r="PLR86" s="1053"/>
      <c r="PLS86" s="1053"/>
      <c r="PLT86" s="1053"/>
      <c r="PLU86" s="1053"/>
      <c r="PLV86" s="1053"/>
      <c r="PLW86" s="480"/>
      <c r="PLX86" s="480"/>
      <c r="PLY86" s="481"/>
      <c r="PLZ86" s="480"/>
      <c r="PMA86" s="480"/>
      <c r="PMB86" s="480"/>
      <c r="PMC86" s="481"/>
      <c r="PMD86" s="481"/>
      <c r="PME86" s="482"/>
      <c r="PMF86" s="481"/>
      <c r="PMG86" s="1053"/>
      <c r="PMH86" s="1053"/>
      <c r="PMI86" s="1053"/>
      <c r="PMJ86" s="1053"/>
      <c r="PMK86" s="1053"/>
      <c r="PML86" s="480"/>
      <c r="PMM86" s="480"/>
      <c r="PMN86" s="481"/>
      <c r="PMO86" s="480"/>
      <c r="PMP86" s="480"/>
      <c r="PMQ86" s="480"/>
      <c r="PMR86" s="481"/>
      <c r="PMS86" s="481"/>
      <c r="PMT86" s="482"/>
      <c r="PMU86" s="481"/>
      <c r="PMV86" s="1053"/>
      <c r="PMW86" s="1053"/>
      <c r="PMX86" s="1053"/>
      <c r="PMY86" s="1053"/>
      <c r="PMZ86" s="1053"/>
      <c r="PNA86" s="480"/>
      <c r="PNB86" s="480"/>
      <c r="PNC86" s="481"/>
      <c r="PND86" s="480"/>
      <c r="PNE86" s="480"/>
      <c r="PNF86" s="480"/>
      <c r="PNG86" s="481"/>
      <c r="PNH86" s="481"/>
      <c r="PNI86" s="482"/>
      <c r="PNJ86" s="481"/>
      <c r="PNK86" s="1053"/>
      <c r="PNL86" s="1053"/>
      <c r="PNM86" s="1053"/>
      <c r="PNN86" s="1053"/>
      <c r="PNO86" s="1053"/>
      <c r="PNP86" s="480"/>
      <c r="PNQ86" s="480"/>
      <c r="PNR86" s="481"/>
      <c r="PNS86" s="480"/>
      <c r="PNT86" s="480"/>
      <c r="PNU86" s="480"/>
      <c r="PNV86" s="481"/>
      <c r="PNW86" s="481"/>
      <c r="PNX86" s="482"/>
      <c r="PNY86" s="481"/>
      <c r="PNZ86" s="1053"/>
      <c r="POA86" s="1053"/>
      <c r="POB86" s="1053"/>
      <c r="POC86" s="1053"/>
      <c r="POD86" s="1053"/>
      <c r="POE86" s="480"/>
      <c r="POF86" s="480"/>
      <c r="POG86" s="481"/>
      <c r="POH86" s="480"/>
      <c r="POI86" s="480"/>
      <c r="POJ86" s="480"/>
      <c r="POK86" s="481"/>
      <c r="POL86" s="481"/>
      <c r="POM86" s="482"/>
      <c r="PON86" s="481"/>
      <c r="POO86" s="1053"/>
      <c r="POP86" s="1053"/>
      <c r="POQ86" s="1053"/>
      <c r="POR86" s="1053"/>
      <c r="POS86" s="1053"/>
      <c r="POT86" s="480"/>
      <c r="POU86" s="480"/>
      <c r="POV86" s="481"/>
      <c r="POW86" s="480"/>
      <c r="POX86" s="480"/>
      <c r="POY86" s="480"/>
      <c r="POZ86" s="481"/>
      <c r="PPA86" s="481"/>
      <c r="PPB86" s="482"/>
      <c r="PPC86" s="481"/>
      <c r="PPD86" s="1053"/>
      <c r="PPE86" s="1053"/>
      <c r="PPF86" s="1053"/>
      <c r="PPG86" s="1053"/>
      <c r="PPH86" s="1053"/>
      <c r="PPI86" s="480"/>
      <c r="PPJ86" s="480"/>
      <c r="PPK86" s="481"/>
      <c r="PPL86" s="480"/>
      <c r="PPM86" s="480"/>
      <c r="PPN86" s="480"/>
      <c r="PPO86" s="481"/>
      <c r="PPP86" s="481"/>
      <c r="PPQ86" s="482"/>
      <c r="PPR86" s="481"/>
      <c r="PPS86" s="1053"/>
      <c r="PPT86" s="1053"/>
      <c r="PPU86" s="1053"/>
      <c r="PPV86" s="1053"/>
      <c r="PPW86" s="1053"/>
      <c r="PPX86" s="480"/>
      <c r="PPY86" s="480"/>
      <c r="PPZ86" s="481"/>
      <c r="PQA86" s="480"/>
      <c r="PQB86" s="480"/>
      <c r="PQC86" s="480"/>
      <c r="PQD86" s="481"/>
      <c r="PQE86" s="481"/>
      <c r="PQF86" s="482"/>
      <c r="PQG86" s="481"/>
      <c r="PQH86" s="1053"/>
      <c r="PQI86" s="1053"/>
      <c r="PQJ86" s="1053"/>
      <c r="PQK86" s="1053"/>
      <c r="PQL86" s="1053"/>
      <c r="PQM86" s="480"/>
      <c r="PQN86" s="480"/>
      <c r="PQO86" s="481"/>
      <c r="PQP86" s="480"/>
      <c r="PQQ86" s="480"/>
      <c r="PQR86" s="480"/>
      <c r="PQS86" s="481"/>
      <c r="PQT86" s="481"/>
      <c r="PQU86" s="482"/>
      <c r="PQV86" s="481"/>
      <c r="PQW86" s="1053"/>
      <c r="PQX86" s="1053"/>
      <c r="PQY86" s="1053"/>
      <c r="PQZ86" s="1053"/>
      <c r="PRA86" s="1053"/>
      <c r="PRB86" s="480"/>
      <c r="PRC86" s="480"/>
      <c r="PRD86" s="481"/>
      <c r="PRE86" s="480"/>
      <c r="PRF86" s="480"/>
      <c r="PRG86" s="480"/>
      <c r="PRH86" s="481"/>
      <c r="PRI86" s="481"/>
      <c r="PRJ86" s="482"/>
      <c r="PRK86" s="481"/>
      <c r="PRL86" s="1053"/>
      <c r="PRM86" s="1053"/>
      <c r="PRN86" s="1053"/>
      <c r="PRO86" s="1053"/>
      <c r="PRP86" s="1053"/>
      <c r="PRQ86" s="480"/>
      <c r="PRR86" s="480"/>
      <c r="PRS86" s="481"/>
      <c r="PRT86" s="480"/>
      <c r="PRU86" s="480"/>
      <c r="PRV86" s="480"/>
      <c r="PRW86" s="481"/>
      <c r="PRX86" s="481"/>
      <c r="PRY86" s="482"/>
      <c r="PRZ86" s="481"/>
      <c r="PSA86" s="1053"/>
      <c r="PSB86" s="1053"/>
      <c r="PSC86" s="1053"/>
      <c r="PSD86" s="1053"/>
      <c r="PSE86" s="1053"/>
      <c r="PSF86" s="480"/>
      <c r="PSG86" s="480"/>
      <c r="PSH86" s="481"/>
      <c r="PSI86" s="480"/>
      <c r="PSJ86" s="480"/>
      <c r="PSK86" s="480"/>
      <c r="PSL86" s="481"/>
      <c r="PSM86" s="481"/>
      <c r="PSN86" s="482"/>
      <c r="PSO86" s="481"/>
      <c r="PSP86" s="1053"/>
      <c r="PSQ86" s="1053"/>
      <c r="PSR86" s="1053"/>
      <c r="PSS86" s="1053"/>
      <c r="PST86" s="1053"/>
      <c r="PSU86" s="480"/>
      <c r="PSV86" s="480"/>
      <c r="PSW86" s="481"/>
      <c r="PSX86" s="480"/>
      <c r="PSY86" s="480"/>
      <c r="PSZ86" s="480"/>
      <c r="PTA86" s="481"/>
      <c r="PTB86" s="481"/>
      <c r="PTC86" s="482"/>
      <c r="PTD86" s="481"/>
      <c r="PTE86" s="1053"/>
      <c r="PTF86" s="1053"/>
      <c r="PTG86" s="1053"/>
      <c r="PTH86" s="1053"/>
      <c r="PTI86" s="1053"/>
      <c r="PTJ86" s="480"/>
      <c r="PTK86" s="480"/>
      <c r="PTL86" s="481"/>
      <c r="PTM86" s="480"/>
      <c r="PTN86" s="480"/>
      <c r="PTO86" s="480"/>
      <c r="PTP86" s="481"/>
      <c r="PTQ86" s="481"/>
      <c r="PTR86" s="482"/>
      <c r="PTS86" s="481"/>
      <c r="PTT86" s="1053"/>
      <c r="PTU86" s="1053"/>
      <c r="PTV86" s="1053"/>
      <c r="PTW86" s="1053"/>
      <c r="PTX86" s="1053"/>
      <c r="PTY86" s="480"/>
      <c r="PTZ86" s="480"/>
      <c r="PUA86" s="481"/>
      <c r="PUB86" s="480"/>
      <c r="PUC86" s="480"/>
      <c r="PUD86" s="480"/>
      <c r="PUE86" s="481"/>
      <c r="PUF86" s="481"/>
      <c r="PUG86" s="482"/>
      <c r="PUH86" s="481"/>
      <c r="PUI86" s="1053"/>
      <c r="PUJ86" s="1053"/>
      <c r="PUK86" s="1053"/>
      <c r="PUL86" s="1053"/>
      <c r="PUM86" s="1053"/>
      <c r="PUN86" s="480"/>
      <c r="PUO86" s="480"/>
      <c r="PUP86" s="481"/>
      <c r="PUQ86" s="480"/>
      <c r="PUR86" s="480"/>
      <c r="PUS86" s="480"/>
      <c r="PUT86" s="481"/>
      <c r="PUU86" s="481"/>
      <c r="PUV86" s="482"/>
      <c r="PUW86" s="481"/>
      <c r="PUX86" s="1053"/>
      <c r="PUY86" s="1053"/>
      <c r="PUZ86" s="1053"/>
      <c r="PVA86" s="1053"/>
      <c r="PVB86" s="1053"/>
      <c r="PVC86" s="480"/>
      <c r="PVD86" s="480"/>
      <c r="PVE86" s="481"/>
      <c r="PVF86" s="480"/>
      <c r="PVG86" s="480"/>
      <c r="PVH86" s="480"/>
      <c r="PVI86" s="481"/>
      <c r="PVJ86" s="481"/>
      <c r="PVK86" s="482"/>
      <c r="PVL86" s="481"/>
      <c r="PVM86" s="1053"/>
      <c r="PVN86" s="1053"/>
      <c r="PVO86" s="1053"/>
      <c r="PVP86" s="1053"/>
      <c r="PVQ86" s="1053"/>
      <c r="PVR86" s="480"/>
      <c r="PVS86" s="480"/>
      <c r="PVT86" s="481"/>
      <c r="PVU86" s="480"/>
      <c r="PVV86" s="480"/>
      <c r="PVW86" s="480"/>
      <c r="PVX86" s="481"/>
      <c r="PVY86" s="481"/>
      <c r="PVZ86" s="482"/>
      <c r="PWA86" s="481"/>
      <c r="PWB86" s="1053"/>
      <c r="PWC86" s="1053"/>
      <c r="PWD86" s="1053"/>
      <c r="PWE86" s="1053"/>
      <c r="PWF86" s="1053"/>
      <c r="PWG86" s="480"/>
      <c r="PWH86" s="480"/>
      <c r="PWI86" s="481"/>
      <c r="PWJ86" s="480"/>
      <c r="PWK86" s="480"/>
      <c r="PWL86" s="480"/>
      <c r="PWM86" s="481"/>
      <c r="PWN86" s="481"/>
      <c r="PWO86" s="482"/>
      <c r="PWP86" s="481"/>
      <c r="PWQ86" s="1053"/>
      <c r="PWR86" s="1053"/>
      <c r="PWS86" s="1053"/>
      <c r="PWT86" s="1053"/>
      <c r="PWU86" s="1053"/>
      <c r="PWV86" s="480"/>
      <c r="PWW86" s="480"/>
      <c r="PWX86" s="481"/>
      <c r="PWY86" s="480"/>
      <c r="PWZ86" s="480"/>
      <c r="PXA86" s="480"/>
      <c r="PXB86" s="481"/>
      <c r="PXC86" s="481"/>
      <c r="PXD86" s="482"/>
      <c r="PXE86" s="481"/>
      <c r="PXF86" s="1053"/>
      <c r="PXG86" s="1053"/>
      <c r="PXH86" s="1053"/>
      <c r="PXI86" s="1053"/>
      <c r="PXJ86" s="1053"/>
      <c r="PXK86" s="480"/>
      <c r="PXL86" s="480"/>
      <c r="PXM86" s="481"/>
      <c r="PXN86" s="480"/>
      <c r="PXO86" s="480"/>
      <c r="PXP86" s="480"/>
      <c r="PXQ86" s="481"/>
      <c r="PXR86" s="481"/>
      <c r="PXS86" s="482"/>
      <c r="PXT86" s="481"/>
      <c r="PXU86" s="1053"/>
      <c r="PXV86" s="1053"/>
      <c r="PXW86" s="1053"/>
      <c r="PXX86" s="1053"/>
      <c r="PXY86" s="1053"/>
      <c r="PXZ86" s="480"/>
      <c r="PYA86" s="480"/>
      <c r="PYB86" s="481"/>
      <c r="PYC86" s="480"/>
      <c r="PYD86" s="480"/>
      <c r="PYE86" s="480"/>
      <c r="PYF86" s="481"/>
      <c r="PYG86" s="481"/>
      <c r="PYH86" s="482"/>
      <c r="PYI86" s="481"/>
      <c r="PYJ86" s="1053"/>
      <c r="PYK86" s="1053"/>
      <c r="PYL86" s="1053"/>
      <c r="PYM86" s="1053"/>
      <c r="PYN86" s="1053"/>
      <c r="PYO86" s="480"/>
      <c r="PYP86" s="480"/>
      <c r="PYQ86" s="481"/>
      <c r="PYR86" s="480"/>
      <c r="PYS86" s="480"/>
      <c r="PYT86" s="480"/>
      <c r="PYU86" s="481"/>
      <c r="PYV86" s="481"/>
      <c r="PYW86" s="482"/>
      <c r="PYX86" s="481"/>
      <c r="PYY86" s="1053"/>
      <c r="PYZ86" s="1053"/>
      <c r="PZA86" s="1053"/>
      <c r="PZB86" s="1053"/>
      <c r="PZC86" s="1053"/>
      <c r="PZD86" s="480"/>
      <c r="PZE86" s="480"/>
      <c r="PZF86" s="481"/>
      <c r="PZG86" s="480"/>
      <c r="PZH86" s="480"/>
      <c r="PZI86" s="480"/>
      <c r="PZJ86" s="481"/>
      <c r="PZK86" s="481"/>
      <c r="PZL86" s="482"/>
      <c r="PZM86" s="481"/>
      <c r="PZN86" s="1053"/>
      <c r="PZO86" s="1053"/>
      <c r="PZP86" s="1053"/>
      <c r="PZQ86" s="1053"/>
      <c r="PZR86" s="1053"/>
      <c r="PZS86" s="480"/>
      <c r="PZT86" s="480"/>
      <c r="PZU86" s="481"/>
      <c r="PZV86" s="480"/>
      <c r="PZW86" s="480"/>
      <c r="PZX86" s="480"/>
      <c r="PZY86" s="481"/>
      <c r="PZZ86" s="481"/>
      <c r="QAA86" s="482"/>
      <c r="QAB86" s="481"/>
      <c r="QAC86" s="1053"/>
      <c r="QAD86" s="1053"/>
      <c r="QAE86" s="1053"/>
      <c r="QAF86" s="1053"/>
      <c r="QAG86" s="1053"/>
      <c r="QAH86" s="480"/>
      <c r="QAI86" s="480"/>
      <c r="QAJ86" s="481"/>
      <c r="QAK86" s="480"/>
      <c r="QAL86" s="480"/>
      <c r="QAM86" s="480"/>
      <c r="QAN86" s="481"/>
      <c r="QAO86" s="481"/>
      <c r="QAP86" s="482"/>
      <c r="QAQ86" s="481"/>
      <c r="QAR86" s="1053"/>
      <c r="QAS86" s="1053"/>
      <c r="QAT86" s="1053"/>
      <c r="QAU86" s="1053"/>
      <c r="QAV86" s="1053"/>
      <c r="QAW86" s="480"/>
      <c r="QAX86" s="480"/>
      <c r="QAY86" s="481"/>
      <c r="QAZ86" s="480"/>
      <c r="QBA86" s="480"/>
      <c r="QBB86" s="480"/>
      <c r="QBC86" s="481"/>
      <c r="QBD86" s="481"/>
      <c r="QBE86" s="482"/>
      <c r="QBF86" s="481"/>
      <c r="QBG86" s="1053"/>
      <c r="QBH86" s="1053"/>
      <c r="QBI86" s="1053"/>
      <c r="QBJ86" s="1053"/>
      <c r="QBK86" s="1053"/>
      <c r="QBL86" s="480"/>
      <c r="QBM86" s="480"/>
      <c r="QBN86" s="481"/>
      <c r="QBO86" s="480"/>
      <c r="QBP86" s="480"/>
      <c r="QBQ86" s="480"/>
      <c r="QBR86" s="481"/>
      <c r="QBS86" s="481"/>
      <c r="QBT86" s="482"/>
      <c r="QBU86" s="481"/>
      <c r="QBV86" s="1053"/>
      <c r="QBW86" s="1053"/>
      <c r="QBX86" s="1053"/>
      <c r="QBY86" s="1053"/>
      <c r="QBZ86" s="1053"/>
      <c r="QCA86" s="480"/>
      <c r="QCB86" s="480"/>
      <c r="QCC86" s="481"/>
      <c r="QCD86" s="480"/>
      <c r="QCE86" s="480"/>
      <c r="QCF86" s="480"/>
      <c r="QCG86" s="481"/>
      <c r="QCH86" s="481"/>
      <c r="QCI86" s="482"/>
      <c r="QCJ86" s="481"/>
      <c r="QCK86" s="1053"/>
      <c r="QCL86" s="1053"/>
      <c r="QCM86" s="1053"/>
      <c r="QCN86" s="1053"/>
      <c r="QCO86" s="1053"/>
      <c r="QCP86" s="480"/>
      <c r="QCQ86" s="480"/>
      <c r="QCR86" s="481"/>
      <c r="QCS86" s="480"/>
      <c r="QCT86" s="480"/>
      <c r="QCU86" s="480"/>
      <c r="QCV86" s="481"/>
      <c r="QCW86" s="481"/>
      <c r="QCX86" s="482"/>
      <c r="QCY86" s="481"/>
      <c r="QCZ86" s="1053"/>
      <c r="QDA86" s="1053"/>
      <c r="QDB86" s="1053"/>
      <c r="QDC86" s="1053"/>
      <c r="QDD86" s="1053"/>
      <c r="QDE86" s="480"/>
      <c r="QDF86" s="480"/>
      <c r="QDG86" s="481"/>
      <c r="QDH86" s="480"/>
      <c r="QDI86" s="480"/>
      <c r="QDJ86" s="480"/>
      <c r="QDK86" s="481"/>
      <c r="QDL86" s="481"/>
      <c r="QDM86" s="482"/>
      <c r="QDN86" s="481"/>
      <c r="QDO86" s="1053"/>
      <c r="QDP86" s="1053"/>
      <c r="QDQ86" s="1053"/>
      <c r="QDR86" s="1053"/>
      <c r="QDS86" s="1053"/>
      <c r="QDT86" s="480"/>
      <c r="QDU86" s="480"/>
      <c r="QDV86" s="481"/>
      <c r="QDW86" s="480"/>
      <c r="QDX86" s="480"/>
      <c r="QDY86" s="480"/>
      <c r="QDZ86" s="481"/>
      <c r="QEA86" s="481"/>
      <c r="QEB86" s="482"/>
      <c r="QEC86" s="481"/>
      <c r="QED86" s="1053"/>
      <c r="QEE86" s="1053"/>
      <c r="QEF86" s="1053"/>
      <c r="QEG86" s="1053"/>
      <c r="QEH86" s="1053"/>
      <c r="QEI86" s="480"/>
      <c r="QEJ86" s="480"/>
      <c r="QEK86" s="481"/>
      <c r="QEL86" s="480"/>
      <c r="QEM86" s="480"/>
      <c r="QEN86" s="480"/>
      <c r="QEO86" s="481"/>
      <c r="QEP86" s="481"/>
      <c r="QEQ86" s="482"/>
      <c r="QER86" s="481"/>
      <c r="QES86" s="1053"/>
      <c r="QET86" s="1053"/>
      <c r="QEU86" s="1053"/>
      <c r="QEV86" s="1053"/>
      <c r="QEW86" s="1053"/>
      <c r="QEX86" s="480"/>
      <c r="QEY86" s="480"/>
      <c r="QEZ86" s="481"/>
      <c r="QFA86" s="480"/>
      <c r="QFB86" s="480"/>
      <c r="QFC86" s="480"/>
      <c r="QFD86" s="481"/>
      <c r="QFE86" s="481"/>
      <c r="QFF86" s="482"/>
      <c r="QFG86" s="481"/>
      <c r="QFH86" s="1053"/>
      <c r="QFI86" s="1053"/>
      <c r="QFJ86" s="1053"/>
      <c r="QFK86" s="1053"/>
      <c r="QFL86" s="1053"/>
      <c r="QFM86" s="480"/>
      <c r="QFN86" s="480"/>
      <c r="QFO86" s="481"/>
      <c r="QFP86" s="480"/>
      <c r="QFQ86" s="480"/>
      <c r="QFR86" s="480"/>
      <c r="QFS86" s="481"/>
      <c r="QFT86" s="481"/>
      <c r="QFU86" s="482"/>
      <c r="QFV86" s="481"/>
      <c r="QFW86" s="1053"/>
      <c r="QFX86" s="1053"/>
      <c r="QFY86" s="1053"/>
      <c r="QFZ86" s="1053"/>
      <c r="QGA86" s="1053"/>
      <c r="QGB86" s="480"/>
      <c r="QGC86" s="480"/>
      <c r="QGD86" s="481"/>
      <c r="QGE86" s="480"/>
      <c r="QGF86" s="480"/>
      <c r="QGG86" s="480"/>
      <c r="QGH86" s="481"/>
      <c r="QGI86" s="481"/>
      <c r="QGJ86" s="482"/>
      <c r="QGK86" s="481"/>
      <c r="QGL86" s="1053"/>
      <c r="QGM86" s="1053"/>
      <c r="QGN86" s="1053"/>
      <c r="QGO86" s="1053"/>
      <c r="QGP86" s="1053"/>
      <c r="QGQ86" s="480"/>
      <c r="QGR86" s="480"/>
      <c r="QGS86" s="481"/>
      <c r="QGT86" s="480"/>
      <c r="QGU86" s="480"/>
      <c r="QGV86" s="480"/>
      <c r="QGW86" s="481"/>
      <c r="QGX86" s="481"/>
      <c r="QGY86" s="482"/>
      <c r="QGZ86" s="481"/>
      <c r="QHA86" s="1053"/>
      <c r="QHB86" s="1053"/>
      <c r="QHC86" s="1053"/>
      <c r="QHD86" s="1053"/>
      <c r="QHE86" s="1053"/>
      <c r="QHF86" s="480"/>
      <c r="QHG86" s="480"/>
      <c r="QHH86" s="481"/>
      <c r="QHI86" s="480"/>
      <c r="QHJ86" s="480"/>
      <c r="QHK86" s="480"/>
      <c r="QHL86" s="481"/>
      <c r="QHM86" s="481"/>
      <c r="QHN86" s="482"/>
      <c r="QHO86" s="481"/>
      <c r="QHP86" s="1053"/>
      <c r="QHQ86" s="1053"/>
      <c r="QHR86" s="1053"/>
      <c r="QHS86" s="1053"/>
      <c r="QHT86" s="1053"/>
      <c r="QHU86" s="480"/>
      <c r="QHV86" s="480"/>
      <c r="QHW86" s="481"/>
      <c r="QHX86" s="480"/>
      <c r="QHY86" s="480"/>
      <c r="QHZ86" s="480"/>
      <c r="QIA86" s="481"/>
      <c r="QIB86" s="481"/>
      <c r="QIC86" s="482"/>
      <c r="QID86" s="481"/>
      <c r="QIE86" s="1053"/>
      <c r="QIF86" s="1053"/>
      <c r="QIG86" s="1053"/>
      <c r="QIH86" s="1053"/>
      <c r="QII86" s="1053"/>
      <c r="QIJ86" s="480"/>
      <c r="QIK86" s="480"/>
      <c r="QIL86" s="481"/>
      <c r="QIM86" s="480"/>
      <c r="QIN86" s="480"/>
      <c r="QIO86" s="480"/>
      <c r="QIP86" s="481"/>
      <c r="QIQ86" s="481"/>
      <c r="QIR86" s="482"/>
      <c r="QIS86" s="481"/>
      <c r="QIT86" s="1053"/>
      <c r="QIU86" s="1053"/>
      <c r="QIV86" s="1053"/>
      <c r="QIW86" s="1053"/>
      <c r="QIX86" s="1053"/>
      <c r="QIY86" s="480"/>
      <c r="QIZ86" s="480"/>
      <c r="QJA86" s="481"/>
      <c r="QJB86" s="480"/>
      <c r="QJC86" s="480"/>
      <c r="QJD86" s="480"/>
      <c r="QJE86" s="481"/>
      <c r="QJF86" s="481"/>
      <c r="QJG86" s="482"/>
      <c r="QJH86" s="481"/>
      <c r="QJI86" s="1053"/>
      <c r="QJJ86" s="1053"/>
      <c r="QJK86" s="1053"/>
      <c r="QJL86" s="1053"/>
      <c r="QJM86" s="1053"/>
      <c r="QJN86" s="480"/>
      <c r="QJO86" s="480"/>
      <c r="QJP86" s="481"/>
      <c r="QJQ86" s="480"/>
      <c r="QJR86" s="480"/>
      <c r="QJS86" s="480"/>
      <c r="QJT86" s="481"/>
      <c r="QJU86" s="481"/>
      <c r="QJV86" s="482"/>
      <c r="QJW86" s="481"/>
      <c r="QJX86" s="1053"/>
      <c r="QJY86" s="1053"/>
      <c r="QJZ86" s="1053"/>
      <c r="QKA86" s="1053"/>
      <c r="QKB86" s="1053"/>
      <c r="QKC86" s="480"/>
      <c r="QKD86" s="480"/>
      <c r="QKE86" s="481"/>
      <c r="QKF86" s="480"/>
      <c r="QKG86" s="480"/>
      <c r="QKH86" s="480"/>
      <c r="QKI86" s="481"/>
      <c r="QKJ86" s="481"/>
      <c r="QKK86" s="482"/>
      <c r="QKL86" s="481"/>
      <c r="QKM86" s="1053"/>
      <c r="QKN86" s="1053"/>
      <c r="QKO86" s="1053"/>
      <c r="QKP86" s="1053"/>
      <c r="QKQ86" s="1053"/>
      <c r="QKR86" s="480"/>
      <c r="QKS86" s="480"/>
      <c r="QKT86" s="481"/>
      <c r="QKU86" s="480"/>
      <c r="QKV86" s="480"/>
      <c r="QKW86" s="480"/>
      <c r="QKX86" s="481"/>
      <c r="QKY86" s="481"/>
      <c r="QKZ86" s="482"/>
      <c r="QLA86" s="481"/>
      <c r="QLB86" s="1053"/>
      <c r="QLC86" s="1053"/>
      <c r="QLD86" s="1053"/>
      <c r="QLE86" s="1053"/>
      <c r="QLF86" s="1053"/>
      <c r="QLG86" s="480"/>
      <c r="QLH86" s="480"/>
      <c r="QLI86" s="481"/>
      <c r="QLJ86" s="480"/>
      <c r="QLK86" s="480"/>
      <c r="QLL86" s="480"/>
      <c r="QLM86" s="481"/>
      <c r="QLN86" s="481"/>
      <c r="QLO86" s="482"/>
      <c r="QLP86" s="481"/>
      <c r="QLQ86" s="1053"/>
      <c r="QLR86" s="1053"/>
      <c r="QLS86" s="1053"/>
      <c r="QLT86" s="1053"/>
      <c r="QLU86" s="1053"/>
      <c r="QLV86" s="480"/>
      <c r="QLW86" s="480"/>
      <c r="QLX86" s="481"/>
      <c r="QLY86" s="480"/>
      <c r="QLZ86" s="480"/>
      <c r="QMA86" s="480"/>
      <c r="QMB86" s="481"/>
      <c r="QMC86" s="481"/>
      <c r="QMD86" s="482"/>
      <c r="QME86" s="481"/>
      <c r="QMF86" s="1053"/>
      <c r="QMG86" s="1053"/>
      <c r="QMH86" s="1053"/>
      <c r="QMI86" s="1053"/>
      <c r="QMJ86" s="1053"/>
      <c r="QMK86" s="480"/>
      <c r="QML86" s="480"/>
      <c r="QMM86" s="481"/>
      <c r="QMN86" s="480"/>
      <c r="QMO86" s="480"/>
      <c r="QMP86" s="480"/>
      <c r="QMQ86" s="481"/>
      <c r="QMR86" s="481"/>
      <c r="QMS86" s="482"/>
      <c r="QMT86" s="481"/>
      <c r="QMU86" s="1053"/>
      <c r="QMV86" s="1053"/>
      <c r="QMW86" s="1053"/>
      <c r="QMX86" s="1053"/>
      <c r="QMY86" s="1053"/>
      <c r="QMZ86" s="480"/>
      <c r="QNA86" s="480"/>
      <c r="QNB86" s="481"/>
      <c r="QNC86" s="480"/>
      <c r="QND86" s="480"/>
      <c r="QNE86" s="480"/>
      <c r="QNF86" s="481"/>
      <c r="QNG86" s="481"/>
      <c r="QNH86" s="482"/>
      <c r="QNI86" s="481"/>
      <c r="QNJ86" s="1053"/>
      <c r="QNK86" s="1053"/>
      <c r="QNL86" s="1053"/>
      <c r="QNM86" s="1053"/>
      <c r="QNN86" s="1053"/>
      <c r="QNO86" s="480"/>
      <c r="QNP86" s="480"/>
      <c r="QNQ86" s="481"/>
      <c r="QNR86" s="480"/>
      <c r="QNS86" s="480"/>
      <c r="QNT86" s="480"/>
      <c r="QNU86" s="481"/>
      <c r="QNV86" s="481"/>
      <c r="QNW86" s="482"/>
      <c r="QNX86" s="481"/>
      <c r="QNY86" s="1053"/>
      <c r="QNZ86" s="1053"/>
      <c r="QOA86" s="1053"/>
      <c r="QOB86" s="1053"/>
      <c r="QOC86" s="1053"/>
      <c r="QOD86" s="480"/>
      <c r="QOE86" s="480"/>
      <c r="QOF86" s="481"/>
      <c r="QOG86" s="480"/>
      <c r="QOH86" s="480"/>
      <c r="QOI86" s="480"/>
      <c r="QOJ86" s="481"/>
      <c r="QOK86" s="481"/>
      <c r="QOL86" s="482"/>
      <c r="QOM86" s="481"/>
      <c r="QON86" s="1053"/>
      <c r="QOO86" s="1053"/>
      <c r="QOP86" s="1053"/>
      <c r="QOQ86" s="1053"/>
      <c r="QOR86" s="1053"/>
      <c r="QOS86" s="480"/>
      <c r="QOT86" s="480"/>
      <c r="QOU86" s="481"/>
      <c r="QOV86" s="480"/>
      <c r="QOW86" s="480"/>
      <c r="QOX86" s="480"/>
      <c r="QOY86" s="481"/>
      <c r="QOZ86" s="481"/>
      <c r="QPA86" s="482"/>
      <c r="QPB86" s="481"/>
      <c r="QPC86" s="1053"/>
      <c r="QPD86" s="1053"/>
      <c r="QPE86" s="1053"/>
      <c r="QPF86" s="1053"/>
      <c r="QPG86" s="1053"/>
      <c r="QPH86" s="480"/>
      <c r="QPI86" s="480"/>
      <c r="QPJ86" s="481"/>
      <c r="QPK86" s="480"/>
      <c r="QPL86" s="480"/>
      <c r="QPM86" s="480"/>
      <c r="QPN86" s="481"/>
      <c r="QPO86" s="481"/>
      <c r="QPP86" s="482"/>
      <c r="QPQ86" s="481"/>
      <c r="QPR86" s="1053"/>
      <c r="QPS86" s="1053"/>
      <c r="QPT86" s="1053"/>
      <c r="QPU86" s="1053"/>
      <c r="QPV86" s="1053"/>
      <c r="QPW86" s="480"/>
      <c r="QPX86" s="480"/>
      <c r="QPY86" s="481"/>
      <c r="QPZ86" s="480"/>
      <c r="QQA86" s="480"/>
      <c r="QQB86" s="480"/>
      <c r="QQC86" s="481"/>
      <c r="QQD86" s="481"/>
      <c r="QQE86" s="482"/>
      <c r="QQF86" s="481"/>
      <c r="QQG86" s="1053"/>
      <c r="QQH86" s="1053"/>
      <c r="QQI86" s="1053"/>
      <c r="QQJ86" s="1053"/>
      <c r="QQK86" s="1053"/>
      <c r="QQL86" s="480"/>
      <c r="QQM86" s="480"/>
      <c r="QQN86" s="481"/>
      <c r="QQO86" s="480"/>
      <c r="QQP86" s="480"/>
      <c r="QQQ86" s="480"/>
      <c r="QQR86" s="481"/>
      <c r="QQS86" s="481"/>
      <c r="QQT86" s="482"/>
      <c r="QQU86" s="481"/>
      <c r="QQV86" s="1053"/>
      <c r="QQW86" s="1053"/>
      <c r="QQX86" s="1053"/>
      <c r="QQY86" s="1053"/>
      <c r="QQZ86" s="1053"/>
      <c r="QRA86" s="480"/>
      <c r="QRB86" s="480"/>
      <c r="QRC86" s="481"/>
      <c r="QRD86" s="480"/>
      <c r="QRE86" s="480"/>
      <c r="QRF86" s="480"/>
      <c r="QRG86" s="481"/>
      <c r="QRH86" s="481"/>
      <c r="QRI86" s="482"/>
      <c r="QRJ86" s="481"/>
      <c r="QRK86" s="1053"/>
      <c r="QRL86" s="1053"/>
      <c r="QRM86" s="1053"/>
      <c r="QRN86" s="1053"/>
      <c r="QRO86" s="1053"/>
      <c r="QRP86" s="480"/>
      <c r="QRQ86" s="480"/>
      <c r="QRR86" s="481"/>
      <c r="QRS86" s="480"/>
      <c r="QRT86" s="480"/>
      <c r="QRU86" s="480"/>
      <c r="QRV86" s="481"/>
      <c r="QRW86" s="481"/>
      <c r="QRX86" s="482"/>
      <c r="QRY86" s="481"/>
      <c r="QRZ86" s="1053"/>
      <c r="QSA86" s="1053"/>
      <c r="QSB86" s="1053"/>
      <c r="QSC86" s="1053"/>
      <c r="QSD86" s="1053"/>
      <c r="QSE86" s="480"/>
      <c r="QSF86" s="480"/>
      <c r="QSG86" s="481"/>
      <c r="QSH86" s="480"/>
      <c r="QSI86" s="480"/>
      <c r="QSJ86" s="480"/>
      <c r="QSK86" s="481"/>
      <c r="QSL86" s="481"/>
      <c r="QSM86" s="482"/>
      <c r="QSN86" s="481"/>
      <c r="QSO86" s="1053"/>
      <c r="QSP86" s="1053"/>
      <c r="QSQ86" s="1053"/>
      <c r="QSR86" s="1053"/>
      <c r="QSS86" s="1053"/>
      <c r="QST86" s="480"/>
      <c r="QSU86" s="480"/>
      <c r="QSV86" s="481"/>
      <c r="QSW86" s="480"/>
      <c r="QSX86" s="480"/>
      <c r="QSY86" s="480"/>
      <c r="QSZ86" s="481"/>
      <c r="QTA86" s="481"/>
      <c r="QTB86" s="482"/>
      <c r="QTC86" s="481"/>
      <c r="QTD86" s="1053"/>
      <c r="QTE86" s="1053"/>
      <c r="QTF86" s="1053"/>
      <c r="QTG86" s="1053"/>
      <c r="QTH86" s="1053"/>
      <c r="QTI86" s="480"/>
      <c r="QTJ86" s="480"/>
      <c r="QTK86" s="481"/>
      <c r="QTL86" s="480"/>
      <c r="QTM86" s="480"/>
      <c r="QTN86" s="480"/>
      <c r="QTO86" s="481"/>
      <c r="QTP86" s="481"/>
      <c r="QTQ86" s="482"/>
      <c r="QTR86" s="481"/>
      <c r="QTS86" s="1053"/>
      <c r="QTT86" s="1053"/>
      <c r="QTU86" s="1053"/>
      <c r="QTV86" s="1053"/>
      <c r="QTW86" s="1053"/>
      <c r="QTX86" s="480"/>
      <c r="QTY86" s="480"/>
      <c r="QTZ86" s="481"/>
      <c r="QUA86" s="480"/>
      <c r="QUB86" s="480"/>
      <c r="QUC86" s="480"/>
      <c r="QUD86" s="481"/>
      <c r="QUE86" s="481"/>
      <c r="QUF86" s="482"/>
      <c r="QUG86" s="481"/>
      <c r="QUH86" s="1053"/>
      <c r="QUI86" s="1053"/>
      <c r="QUJ86" s="1053"/>
      <c r="QUK86" s="1053"/>
      <c r="QUL86" s="1053"/>
      <c r="QUM86" s="480"/>
      <c r="QUN86" s="480"/>
      <c r="QUO86" s="481"/>
      <c r="QUP86" s="480"/>
      <c r="QUQ86" s="480"/>
      <c r="QUR86" s="480"/>
      <c r="QUS86" s="481"/>
      <c r="QUT86" s="481"/>
      <c r="QUU86" s="482"/>
      <c r="QUV86" s="481"/>
      <c r="QUW86" s="1053"/>
      <c r="QUX86" s="1053"/>
      <c r="QUY86" s="1053"/>
      <c r="QUZ86" s="1053"/>
      <c r="QVA86" s="1053"/>
      <c r="QVB86" s="480"/>
      <c r="QVC86" s="480"/>
      <c r="QVD86" s="481"/>
      <c r="QVE86" s="480"/>
      <c r="QVF86" s="480"/>
      <c r="QVG86" s="480"/>
      <c r="QVH86" s="481"/>
      <c r="QVI86" s="481"/>
      <c r="QVJ86" s="482"/>
      <c r="QVK86" s="481"/>
      <c r="QVL86" s="1053"/>
      <c r="QVM86" s="1053"/>
      <c r="QVN86" s="1053"/>
      <c r="QVO86" s="1053"/>
      <c r="QVP86" s="1053"/>
      <c r="QVQ86" s="480"/>
      <c r="QVR86" s="480"/>
      <c r="QVS86" s="481"/>
      <c r="QVT86" s="480"/>
      <c r="QVU86" s="480"/>
      <c r="QVV86" s="480"/>
      <c r="QVW86" s="481"/>
      <c r="QVX86" s="481"/>
      <c r="QVY86" s="482"/>
      <c r="QVZ86" s="481"/>
      <c r="QWA86" s="1053"/>
      <c r="QWB86" s="1053"/>
      <c r="QWC86" s="1053"/>
      <c r="QWD86" s="1053"/>
      <c r="QWE86" s="1053"/>
      <c r="QWF86" s="480"/>
      <c r="QWG86" s="480"/>
      <c r="QWH86" s="481"/>
      <c r="QWI86" s="480"/>
      <c r="QWJ86" s="480"/>
      <c r="QWK86" s="480"/>
      <c r="QWL86" s="481"/>
      <c r="QWM86" s="481"/>
      <c r="QWN86" s="482"/>
      <c r="QWO86" s="481"/>
      <c r="QWP86" s="1053"/>
      <c r="QWQ86" s="1053"/>
      <c r="QWR86" s="1053"/>
      <c r="QWS86" s="1053"/>
      <c r="QWT86" s="1053"/>
      <c r="QWU86" s="480"/>
      <c r="QWV86" s="480"/>
      <c r="QWW86" s="481"/>
      <c r="QWX86" s="480"/>
      <c r="QWY86" s="480"/>
      <c r="QWZ86" s="480"/>
      <c r="QXA86" s="481"/>
      <c r="QXB86" s="481"/>
      <c r="QXC86" s="482"/>
      <c r="QXD86" s="481"/>
      <c r="QXE86" s="1053"/>
      <c r="QXF86" s="1053"/>
      <c r="QXG86" s="1053"/>
      <c r="QXH86" s="1053"/>
      <c r="QXI86" s="1053"/>
      <c r="QXJ86" s="480"/>
      <c r="QXK86" s="480"/>
      <c r="QXL86" s="481"/>
      <c r="QXM86" s="480"/>
      <c r="QXN86" s="480"/>
      <c r="QXO86" s="480"/>
      <c r="QXP86" s="481"/>
      <c r="QXQ86" s="481"/>
      <c r="QXR86" s="482"/>
      <c r="QXS86" s="481"/>
      <c r="QXT86" s="1053"/>
      <c r="QXU86" s="1053"/>
      <c r="QXV86" s="1053"/>
      <c r="QXW86" s="1053"/>
      <c r="QXX86" s="1053"/>
      <c r="QXY86" s="480"/>
      <c r="QXZ86" s="480"/>
      <c r="QYA86" s="481"/>
      <c r="QYB86" s="480"/>
      <c r="QYC86" s="480"/>
      <c r="QYD86" s="480"/>
      <c r="QYE86" s="481"/>
      <c r="QYF86" s="481"/>
      <c r="QYG86" s="482"/>
      <c r="QYH86" s="481"/>
      <c r="QYI86" s="1053"/>
      <c r="QYJ86" s="1053"/>
      <c r="QYK86" s="1053"/>
      <c r="QYL86" s="1053"/>
      <c r="QYM86" s="1053"/>
      <c r="QYN86" s="480"/>
      <c r="QYO86" s="480"/>
      <c r="QYP86" s="481"/>
      <c r="QYQ86" s="480"/>
      <c r="QYR86" s="480"/>
      <c r="QYS86" s="480"/>
      <c r="QYT86" s="481"/>
      <c r="QYU86" s="481"/>
      <c r="QYV86" s="482"/>
      <c r="QYW86" s="481"/>
      <c r="QYX86" s="1053"/>
      <c r="QYY86" s="1053"/>
      <c r="QYZ86" s="1053"/>
      <c r="QZA86" s="1053"/>
      <c r="QZB86" s="1053"/>
      <c r="QZC86" s="480"/>
      <c r="QZD86" s="480"/>
      <c r="QZE86" s="481"/>
      <c r="QZF86" s="480"/>
      <c r="QZG86" s="480"/>
      <c r="QZH86" s="480"/>
      <c r="QZI86" s="481"/>
      <c r="QZJ86" s="481"/>
      <c r="QZK86" s="482"/>
      <c r="QZL86" s="481"/>
      <c r="QZM86" s="1053"/>
      <c r="QZN86" s="1053"/>
      <c r="QZO86" s="1053"/>
      <c r="QZP86" s="1053"/>
      <c r="QZQ86" s="1053"/>
      <c r="QZR86" s="480"/>
      <c r="QZS86" s="480"/>
      <c r="QZT86" s="481"/>
      <c r="QZU86" s="480"/>
      <c r="QZV86" s="480"/>
      <c r="QZW86" s="480"/>
      <c r="QZX86" s="481"/>
      <c r="QZY86" s="481"/>
      <c r="QZZ86" s="482"/>
      <c r="RAA86" s="481"/>
      <c r="RAB86" s="1053"/>
      <c r="RAC86" s="1053"/>
      <c r="RAD86" s="1053"/>
      <c r="RAE86" s="1053"/>
      <c r="RAF86" s="1053"/>
      <c r="RAG86" s="480"/>
      <c r="RAH86" s="480"/>
      <c r="RAI86" s="481"/>
      <c r="RAJ86" s="480"/>
      <c r="RAK86" s="480"/>
      <c r="RAL86" s="480"/>
      <c r="RAM86" s="481"/>
      <c r="RAN86" s="481"/>
      <c r="RAO86" s="482"/>
      <c r="RAP86" s="481"/>
      <c r="RAQ86" s="1053"/>
      <c r="RAR86" s="1053"/>
      <c r="RAS86" s="1053"/>
      <c r="RAT86" s="1053"/>
      <c r="RAU86" s="1053"/>
      <c r="RAV86" s="480"/>
      <c r="RAW86" s="480"/>
      <c r="RAX86" s="481"/>
      <c r="RAY86" s="480"/>
      <c r="RAZ86" s="480"/>
      <c r="RBA86" s="480"/>
      <c r="RBB86" s="481"/>
      <c r="RBC86" s="481"/>
      <c r="RBD86" s="482"/>
      <c r="RBE86" s="481"/>
      <c r="RBF86" s="1053"/>
      <c r="RBG86" s="1053"/>
      <c r="RBH86" s="1053"/>
      <c r="RBI86" s="1053"/>
      <c r="RBJ86" s="1053"/>
      <c r="RBK86" s="480"/>
      <c r="RBL86" s="480"/>
      <c r="RBM86" s="481"/>
      <c r="RBN86" s="480"/>
      <c r="RBO86" s="480"/>
      <c r="RBP86" s="480"/>
      <c r="RBQ86" s="481"/>
      <c r="RBR86" s="481"/>
      <c r="RBS86" s="482"/>
      <c r="RBT86" s="481"/>
      <c r="RBU86" s="1053"/>
      <c r="RBV86" s="1053"/>
      <c r="RBW86" s="1053"/>
      <c r="RBX86" s="1053"/>
      <c r="RBY86" s="1053"/>
      <c r="RBZ86" s="480"/>
      <c r="RCA86" s="480"/>
      <c r="RCB86" s="481"/>
      <c r="RCC86" s="480"/>
      <c r="RCD86" s="480"/>
      <c r="RCE86" s="480"/>
      <c r="RCF86" s="481"/>
      <c r="RCG86" s="481"/>
      <c r="RCH86" s="482"/>
      <c r="RCI86" s="481"/>
      <c r="RCJ86" s="1053"/>
      <c r="RCK86" s="1053"/>
      <c r="RCL86" s="1053"/>
      <c r="RCM86" s="1053"/>
      <c r="RCN86" s="1053"/>
      <c r="RCO86" s="480"/>
      <c r="RCP86" s="480"/>
      <c r="RCQ86" s="481"/>
      <c r="RCR86" s="480"/>
      <c r="RCS86" s="480"/>
      <c r="RCT86" s="480"/>
      <c r="RCU86" s="481"/>
      <c r="RCV86" s="481"/>
      <c r="RCW86" s="482"/>
      <c r="RCX86" s="481"/>
      <c r="RCY86" s="1053"/>
      <c r="RCZ86" s="1053"/>
      <c r="RDA86" s="1053"/>
      <c r="RDB86" s="1053"/>
      <c r="RDC86" s="1053"/>
      <c r="RDD86" s="480"/>
      <c r="RDE86" s="480"/>
      <c r="RDF86" s="481"/>
      <c r="RDG86" s="480"/>
      <c r="RDH86" s="480"/>
      <c r="RDI86" s="480"/>
      <c r="RDJ86" s="481"/>
      <c r="RDK86" s="481"/>
      <c r="RDL86" s="482"/>
      <c r="RDM86" s="481"/>
      <c r="RDN86" s="1053"/>
      <c r="RDO86" s="1053"/>
      <c r="RDP86" s="1053"/>
      <c r="RDQ86" s="1053"/>
      <c r="RDR86" s="1053"/>
      <c r="RDS86" s="480"/>
      <c r="RDT86" s="480"/>
      <c r="RDU86" s="481"/>
      <c r="RDV86" s="480"/>
      <c r="RDW86" s="480"/>
      <c r="RDX86" s="480"/>
      <c r="RDY86" s="481"/>
      <c r="RDZ86" s="481"/>
      <c r="REA86" s="482"/>
      <c r="REB86" s="481"/>
      <c r="REC86" s="1053"/>
      <c r="RED86" s="1053"/>
      <c r="REE86" s="1053"/>
      <c r="REF86" s="1053"/>
      <c r="REG86" s="1053"/>
      <c r="REH86" s="480"/>
      <c r="REI86" s="480"/>
      <c r="REJ86" s="481"/>
      <c r="REK86" s="480"/>
      <c r="REL86" s="480"/>
      <c r="REM86" s="480"/>
      <c r="REN86" s="481"/>
      <c r="REO86" s="481"/>
      <c r="REP86" s="482"/>
      <c r="REQ86" s="481"/>
      <c r="RER86" s="1053"/>
      <c r="RES86" s="1053"/>
      <c r="RET86" s="1053"/>
      <c r="REU86" s="1053"/>
      <c r="REV86" s="1053"/>
      <c r="REW86" s="480"/>
      <c r="REX86" s="480"/>
      <c r="REY86" s="481"/>
      <c r="REZ86" s="480"/>
      <c r="RFA86" s="480"/>
      <c r="RFB86" s="480"/>
      <c r="RFC86" s="481"/>
      <c r="RFD86" s="481"/>
      <c r="RFE86" s="482"/>
      <c r="RFF86" s="481"/>
      <c r="RFG86" s="1053"/>
      <c r="RFH86" s="1053"/>
      <c r="RFI86" s="1053"/>
      <c r="RFJ86" s="1053"/>
      <c r="RFK86" s="1053"/>
      <c r="RFL86" s="480"/>
      <c r="RFM86" s="480"/>
      <c r="RFN86" s="481"/>
      <c r="RFO86" s="480"/>
      <c r="RFP86" s="480"/>
      <c r="RFQ86" s="480"/>
      <c r="RFR86" s="481"/>
      <c r="RFS86" s="481"/>
      <c r="RFT86" s="482"/>
      <c r="RFU86" s="481"/>
      <c r="RFV86" s="1053"/>
      <c r="RFW86" s="1053"/>
      <c r="RFX86" s="1053"/>
      <c r="RFY86" s="1053"/>
      <c r="RFZ86" s="1053"/>
      <c r="RGA86" s="480"/>
      <c r="RGB86" s="480"/>
      <c r="RGC86" s="481"/>
      <c r="RGD86" s="480"/>
      <c r="RGE86" s="480"/>
      <c r="RGF86" s="480"/>
      <c r="RGG86" s="481"/>
      <c r="RGH86" s="481"/>
      <c r="RGI86" s="482"/>
      <c r="RGJ86" s="481"/>
      <c r="RGK86" s="1053"/>
      <c r="RGL86" s="1053"/>
      <c r="RGM86" s="1053"/>
      <c r="RGN86" s="1053"/>
      <c r="RGO86" s="1053"/>
      <c r="RGP86" s="480"/>
      <c r="RGQ86" s="480"/>
      <c r="RGR86" s="481"/>
      <c r="RGS86" s="480"/>
      <c r="RGT86" s="480"/>
      <c r="RGU86" s="480"/>
      <c r="RGV86" s="481"/>
      <c r="RGW86" s="481"/>
      <c r="RGX86" s="482"/>
      <c r="RGY86" s="481"/>
      <c r="RGZ86" s="1053"/>
      <c r="RHA86" s="1053"/>
      <c r="RHB86" s="1053"/>
      <c r="RHC86" s="1053"/>
      <c r="RHD86" s="1053"/>
      <c r="RHE86" s="480"/>
      <c r="RHF86" s="480"/>
      <c r="RHG86" s="481"/>
      <c r="RHH86" s="480"/>
      <c r="RHI86" s="480"/>
      <c r="RHJ86" s="480"/>
      <c r="RHK86" s="481"/>
      <c r="RHL86" s="481"/>
      <c r="RHM86" s="482"/>
      <c r="RHN86" s="481"/>
      <c r="RHO86" s="1053"/>
      <c r="RHP86" s="1053"/>
      <c r="RHQ86" s="1053"/>
      <c r="RHR86" s="1053"/>
      <c r="RHS86" s="1053"/>
      <c r="RHT86" s="480"/>
      <c r="RHU86" s="480"/>
      <c r="RHV86" s="481"/>
      <c r="RHW86" s="480"/>
      <c r="RHX86" s="480"/>
      <c r="RHY86" s="480"/>
      <c r="RHZ86" s="481"/>
      <c r="RIA86" s="481"/>
      <c r="RIB86" s="482"/>
      <c r="RIC86" s="481"/>
      <c r="RID86" s="1053"/>
      <c r="RIE86" s="1053"/>
      <c r="RIF86" s="1053"/>
      <c r="RIG86" s="1053"/>
      <c r="RIH86" s="1053"/>
      <c r="RII86" s="480"/>
      <c r="RIJ86" s="480"/>
      <c r="RIK86" s="481"/>
      <c r="RIL86" s="480"/>
      <c r="RIM86" s="480"/>
      <c r="RIN86" s="480"/>
      <c r="RIO86" s="481"/>
      <c r="RIP86" s="481"/>
      <c r="RIQ86" s="482"/>
      <c r="RIR86" s="481"/>
      <c r="RIS86" s="1053"/>
      <c r="RIT86" s="1053"/>
      <c r="RIU86" s="1053"/>
      <c r="RIV86" s="1053"/>
      <c r="RIW86" s="1053"/>
      <c r="RIX86" s="480"/>
      <c r="RIY86" s="480"/>
      <c r="RIZ86" s="481"/>
      <c r="RJA86" s="480"/>
      <c r="RJB86" s="480"/>
      <c r="RJC86" s="480"/>
      <c r="RJD86" s="481"/>
      <c r="RJE86" s="481"/>
      <c r="RJF86" s="482"/>
      <c r="RJG86" s="481"/>
      <c r="RJH86" s="1053"/>
      <c r="RJI86" s="1053"/>
      <c r="RJJ86" s="1053"/>
      <c r="RJK86" s="1053"/>
      <c r="RJL86" s="1053"/>
      <c r="RJM86" s="480"/>
      <c r="RJN86" s="480"/>
      <c r="RJO86" s="481"/>
      <c r="RJP86" s="480"/>
      <c r="RJQ86" s="480"/>
      <c r="RJR86" s="480"/>
      <c r="RJS86" s="481"/>
      <c r="RJT86" s="481"/>
      <c r="RJU86" s="482"/>
      <c r="RJV86" s="481"/>
      <c r="RJW86" s="1053"/>
      <c r="RJX86" s="1053"/>
      <c r="RJY86" s="1053"/>
      <c r="RJZ86" s="1053"/>
      <c r="RKA86" s="1053"/>
      <c r="RKB86" s="480"/>
      <c r="RKC86" s="480"/>
      <c r="RKD86" s="481"/>
      <c r="RKE86" s="480"/>
      <c r="RKF86" s="480"/>
      <c r="RKG86" s="480"/>
      <c r="RKH86" s="481"/>
      <c r="RKI86" s="481"/>
      <c r="RKJ86" s="482"/>
      <c r="RKK86" s="481"/>
      <c r="RKL86" s="1053"/>
      <c r="RKM86" s="1053"/>
      <c r="RKN86" s="1053"/>
      <c r="RKO86" s="1053"/>
      <c r="RKP86" s="1053"/>
      <c r="RKQ86" s="480"/>
      <c r="RKR86" s="480"/>
      <c r="RKS86" s="481"/>
      <c r="RKT86" s="480"/>
      <c r="RKU86" s="480"/>
      <c r="RKV86" s="480"/>
      <c r="RKW86" s="481"/>
      <c r="RKX86" s="481"/>
      <c r="RKY86" s="482"/>
      <c r="RKZ86" s="481"/>
      <c r="RLA86" s="1053"/>
      <c r="RLB86" s="1053"/>
      <c r="RLC86" s="1053"/>
      <c r="RLD86" s="1053"/>
      <c r="RLE86" s="1053"/>
      <c r="RLF86" s="480"/>
      <c r="RLG86" s="480"/>
      <c r="RLH86" s="481"/>
      <c r="RLI86" s="480"/>
      <c r="RLJ86" s="480"/>
      <c r="RLK86" s="480"/>
      <c r="RLL86" s="481"/>
      <c r="RLM86" s="481"/>
      <c r="RLN86" s="482"/>
      <c r="RLO86" s="481"/>
      <c r="RLP86" s="1053"/>
      <c r="RLQ86" s="1053"/>
      <c r="RLR86" s="1053"/>
      <c r="RLS86" s="1053"/>
      <c r="RLT86" s="1053"/>
      <c r="RLU86" s="480"/>
      <c r="RLV86" s="480"/>
      <c r="RLW86" s="481"/>
      <c r="RLX86" s="480"/>
      <c r="RLY86" s="480"/>
      <c r="RLZ86" s="480"/>
      <c r="RMA86" s="481"/>
      <c r="RMB86" s="481"/>
      <c r="RMC86" s="482"/>
      <c r="RMD86" s="481"/>
      <c r="RME86" s="1053"/>
      <c r="RMF86" s="1053"/>
      <c r="RMG86" s="1053"/>
      <c r="RMH86" s="1053"/>
      <c r="RMI86" s="1053"/>
      <c r="RMJ86" s="480"/>
      <c r="RMK86" s="480"/>
      <c r="RML86" s="481"/>
      <c r="RMM86" s="480"/>
      <c r="RMN86" s="480"/>
      <c r="RMO86" s="480"/>
      <c r="RMP86" s="481"/>
      <c r="RMQ86" s="481"/>
      <c r="RMR86" s="482"/>
      <c r="RMS86" s="481"/>
      <c r="RMT86" s="1053"/>
      <c r="RMU86" s="1053"/>
      <c r="RMV86" s="1053"/>
      <c r="RMW86" s="1053"/>
      <c r="RMX86" s="1053"/>
      <c r="RMY86" s="480"/>
      <c r="RMZ86" s="480"/>
      <c r="RNA86" s="481"/>
      <c r="RNB86" s="480"/>
      <c r="RNC86" s="480"/>
      <c r="RND86" s="480"/>
      <c r="RNE86" s="481"/>
      <c r="RNF86" s="481"/>
      <c r="RNG86" s="482"/>
      <c r="RNH86" s="481"/>
      <c r="RNI86" s="1053"/>
      <c r="RNJ86" s="1053"/>
      <c r="RNK86" s="1053"/>
      <c r="RNL86" s="1053"/>
      <c r="RNM86" s="1053"/>
      <c r="RNN86" s="480"/>
      <c r="RNO86" s="480"/>
      <c r="RNP86" s="481"/>
      <c r="RNQ86" s="480"/>
      <c r="RNR86" s="480"/>
      <c r="RNS86" s="480"/>
      <c r="RNT86" s="481"/>
      <c r="RNU86" s="481"/>
      <c r="RNV86" s="482"/>
      <c r="RNW86" s="481"/>
      <c r="RNX86" s="1053"/>
      <c r="RNY86" s="1053"/>
      <c r="RNZ86" s="1053"/>
      <c r="ROA86" s="1053"/>
      <c r="ROB86" s="1053"/>
      <c r="ROC86" s="480"/>
      <c r="ROD86" s="480"/>
      <c r="ROE86" s="481"/>
      <c r="ROF86" s="480"/>
      <c r="ROG86" s="480"/>
      <c r="ROH86" s="480"/>
      <c r="ROI86" s="481"/>
      <c r="ROJ86" s="481"/>
      <c r="ROK86" s="482"/>
      <c r="ROL86" s="481"/>
      <c r="ROM86" s="1053"/>
      <c r="RON86" s="1053"/>
      <c r="ROO86" s="1053"/>
      <c r="ROP86" s="1053"/>
      <c r="ROQ86" s="1053"/>
      <c r="ROR86" s="480"/>
      <c r="ROS86" s="480"/>
      <c r="ROT86" s="481"/>
      <c r="ROU86" s="480"/>
      <c r="ROV86" s="480"/>
      <c r="ROW86" s="480"/>
      <c r="ROX86" s="481"/>
      <c r="ROY86" s="481"/>
      <c r="ROZ86" s="482"/>
      <c r="RPA86" s="481"/>
      <c r="RPB86" s="1053"/>
      <c r="RPC86" s="1053"/>
      <c r="RPD86" s="1053"/>
      <c r="RPE86" s="1053"/>
      <c r="RPF86" s="1053"/>
      <c r="RPG86" s="480"/>
      <c r="RPH86" s="480"/>
      <c r="RPI86" s="481"/>
      <c r="RPJ86" s="480"/>
      <c r="RPK86" s="480"/>
      <c r="RPL86" s="480"/>
      <c r="RPM86" s="481"/>
      <c r="RPN86" s="481"/>
      <c r="RPO86" s="482"/>
      <c r="RPP86" s="481"/>
      <c r="RPQ86" s="1053"/>
      <c r="RPR86" s="1053"/>
      <c r="RPS86" s="1053"/>
      <c r="RPT86" s="1053"/>
      <c r="RPU86" s="1053"/>
      <c r="RPV86" s="480"/>
      <c r="RPW86" s="480"/>
      <c r="RPX86" s="481"/>
      <c r="RPY86" s="480"/>
      <c r="RPZ86" s="480"/>
      <c r="RQA86" s="480"/>
      <c r="RQB86" s="481"/>
      <c r="RQC86" s="481"/>
      <c r="RQD86" s="482"/>
      <c r="RQE86" s="481"/>
      <c r="RQF86" s="1053"/>
      <c r="RQG86" s="1053"/>
      <c r="RQH86" s="1053"/>
      <c r="RQI86" s="1053"/>
      <c r="RQJ86" s="1053"/>
      <c r="RQK86" s="480"/>
      <c r="RQL86" s="480"/>
      <c r="RQM86" s="481"/>
      <c r="RQN86" s="480"/>
      <c r="RQO86" s="480"/>
      <c r="RQP86" s="480"/>
      <c r="RQQ86" s="481"/>
      <c r="RQR86" s="481"/>
      <c r="RQS86" s="482"/>
      <c r="RQT86" s="481"/>
      <c r="RQU86" s="1053"/>
      <c r="RQV86" s="1053"/>
      <c r="RQW86" s="1053"/>
      <c r="RQX86" s="1053"/>
      <c r="RQY86" s="1053"/>
      <c r="RQZ86" s="480"/>
      <c r="RRA86" s="480"/>
      <c r="RRB86" s="481"/>
      <c r="RRC86" s="480"/>
      <c r="RRD86" s="480"/>
      <c r="RRE86" s="480"/>
      <c r="RRF86" s="481"/>
      <c r="RRG86" s="481"/>
      <c r="RRH86" s="482"/>
      <c r="RRI86" s="481"/>
      <c r="RRJ86" s="1053"/>
      <c r="RRK86" s="1053"/>
      <c r="RRL86" s="1053"/>
      <c r="RRM86" s="1053"/>
      <c r="RRN86" s="1053"/>
      <c r="RRO86" s="480"/>
      <c r="RRP86" s="480"/>
      <c r="RRQ86" s="481"/>
      <c r="RRR86" s="480"/>
      <c r="RRS86" s="480"/>
      <c r="RRT86" s="480"/>
      <c r="RRU86" s="481"/>
      <c r="RRV86" s="481"/>
      <c r="RRW86" s="482"/>
      <c r="RRX86" s="481"/>
      <c r="RRY86" s="1053"/>
      <c r="RRZ86" s="1053"/>
      <c r="RSA86" s="1053"/>
      <c r="RSB86" s="1053"/>
      <c r="RSC86" s="1053"/>
      <c r="RSD86" s="480"/>
      <c r="RSE86" s="480"/>
      <c r="RSF86" s="481"/>
      <c r="RSG86" s="480"/>
      <c r="RSH86" s="480"/>
      <c r="RSI86" s="480"/>
      <c r="RSJ86" s="481"/>
      <c r="RSK86" s="481"/>
      <c r="RSL86" s="482"/>
      <c r="RSM86" s="481"/>
      <c r="RSN86" s="1053"/>
      <c r="RSO86" s="1053"/>
      <c r="RSP86" s="1053"/>
      <c r="RSQ86" s="1053"/>
      <c r="RSR86" s="1053"/>
      <c r="RSS86" s="480"/>
      <c r="RST86" s="480"/>
      <c r="RSU86" s="481"/>
      <c r="RSV86" s="480"/>
      <c r="RSW86" s="480"/>
      <c r="RSX86" s="480"/>
      <c r="RSY86" s="481"/>
      <c r="RSZ86" s="481"/>
      <c r="RTA86" s="482"/>
      <c r="RTB86" s="481"/>
      <c r="RTC86" s="1053"/>
      <c r="RTD86" s="1053"/>
      <c r="RTE86" s="1053"/>
      <c r="RTF86" s="1053"/>
      <c r="RTG86" s="1053"/>
      <c r="RTH86" s="480"/>
      <c r="RTI86" s="480"/>
      <c r="RTJ86" s="481"/>
      <c r="RTK86" s="480"/>
      <c r="RTL86" s="480"/>
      <c r="RTM86" s="480"/>
      <c r="RTN86" s="481"/>
      <c r="RTO86" s="481"/>
      <c r="RTP86" s="482"/>
      <c r="RTQ86" s="481"/>
      <c r="RTR86" s="1053"/>
      <c r="RTS86" s="1053"/>
      <c r="RTT86" s="1053"/>
      <c r="RTU86" s="1053"/>
      <c r="RTV86" s="1053"/>
      <c r="RTW86" s="480"/>
      <c r="RTX86" s="480"/>
      <c r="RTY86" s="481"/>
      <c r="RTZ86" s="480"/>
      <c r="RUA86" s="480"/>
      <c r="RUB86" s="480"/>
      <c r="RUC86" s="481"/>
      <c r="RUD86" s="481"/>
      <c r="RUE86" s="482"/>
      <c r="RUF86" s="481"/>
      <c r="RUG86" s="1053"/>
      <c r="RUH86" s="1053"/>
      <c r="RUI86" s="1053"/>
      <c r="RUJ86" s="1053"/>
      <c r="RUK86" s="1053"/>
      <c r="RUL86" s="480"/>
      <c r="RUM86" s="480"/>
      <c r="RUN86" s="481"/>
      <c r="RUO86" s="480"/>
      <c r="RUP86" s="480"/>
      <c r="RUQ86" s="480"/>
      <c r="RUR86" s="481"/>
      <c r="RUS86" s="481"/>
      <c r="RUT86" s="482"/>
      <c r="RUU86" s="481"/>
      <c r="RUV86" s="1053"/>
      <c r="RUW86" s="1053"/>
      <c r="RUX86" s="1053"/>
      <c r="RUY86" s="1053"/>
      <c r="RUZ86" s="1053"/>
      <c r="RVA86" s="480"/>
      <c r="RVB86" s="480"/>
      <c r="RVC86" s="481"/>
      <c r="RVD86" s="480"/>
      <c r="RVE86" s="480"/>
      <c r="RVF86" s="480"/>
      <c r="RVG86" s="481"/>
      <c r="RVH86" s="481"/>
      <c r="RVI86" s="482"/>
      <c r="RVJ86" s="481"/>
      <c r="RVK86" s="1053"/>
      <c r="RVL86" s="1053"/>
      <c r="RVM86" s="1053"/>
      <c r="RVN86" s="1053"/>
      <c r="RVO86" s="1053"/>
      <c r="RVP86" s="480"/>
      <c r="RVQ86" s="480"/>
      <c r="RVR86" s="481"/>
      <c r="RVS86" s="480"/>
      <c r="RVT86" s="480"/>
      <c r="RVU86" s="480"/>
      <c r="RVV86" s="481"/>
      <c r="RVW86" s="481"/>
      <c r="RVX86" s="482"/>
      <c r="RVY86" s="481"/>
      <c r="RVZ86" s="1053"/>
      <c r="RWA86" s="1053"/>
      <c r="RWB86" s="1053"/>
      <c r="RWC86" s="1053"/>
      <c r="RWD86" s="1053"/>
      <c r="RWE86" s="480"/>
      <c r="RWF86" s="480"/>
      <c r="RWG86" s="481"/>
      <c r="RWH86" s="480"/>
      <c r="RWI86" s="480"/>
      <c r="RWJ86" s="480"/>
      <c r="RWK86" s="481"/>
      <c r="RWL86" s="481"/>
      <c r="RWM86" s="482"/>
      <c r="RWN86" s="481"/>
      <c r="RWO86" s="1053"/>
      <c r="RWP86" s="1053"/>
      <c r="RWQ86" s="1053"/>
      <c r="RWR86" s="1053"/>
      <c r="RWS86" s="1053"/>
      <c r="RWT86" s="480"/>
      <c r="RWU86" s="480"/>
      <c r="RWV86" s="481"/>
      <c r="RWW86" s="480"/>
      <c r="RWX86" s="480"/>
      <c r="RWY86" s="480"/>
      <c r="RWZ86" s="481"/>
      <c r="RXA86" s="481"/>
      <c r="RXB86" s="482"/>
      <c r="RXC86" s="481"/>
      <c r="RXD86" s="1053"/>
      <c r="RXE86" s="1053"/>
      <c r="RXF86" s="1053"/>
      <c r="RXG86" s="1053"/>
      <c r="RXH86" s="1053"/>
      <c r="RXI86" s="480"/>
      <c r="RXJ86" s="480"/>
      <c r="RXK86" s="481"/>
      <c r="RXL86" s="480"/>
      <c r="RXM86" s="480"/>
      <c r="RXN86" s="480"/>
      <c r="RXO86" s="481"/>
      <c r="RXP86" s="481"/>
      <c r="RXQ86" s="482"/>
      <c r="RXR86" s="481"/>
      <c r="RXS86" s="1053"/>
      <c r="RXT86" s="1053"/>
      <c r="RXU86" s="1053"/>
      <c r="RXV86" s="1053"/>
      <c r="RXW86" s="1053"/>
      <c r="RXX86" s="480"/>
      <c r="RXY86" s="480"/>
      <c r="RXZ86" s="481"/>
      <c r="RYA86" s="480"/>
      <c r="RYB86" s="480"/>
      <c r="RYC86" s="480"/>
      <c r="RYD86" s="481"/>
      <c r="RYE86" s="481"/>
      <c r="RYF86" s="482"/>
      <c r="RYG86" s="481"/>
      <c r="RYH86" s="1053"/>
      <c r="RYI86" s="1053"/>
      <c r="RYJ86" s="1053"/>
      <c r="RYK86" s="1053"/>
      <c r="RYL86" s="1053"/>
      <c r="RYM86" s="480"/>
      <c r="RYN86" s="480"/>
      <c r="RYO86" s="481"/>
      <c r="RYP86" s="480"/>
      <c r="RYQ86" s="480"/>
      <c r="RYR86" s="480"/>
      <c r="RYS86" s="481"/>
      <c r="RYT86" s="481"/>
      <c r="RYU86" s="482"/>
      <c r="RYV86" s="481"/>
      <c r="RYW86" s="1053"/>
      <c r="RYX86" s="1053"/>
      <c r="RYY86" s="1053"/>
      <c r="RYZ86" s="1053"/>
      <c r="RZA86" s="1053"/>
      <c r="RZB86" s="480"/>
      <c r="RZC86" s="480"/>
      <c r="RZD86" s="481"/>
      <c r="RZE86" s="480"/>
      <c r="RZF86" s="480"/>
      <c r="RZG86" s="480"/>
      <c r="RZH86" s="481"/>
      <c r="RZI86" s="481"/>
      <c r="RZJ86" s="482"/>
      <c r="RZK86" s="481"/>
      <c r="RZL86" s="1053"/>
      <c r="RZM86" s="1053"/>
      <c r="RZN86" s="1053"/>
      <c r="RZO86" s="1053"/>
      <c r="RZP86" s="1053"/>
      <c r="RZQ86" s="480"/>
      <c r="RZR86" s="480"/>
      <c r="RZS86" s="481"/>
      <c r="RZT86" s="480"/>
      <c r="RZU86" s="480"/>
      <c r="RZV86" s="480"/>
      <c r="RZW86" s="481"/>
      <c r="RZX86" s="481"/>
      <c r="RZY86" s="482"/>
      <c r="RZZ86" s="481"/>
      <c r="SAA86" s="1053"/>
      <c r="SAB86" s="1053"/>
      <c r="SAC86" s="1053"/>
      <c r="SAD86" s="1053"/>
      <c r="SAE86" s="1053"/>
      <c r="SAF86" s="480"/>
      <c r="SAG86" s="480"/>
      <c r="SAH86" s="481"/>
      <c r="SAI86" s="480"/>
      <c r="SAJ86" s="480"/>
      <c r="SAK86" s="480"/>
      <c r="SAL86" s="481"/>
      <c r="SAM86" s="481"/>
      <c r="SAN86" s="482"/>
      <c r="SAO86" s="481"/>
      <c r="SAP86" s="1053"/>
      <c r="SAQ86" s="1053"/>
      <c r="SAR86" s="1053"/>
      <c r="SAS86" s="1053"/>
      <c r="SAT86" s="1053"/>
      <c r="SAU86" s="480"/>
      <c r="SAV86" s="480"/>
      <c r="SAW86" s="481"/>
      <c r="SAX86" s="480"/>
      <c r="SAY86" s="480"/>
      <c r="SAZ86" s="480"/>
      <c r="SBA86" s="481"/>
      <c r="SBB86" s="481"/>
      <c r="SBC86" s="482"/>
      <c r="SBD86" s="481"/>
      <c r="SBE86" s="1053"/>
      <c r="SBF86" s="1053"/>
      <c r="SBG86" s="1053"/>
      <c r="SBH86" s="1053"/>
      <c r="SBI86" s="1053"/>
      <c r="SBJ86" s="480"/>
      <c r="SBK86" s="480"/>
      <c r="SBL86" s="481"/>
      <c r="SBM86" s="480"/>
      <c r="SBN86" s="480"/>
      <c r="SBO86" s="480"/>
      <c r="SBP86" s="481"/>
      <c r="SBQ86" s="481"/>
      <c r="SBR86" s="482"/>
      <c r="SBS86" s="481"/>
      <c r="SBT86" s="1053"/>
      <c r="SBU86" s="1053"/>
      <c r="SBV86" s="1053"/>
      <c r="SBW86" s="1053"/>
      <c r="SBX86" s="1053"/>
      <c r="SBY86" s="480"/>
      <c r="SBZ86" s="480"/>
      <c r="SCA86" s="481"/>
      <c r="SCB86" s="480"/>
      <c r="SCC86" s="480"/>
      <c r="SCD86" s="480"/>
      <c r="SCE86" s="481"/>
      <c r="SCF86" s="481"/>
      <c r="SCG86" s="482"/>
      <c r="SCH86" s="481"/>
      <c r="SCI86" s="1053"/>
      <c r="SCJ86" s="1053"/>
      <c r="SCK86" s="1053"/>
      <c r="SCL86" s="1053"/>
      <c r="SCM86" s="1053"/>
      <c r="SCN86" s="480"/>
      <c r="SCO86" s="480"/>
      <c r="SCP86" s="481"/>
      <c r="SCQ86" s="480"/>
      <c r="SCR86" s="480"/>
      <c r="SCS86" s="480"/>
      <c r="SCT86" s="481"/>
      <c r="SCU86" s="481"/>
      <c r="SCV86" s="482"/>
      <c r="SCW86" s="481"/>
      <c r="SCX86" s="1053"/>
      <c r="SCY86" s="1053"/>
      <c r="SCZ86" s="1053"/>
      <c r="SDA86" s="1053"/>
      <c r="SDB86" s="1053"/>
      <c r="SDC86" s="480"/>
      <c r="SDD86" s="480"/>
      <c r="SDE86" s="481"/>
      <c r="SDF86" s="480"/>
      <c r="SDG86" s="480"/>
      <c r="SDH86" s="480"/>
      <c r="SDI86" s="481"/>
      <c r="SDJ86" s="481"/>
      <c r="SDK86" s="482"/>
      <c r="SDL86" s="481"/>
      <c r="SDM86" s="1053"/>
      <c r="SDN86" s="1053"/>
      <c r="SDO86" s="1053"/>
      <c r="SDP86" s="1053"/>
      <c r="SDQ86" s="1053"/>
      <c r="SDR86" s="480"/>
      <c r="SDS86" s="480"/>
      <c r="SDT86" s="481"/>
      <c r="SDU86" s="480"/>
      <c r="SDV86" s="480"/>
      <c r="SDW86" s="480"/>
      <c r="SDX86" s="481"/>
      <c r="SDY86" s="481"/>
      <c r="SDZ86" s="482"/>
      <c r="SEA86" s="481"/>
      <c r="SEB86" s="1053"/>
      <c r="SEC86" s="1053"/>
      <c r="SED86" s="1053"/>
      <c r="SEE86" s="1053"/>
      <c r="SEF86" s="1053"/>
      <c r="SEG86" s="480"/>
      <c r="SEH86" s="480"/>
      <c r="SEI86" s="481"/>
      <c r="SEJ86" s="480"/>
      <c r="SEK86" s="480"/>
      <c r="SEL86" s="480"/>
      <c r="SEM86" s="481"/>
      <c r="SEN86" s="481"/>
      <c r="SEO86" s="482"/>
      <c r="SEP86" s="481"/>
      <c r="SEQ86" s="1053"/>
      <c r="SER86" s="1053"/>
      <c r="SES86" s="1053"/>
      <c r="SET86" s="1053"/>
      <c r="SEU86" s="1053"/>
      <c r="SEV86" s="480"/>
      <c r="SEW86" s="480"/>
      <c r="SEX86" s="481"/>
      <c r="SEY86" s="480"/>
      <c r="SEZ86" s="480"/>
      <c r="SFA86" s="480"/>
      <c r="SFB86" s="481"/>
      <c r="SFC86" s="481"/>
      <c r="SFD86" s="482"/>
      <c r="SFE86" s="481"/>
      <c r="SFF86" s="1053"/>
      <c r="SFG86" s="1053"/>
      <c r="SFH86" s="1053"/>
      <c r="SFI86" s="1053"/>
      <c r="SFJ86" s="1053"/>
      <c r="SFK86" s="480"/>
      <c r="SFL86" s="480"/>
      <c r="SFM86" s="481"/>
      <c r="SFN86" s="480"/>
      <c r="SFO86" s="480"/>
      <c r="SFP86" s="480"/>
      <c r="SFQ86" s="481"/>
      <c r="SFR86" s="481"/>
      <c r="SFS86" s="482"/>
      <c r="SFT86" s="481"/>
      <c r="SFU86" s="1053"/>
      <c r="SFV86" s="1053"/>
      <c r="SFW86" s="1053"/>
      <c r="SFX86" s="1053"/>
      <c r="SFY86" s="1053"/>
      <c r="SFZ86" s="480"/>
      <c r="SGA86" s="480"/>
      <c r="SGB86" s="481"/>
      <c r="SGC86" s="480"/>
      <c r="SGD86" s="480"/>
      <c r="SGE86" s="480"/>
      <c r="SGF86" s="481"/>
      <c r="SGG86" s="481"/>
      <c r="SGH86" s="482"/>
      <c r="SGI86" s="481"/>
      <c r="SGJ86" s="1053"/>
      <c r="SGK86" s="1053"/>
      <c r="SGL86" s="1053"/>
      <c r="SGM86" s="1053"/>
      <c r="SGN86" s="1053"/>
      <c r="SGO86" s="480"/>
      <c r="SGP86" s="480"/>
      <c r="SGQ86" s="481"/>
      <c r="SGR86" s="480"/>
      <c r="SGS86" s="480"/>
      <c r="SGT86" s="480"/>
      <c r="SGU86" s="481"/>
      <c r="SGV86" s="481"/>
      <c r="SGW86" s="482"/>
      <c r="SGX86" s="481"/>
      <c r="SGY86" s="1053"/>
      <c r="SGZ86" s="1053"/>
      <c r="SHA86" s="1053"/>
      <c r="SHB86" s="1053"/>
      <c r="SHC86" s="1053"/>
      <c r="SHD86" s="480"/>
      <c r="SHE86" s="480"/>
      <c r="SHF86" s="481"/>
      <c r="SHG86" s="480"/>
      <c r="SHH86" s="480"/>
      <c r="SHI86" s="480"/>
      <c r="SHJ86" s="481"/>
      <c r="SHK86" s="481"/>
      <c r="SHL86" s="482"/>
      <c r="SHM86" s="481"/>
      <c r="SHN86" s="1053"/>
      <c r="SHO86" s="1053"/>
      <c r="SHP86" s="1053"/>
      <c r="SHQ86" s="1053"/>
      <c r="SHR86" s="1053"/>
      <c r="SHS86" s="480"/>
      <c r="SHT86" s="480"/>
      <c r="SHU86" s="481"/>
      <c r="SHV86" s="480"/>
      <c r="SHW86" s="480"/>
      <c r="SHX86" s="480"/>
      <c r="SHY86" s="481"/>
      <c r="SHZ86" s="481"/>
      <c r="SIA86" s="482"/>
      <c r="SIB86" s="481"/>
      <c r="SIC86" s="1053"/>
      <c r="SID86" s="1053"/>
      <c r="SIE86" s="1053"/>
      <c r="SIF86" s="1053"/>
      <c r="SIG86" s="1053"/>
      <c r="SIH86" s="480"/>
      <c r="SII86" s="480"/>
      <c r="SIJ86" s="481"/>
      <c r="SIK86" s="480"/>
      <c r="SIL86" s="480"/>
      <c r="SIM86" s="480"/>
      <c r="SIN86" s="481"/>
      <c r="SIO86" s="481"/>
      <c r="SIP86" s="482"/>
      <c r="SIQ86" s="481"/>
      <c r="SIR86" s="1053"/>
      <c r="SIS86" s="1053"/>
      <c r="SIT86" s="1053"/>
      <c r="SIU86" s="1053"/>
      <c r="SIV86" s="1053"/>
      <c r="SIW86" s="480"/>
      <c r="SIX86" s="480"/>
      <c r="SIY86" s="481"/>
      <c r="SIZ86" s="480"/>
      <c r="SJA86" s="480"/>
      <c r="SJB86" s="480"/>
      <c r="SJC86" s="481"/>
      <c r="SJD86" s="481"/>
      <c r="SJE86" s="482"/>
      <c r="SJF86" s="481"/>
      <c r="SJG86" s="1053"/>
      <c r="SJH86" s="1053"/>
      <c r="SJI86" s="1053"/>
      <c r="SJJ86" s="1053"/>
      <c r="SJK86" s="1053"/>
      <c r="SJL86" s="480"/>
      <c r="SJM86" s="480"/>
      <c r="SJN86" s="481"/>
      <c r="SJO86" s="480"/>
      <c r="SJP86" s="480"/>
      <c r="SJQ86" s="480"/>
      <c r="SJR86" s="481"/>
      <c r="SJS86" s="481"/>
      <c r="SJT86" s="482"/>
      <c r="SJU86" s="481"/>
      <c r="SJV86" s="1053"/>
      <c r="SJW86" s="1053"/>
      <c r="SJX86" s="1053"/>
      <c r="SJY86" s="1053"/>
      <c r="SJZ86" s="1053"/>
      <c r="SKA86" s="480"/>
      <c r="SKB86" s="480"/>
      <c r="SKC86" s="481"/>
      <c r="SKD86" s="480"/>
      <c r="SKE86" s="480"/>
      <c r="SKF86" s="480"/>
      <c r="SKG86" s="481"/>
      <c r="SKH86" s="481"/>
      <c r="SKI86" s="482"/>
      <c r="SKJ86" s="481"/>
      <c r="SKK86" s="1053"/>
      <c r="SKL86" s="1053"/>
      <c r="SKM86" s="1053"/>
      <c r="SKN86" s="1053"/>
      <c r="SKO86" s="1053"/>
      <c r="SKP86" s="480"/>
      <c r="SKQ86" s="480"/>
      <c r="SKR86" s="481"/>
      <c r="SKS86" s="480"/>
      <c r="SKT86" s="480"/>
      <c r="SKU86" s="480"/>
      <c r="SKV86" s="481"/>
      <c r="SKW86" s="481"/>
      <c r="SKX86" s="482"/>
      <c r="SKY86" s="481"/>
      <c r="SKZ86" s="1053"/>
      <c r="SLA86" s="1053"/>
      <c r="SLB86" s="1053"/>
      <c r="SLC86" s="1053"/>
      <c r="SLD86" s="1053"/>
      <c r="SLE86" s="480"/>
      <c r="SLF86" s="480"/>
      <c r="SLG86" s="481"/>
      <c r="SLH86" s="480"/>
      <c r="SLI86" s="480"/>
      <c r="SLJ86" s="480"/>
      <c r="SLK86" s="481"/>
      <c r="SLL86" s="481"/>
      <c r="SLM86" s="482"/>
      <c r="SLN86" s="481"/>
      <c r="SLO86" s="1053"/>
      <c r="SLP86" s="1053"/>
      <c r="SLQ86" s="1053"/>
      <c r="SLR86" s="1053"/>
      <c r="SLS86" s="1053"/>
      <c r="SLT86" s="480"/>
      <c r="SLU86" s="480"/>
      <c r="SLV86" s="481"/>
      <c r="SLW86" s="480"/>
      <c r="SLX86" s="480"/>
      <c r="SLY86" s="480"/>
      <c r="SLZ86" s="481"/>
      <c r="SMA86" s="481"/>
      <c r="SMB86" s="482"/>
      <c r="SMC86" s="481"/>
      <c r="SMD86" s="1053"/>
      <c r="SME86" s="1053"/>
      <c r="SMF86" s="1053"/>
      <c r="SMG86" s="1053"/>
      <c r="SMH86" s="1053"/>
      <c r="SMI86" s="480"/>
      <c r="SMJ86" s="480"/>
      <c r="SMK86" s="481"/>
      <c r="SML86" s="480"/>
      <c r="SMM86" s="480"/>
      <c r="SMN86" s="480"/>
      <c r="SMO86" s="481"/>
      <c r="SMP86" s="481"/>
      <c r="SMQ86" s="482"/>
      <c r="SMR86" s="481"/>
      <c r="SMS86" s="1053"/>
      <c r="SMT86" s="1053"/>
      <c r="SMU86" s="1053"/>
      <c r="SMV86" s="1053"/>
      <c r="SMW86" s="1053"/>
      <c r="SMX86" s="480"/>
      <c r="SMY86" s="480"/>
      <c r="SMZ86" s="481"/>
      <c r="SNA86" s="480"/>
      <c r="SNB86" s="480"/>
      <c r="SNC86" s="480"/>
      <c r="SND86" s="481"/>
      <c r="SNE86" s="481"/>
      <c r="SNF86" s="482"/>
      <c r="SNG86" s="481"/>
      <c r="SNH86" s="1053"/>
      <c r="SNI86" s="1053"/>
      <c r="SNJ86" s="1053"/>
      <c r="SNK86" s="1053"/>
      <c r="SNL86" s="1053"/>
      <c r="SNM86" s="480"/>
      <c r="SNN86" s="480"/>
      <c r="SNO86" s="481"/>
      <c r="SNP86" s="480"/>
      <c r="SNQ86" s="480"/>
      <c r="SNR86" s="480"/>
      <c r="SNS86" s="481"/>
      <c r="SNT86" s="481"/>
      <c r="SNU86" s="482"/>
      <c r="SNV86" s="481"/>
      <c r="SNW86" s="1053"/>
      <c r="SNX86" s="1053"/>
      <c r="SNY86" s="1053"/>
      <c r="SNZ86" s="1053"/>
      <c r="SOA86" s="1053"/>
      <c r="SOB86" s="480"/>
      <c r="SOC86" s="480"/>
      <c r="SOD86" s="481"/>
      <c r="SOE86" s="480"/>
      <c r="SOF86" s="480"/>
      <c r="SOG86" s="480"/>
      <c r="SOH86" s="481"/>
      <c r="SOI86" s="481"/>
      <c r="SOJ86" s="482"/>
      <c r="SOK86" s="481"/>
      <c r="SOL86" s="1053"/>
      <c r="SOM86" s="1053"/>
      <c r="SON86" s="1053"/>
      <c r="SOO86" s="1053"/>
      <c r="SOP86" s="1053"/>
      <c r="SOQ86" s="480"/>
      <c r="SOR86" s="480"/>
      <c r="SOS86" s="481"/>
      <c r="SOT86" s="480"/>
      <c r="SOU86" s="480"/>
      <c r="SOV86" s="480"/>
      <c r="SOW86" s="481"/>
      <c r="SOX86" s="481"/>
      <c r="SOY86" s="482"/>
      <c r="SOZ86" s="481"/>
      <c r="SPA86" s="1053"/>
      <c r="SPB86" s="1053"/>
      <c r="SPC86" s="1053"/>
      <c r="SPD86" s="1053"/>
      <c r="SPE86" s="1053"/>
      <c r="SPF86" s="480"/>
      <c r="SPG86" s="480"/>
      <c r="SPH86" s="481"/>
      <c r="SPI86" s="480"/>
      <c r="SPJ86" s="480"/>
      <c r="SPK86" s="480"/>
      <c r="SPL86" s="481"/>
      <c r="SPM86" s="481"/>
      <c r="SPN86" s="482"/>
      <c r="SPO86" s="481"/>
      <c r="SPP86" s="1053"/>
      <c r="SPQ86" s="1053"/>
      <c r="SPR86" s="1053"/>
      <c r="SPS86" s="1053"/>
      <c r="SPT86" s="1053"/>
      <c r="SPU86" s="480"/>
      <c r="SPV86" s="480"/>
      <c r="SPW86" s="481"/>
      <c r="SPX86" s="480"/>
      <c r="SPY86" s="480"/>
      <c r="SPZ86" s="480"/>
      <c r="SQA86" s="481"/>
      <c r="SQB86" s="481"/>
      <c r="SQC86" s="482"/>
      <c r="SQD86" s="481"/>
      <c r="SQE86" s="1053"/>
      <c r="SQF86" s="1053"/>
      <c r="SQG86" s="1053"/>
      <c r="SQH86" s="1053"/>
      <c r="SQI86" s="1053"/>
      <c r="SQJ86" s="480"/>
      <c r="SQK86" s="480"/>
      <c r="SQL86" s="481"/>
      <c r="SQM86" s="480"/>
      <c r="SQN86" s="480"/>
      <c r="SQO86" s="480"/>
      <c r="SQP86" s="481"/>
      <c r="SQQ86" s="481"/>
      <c r="SQR86" s="482"/>
      <c r="SQS86" s="481"/>
      <c r="SQT86" s="1053"/>
      <c r="SQU86" s="1053"/>
      <c r="SQV86" s="1053"/>
      <c r="SQW86" s="1053"/>
      <c r="SQX86" s="1053"/>
      <c r="SQY86" s="480"/>
      <c r="SQZ86" s="480"/>
      <c r="SRA86" s="481"/>
      <c r="SRB86" s="480"/>
      <c r="SRC86" s="480"/>
      <c r="SRD86" s="480"/>
      <c r="SRE86" s="481"/>
      <c r="SRF86" s="481"/>
      <c r="SRG86" s="482"/>
      <c r="SRH86" s="481"/>
      <c r="SRI86" s="1053"/>
      <c r="SRJ86" s="1053"/>
      <c r="SRK86" s="1053"/>
      <c r="SRL86" s="1053"/>
      <c r="SRM86" s="1053"/>
      <c r="SRN86" s="480"/>
      <c r="SRO86" s="480"/>
      <c r="SRP86" s="481"/>
      <c r="SRQ86" s="480"/>
      <c r="SRR86" s="480"/>
      <c r="SRS86" s="480"/>
      <c r="SRT86" s="481"/>
      <c r="SRU86" s="481"/>
      <c r="SRV86" s="482"/>
      <c r="SRW86" s="481"/>
      <c r="SRX86" s="1053"/>
      <c r="SRY86" s="1053"/>
      <c r="SRZ86" s="1053"/>
      <c r="SSA86" s="1053"/>
      <c r="SSB86" s="1053"/>
      <c r="SSC86" s="480"/>
      <c r="SSD86" s="480"/>
      <c r="SSE86" s="481"/>
      <c r="SSF86" s="480"/>
      <c r="SSG86" s="480"/>
      <c r="SSH86" s="480"/>
      <c r="SSI86" s="481"/>
      <c r="SSJ86" s="481"/>
      <c r="SSK86" s="482"/>
      <c r="SSL86" s="481"/>
      <c r="SSM86" s="1053"/>
      <c r="SSN86" s="1053"/>
      <c r="SSO86" s="1053"/>
      <c r="SSP86" s="1053"/>
      <c r="SSQ86" s="1053"/>
      <c r="SSR86" s="480"/>
      <c r="SSS86" s="480"/>
      <c r="SST86" s="481"/>
      <c r="SSU86" s="480"/>
      <c r="SSV86" s="480"/>
      <c r="SSW86" s="480"/>
      <c r="SSX86" s="481"/>
      <c r="SSY86" s="481"/>
      <c r="SSZ86" s="482"/>
      <c r="STA86" s="481"/>
      <c r="STB86" s="1053"/>
      <c r="STC86" s="1053"/>
      <c r="STD86" s="1053"/>
      <c r="STE86" s="1053"/>
      <c r="STF86" s="1053"/>
      <c r="STG86" s="480"/>
      <c r="STH86" s="480"/>
      <c r="STI86" s="481"/>
      <c r="STJ86" s="480"/>
      <c r="STK86" s="480"/>
      <c r="STL86" s="480"/>
      <c r="STM86" s="481"/>
      <c r="STN86" s="481"/>
      <c r="STO86" s="482"/>
      <c r="STP86" s="481"/>
      <c r="STQ86" s="1053"/>
      <c r="STR86" s="1053"/>
      <c r="STS86" s="1053"/>
      <c r="STT86" s="1053"/>
      <c r="STU86" s="1053"/>
      <c r="STV86" s="480"/>
      <c r="STW86" s="480"/>
      <c r="STX86" s="481"/>
      <c r="STY86" s="480"/>
      <c r="STZ86" s="480"/>
      <c r="SUA86" s="480"/>
      <c r="SUB86" s="481"/>
      <c r="SUC86" s="481"/>
      <c r="SUD86" s="482"/>
      <c r="SUE86" s="481"/>
      <c r="SUF86" s="1053"/>
      <c r="SUG86" s="1053"/>
      <c r="SUH86" s="1053"/>
      <c r="SUI86" s="1053"/>
      <c r="SUJ86" s="1053"/>
      <c r="SUK86" s="480"/>
      <c r="SUL86" s="480"/>
      <c r="SUM86" s="481"/>
      <c r="SUN86" s="480"/>
      <c r="SUO86" s="480"/>
      <c r="SUP86" s="480"/>
      <c r="SUQ86" s="481"/>
      <c r="SUR86" s="481"/>
      <c r="SUS86" s="482"/>
      <c r="SUT86" s="481"/>
      <c r="SUU86" s="1053"/>
      <c r="SUV86" s="1053"/>
      <c r="SUW86" s="1053"/>
      <c r="SUX86" s="1053"/>
      <c r="SUY86" s="1053"/>
      <c r="SUZ86" s="480"/>
      <c r="SVA86" s="480"/>
      <c r="SVB86" s="481"/>
      <c r="SVC86" s="480"/>
      <c r="SVD86" s="480"/>
      <c r="SVE86" s="480"/>
      <c r="SVF86" s="481"/>
      <c r="SVG86" s="481"/>
      <c r="SVH86" s="482"/>
      <c r="SVI86" s="481"/>
      <c r="SVJ86" s="1053"/>
      <c r="SVK86" s="1053"/>
      <c r="SVL86" s="1053"/>
      <c r="SVM86" s="1053"/>
      <c r="SVN86" s="1053"/>
      <c r="SVO86" s="480"/>
      <c r="SVP86" s="480"/>
      <c r="SVQ86" s="481"/>
      <c r="SVR86" s="480"/>
      <c r="SVS86" s="480"/>
      <c r="SVT86" s="480"/>
      <c r="SVU86" s="481"/>
      <c r="SVV86" s="481"/>
      <c r="SVW86" s="482"/>
      <c r="SVX86" s="481"/>
      <c r="SVY86" s="1053"/>
      <c r="SVZ86" s="1053"/>
      <c r="SWA86" s="1053"/>
      <c r="SWB86" s="1053"/>
      <c r="SWC86" s="1053"/>
      <c r="SWD86" s="480"/>
      <c r="SWE86" s="480"/>
      <c r="SWF86" s="481"/>
      <c r="SWG86" s="480"/>
      <c r="SWH86" s="480"/>
      <c r="SWI86" s="480"/>
      <c r="SWJ86" s="481"/>
      <c r="SWK86" s="481"/>
      <c r="SWL86" s="482"/>
      <c r="SWM86" s="481"/>
      <c r="SWN86" s="1053"/>
      <c r="SWO86" s="1053"/>
      <c r="SWP86" s="1053"/>
      <c r="SWQ86" s="1053"/>
      <c r="SWR86" s="1053"/>
      <c r="SWS86" s="480"/>
      <c r="SWT86" s="480"/>
      <c r="SWU86" s="481"/>
      <c r="SWV86" s="480"/>
      <c r="SWW86" s="480"/>
      <c r="SWX86" s="480"/>
      <c r="SWY86" s="481"/>
      <c r="SWZ86" s="481"/>
      <c r="SXA86" s="482"/>
      <c r="SXB86" s="481"/>
      <c r="SXC86" s="1053"/>
      <c r="SXD86" s="1053"/>
      <c r="SXE86" s="1053"/>
      <c r="SXF86" s="1053"/>
      <c r="SXG86" s="1053"/>
      <c r="SXH86" s="480"/>
      <c r="SXI86" s="480"/>
      <c r="SXJ86" s="481"/>
      <c r="SXK86" s="480"/>
      <c r="SXL86" s="480"/>
      <c r="SXM86" s="480"/>
      <c r="SXN86" s="481"/>
      <c r="SXO86" s="481"/>
      <c r="SXP86" s="482"/>
      <c r="SXQ86" s="481"/>
      <c r="SXR86" s="1053"/>
      <c r="SXS86" s="1053"/>
      <c r="SXT86" s="1053"/>
      <c r="SXU86" s="1053"/>
      <c r="SXV86" s="1053"/>
      <c r="SXW86" s="480"/>
      <c r="SXX86" s="480"/>
      <c r="SXY86" s="481"/>
      <c r="SXZ86" s="480"/>
      <c r="SYA86" s="480"/>
      <c r="SYB86" s="480"/>
      <c r="SYC86" s="481"/>
      <c r="SYD86" s="481"/>
      <c r="SYE86" s="482"/>
      <c r="SYF86" s="481"/>
      <c r="SYG86" s="1053"/>
      <c r="SYH86" s="1053"/>
      <c r="SYI86" s="1053"/>
      <c r="SYJ86" s="1053"/>
      <c r="SYK86" s="1053"/>
      <c r="SYL86" s="480"/>
      <c r="SYM86" s="480"/>
      <c r="SYN86" s="481"/>
      <c r="SYO86" s="480"/>
      <c r="SYP86" s="480"/>
      <c r="SYQ86" s="480"/>
      <c r="SYR86" s="481"/>
      <c r="SYS86" s="481"/>
      <c r="SYT86" s="482"/>
      <c r="SYU86" s="481"/>
      <c r="SYV86" s="1053"/>
      <c r="SYW86" s="1053"/>
      <c r="SYX86" s="1053"/>
      <c r="SYY86" s="1053"/>
      <c r="SYZ86" s="1053"/>
      <c r="SZA86" s="480"/>
      <c r="SZB86" s="480"/>
      <c r="SZC86" s="481"/>
      <c r="SZD86" s="480"/>
      <c r="SZE86" s="480"/>
      <c r="SZF86" s="480"/>
      <c r="SZG86" s="481"/>
      <c r="SZH86" s="481"/>
      <c r="SZI86" s="482"/>
      <c r="SZJ86" s="481"/>
      <c r="SZK86" s="1053"/>
      <c r="SZL86" s="1053"/>
      <c r="SZM86" s="1053"/>
      <c r="SZN86" s="1053"/>
      <c r="SZO86" s="1053"/>
      <c r="SZP86" s="480"/>
      <c r="SZQ86" s="480"/>
      <c r="SZR86" s="481"/>
      <c r="SZS86" s="480"/>
      <c r="SZT86" s="480"/>
      <c r="SZU86" s="480"/>
      <c r="SZV86" s="481"/>
      <c r="SZW86" s="481"/>
      <c r="SZX86" s="482"/>
      <c r="SZY86" s="481"/>
      <c r="SZZ86" s="1053"/>
      <c r="TAA86" s="1053"/>
      <c r="TAB86" s="1053"/>
      <c r="TAC86" s="1053"/>
      <c r="TAD86" s="1053"/>
      <c r="TAE86" s="480"/>
      <c r="TAF86" s="480"/>
      <c r="TAG86" s="481"/>
      <c r="TAH86" s="480"/>
      <c r="TAI86" s="480"/>
      <c r="TAJ86" s="480"/>
      <c r="TAK86" s="481"/>
      <c r="TAL86" s="481"/>
      <c r="TAM86" s="482"/>
      <c r="TAN86" s="481"/>
      <c r="TAO86" s="1053"/>
      <c r="TAP86" s="1053"/>
      <c r="TAQ86" s="1053"/>
      <c r="TAR86" s="1053"/>
      <c r="TAS86" s="1053"/>
      <c r="TAT86" s="480"/>
      <c r="TAU86" s="480"/>
      <c r="TAV86" s="481"/>
      <c r="TAW86" s="480"/>
      <c r="TAX86" s="480"/>
      <c r="TAY86" s="480"/>
      <c r="TAZ86" s="481"/>
      <c r="TBA86" s="481"/>
      <c r="TBB86" s="482"/>
      <c r="TBC86" s="481"/>
      <c r="TBD86" s="1053"/>
      <c r="TBE86" s="1053"/>
      <c r="TBF86" s="1053"/>
      <c r="TBG86" s="1053"/>
      <c r="TBH86" s="1053"/>
      <c r="TBI86" s="480"/>
      <c r="TBJ86" s="480"/>
      <c r="TBK86" s="481"/>
      <c r="TBL86" s="480"/>
      <c r="TBM86" s="480"/>
      <c r="TBN86" s="480"/>
      <c r="TBO86" s="481"/>
      <c r="TBP86" s="481"/>
      <c r="TBQ86" s="482"/>
      <c r="TBR86" s="481"/>
      <c r="TBS86" s="1053"/>
      <c r="TBT86" s="1053"/>
      <c r="TBU86" s="1053"/>
      <c r="TBV86" s="1053"/>
      <c r="TBW86" s="1053"/>
      <c r="TBX86" s="480"/>
      <c r="TBY86" s="480"/>
      <c r="TBZ86" s="481"/>
      <c r="TCA86" s="480"/>
      <c r="TCB86" s="480"/>
      <c r="TCC86" s="480"/>
      <c r="TCD86" s="481"/>
      <c r="TCE86" s="481"/>
      <c r="TCF86" s="482"/>
      <c r="TCG86" s="481"/>
      <c r="TCH86" s="1053"/>
      <c r="TCI86" s="1053"/>
      <c r="TCJ86" s="1053"/>
      <c r="TCK86" s="1053"/>
      <c r="TCL86" s="1053"/>
      <c r="TCM86" s="480"/>
      <c r="TCN86" s="480"/>
      <c r="TCO86" s="481"/>
      <c r="TCP86" s="480"/>
      <c r="TCQ86" s="480"/>
      <c r="TCR86" s="480"/>
      <c r="TCS86" s="481"/>
      <c r="TCT86" s="481"/>
      <c r="TCU86" s="482"/>
      <c r="TCV86" s="481"/>
      <c r="TCW86" s="1053"/>
      <c r="TCX86" s="1053"/>
      <c r="TCY86" s="1053"/>
      <c r="TCZ86" s="1053"/>
      <c r="TDA86" s="1053"/>
      <c r="TDB86" s="480"/>
      <c r="TDC86" s="480"/>
      <c r="TDD86" s="481"/>
      <c r="TDE86" s="480"/>
      <c r="TDF86" s="480"/>
      <c r="TDG86" s="480"/>
      <c r="TDH86" s="481"/>
      <c r="TDI86" s="481"/>
      <c r="TDJ86" s="482"/>
      <c r="TDK86" s="481"/>
      <c r="TDL86" s="1053"/>
      <c r="TDM86" s="1053"/>
      <c r="TDN86" s="1053"/>
      <c r="TDO86" s="1053"/>
      <c r="TDP86" s="1053"/>
      <c r="TDQ86" s="480"/>
      <c r="TDR86" s="480"/>
      <c r="TDS86" s="481"/>
      <c r="TDT86" s="480"/>
      <c r="TDU86" s="480"/>
      <c r="TDV86" s="480"/>
      <c r="TDW86" s="481"/>
      <c r="TDX86" s="481"/>
      <c r="TDY86" s="482"/>
      <c r="TDZ86" s="481"/>
      <c r="TEA86" s="1053"/>
      <c r="TEB86" s="1053"/>
      <c r="TEC86" s="1053"/>
      <c r="TED86" s="1053"/>
      <c r="TEE86" s="1053"/>
      <c r="TEF86" s="480"/>
      <c r="TEG86" s="480"/>
      <c r="TEH86" s="481"/>
      <c r="TEI86" s="480"/>
      <c r="TEJ86" s="480"/>
      <c r="TEK86" s="480"/>
      <c r="TEL86" s="481"/>
      <c r="TEM86" s="481"/>
      <c r="TEN86" s="482"/>
      <c r="TEO86" s="481"/>
      <c r="TEP86" s="1053"/>
      <c r="TEQ86" s="1053"/>
      <c r="TER86" s="1053"/>
      <c r="TES86" s="1053"/>
      <c r="TET86" s="1053"/>
      <c r="TEU86" s="480"/>
      <c r="TEV86" s="480"/>
      <c r="TEW86" s="481"/>
      <c r="TEX86" s="480"/>
      <c r="TEY86" s="480"/>
      <c r="TEZ86" s="480"/>
      <c r="TFA86" s="481"/>
      <c r="TFB86" s="481"/>
      <c r="TFC86" s="482"/>
      <c r="TFD86" s="481"/>
      <c r="TFE86" s="1053"/>
      <c r="TFF86" s="1053"/>
      <c r="TFG86" s="1053"/>
      <c r="TFH86" s="1053"/>
      <c r="TFI86" s="1053"/>
      <c r="TFJ86" s="480"/>
      <c r="TFK86" s="480"/>
      <c r="TFL86" s="481"/>
      <c r="TFM86" s="480"/>
      <c r="TFN86" s="480"/>
      <c r="TFO86" s="480"/>
      <c r="TFP86" s="481"/>
      <c r="TFQ86" s="481"/>
      <c r="TFR86" s="482"/>
      <c r="TFS86" s="481"/>
      <c r="TFT86" s="1053"/>
      <c r="TFU86" s="1053"/>
      <c r="TFV86" s="1053"/>
      <c r="TFW86" s="1053"/>
      <c r="TFX86" s="1053"/>
      <c r="TFY86" s="480"/>
      <c r="TFZ86" s="480"/>
      <c r="TGA86" s="481"/>
      <c r="TGB86" s="480"/>
      <c r="TGC86" s="480"/>
      <c r="TGD86" s="480"/>
      <c r="TGE86" s="481"/>
      <c r="TGF86" s="481"/>
      <c r="TGG86" s="482"/>
      <c r="TGH86" s="481"/>
      <c r="TGI86" s="1053"/>
      <c r="TGJ86" s="1053"/>
      <c r="TGK86" s="1053"/>
      <c r="TGL86" s="1053"/>
      <c r="TGM86" s="1053"/>
      <c r="TGN86" s="480"/>
      <c r="TGO86" s="480"/>
      <c r="TGP86" s="481"/>
      <c r="TGQ86" s="480"/>
      <c r="TGR86" s="480"/>
      <c r="TGS86" s="480"/>
      <c r="TGT86" s="481"/>
      <c r="TGU86" s="481"/>
      <c r="TGV86" s="482"/>
      <c r="TGW86" s="481"/>
      <c r="TGX86" s="1053"/>
      <c r="TGY86" s="1053"/>
      <c r="TGZ86" s="1053"/>
      <c r="THA86" s="1053"/>
      <c r="THB86" s="1053"/>
      <c r="THC86" s="480"/>
      <c r="THD86" s="480"/>
      <c r="THE86" s="481"/>
      <c r="THF86" s="480"/>
      <c r="THG86" s="480"/>
      <c r="THH86" s="480"/>
      <c r="THI86" s="481"/>
      <c r="THJ86" s="481"/>
      <c r="THK86" s="482"/>
      <c r="THL86" s="481"/>
      <c r="THM86" s="1053"/>
      <c r="THN86" s="1053"/>
      <c r="THO86" s="1053"/>
      <c r="THP86" s="1053"/>
      <c r="THQ86" s="1053"/>
      <c r="THR86" s="480"/>
      <c r="THS86" s="480"/>
      <c r="THT86" s="481"/>
      <c r="THU86" s="480"/>
      <c r="THV86" s="480"/>
      <c r="THW86" s="480"/>
      <c r="THX86" s="481"/>
      <c r="THY86" s="481"/>
      <c r="THZ86" s="482"/>
      <c r="TIA86" s="481"/>
      <c r="TIB86" s="1053"/>
      <c r="TIC86" s="1053"/>
      <c r="TID86" s="1053"/>
      <c r="TIE86" s="1053"/>
      <c r="TIF86" s="1053"/>
      <c r="TIG86" s="480"/>
      <c r="TIH86" s="480"/>
      <c r="TII86" s="481"/>
      <c r="TIJ86" s="480"/>
      <c r="TIK86" s="480"/>
      <c r="TIL86" s="480"/>
      <c r="TIM86" s="481"/>
      <c r="TIN86" s="481"/>
      <c r="TIO86" s="482"/>
      <c r="TIP86" s="481"/>
      <c r="TIQ86" s="1053"/>
      <c r="TIR86" s="1053"/>
      <c r="TIS86" s="1053"/>
      <c r="TIT86" s="1053"/>
      <c r="TIU86" s="1053"/>
      <c r="TIV86" s="480"/>
      <c r="TIW86" s="480"/>
      <c r="TIX86" s="481"/>
      <c r="TIY86" s="480"/>
      <c r="TIZ86" s="480"/>
      <c r="TJA86" s="480"/>
      <c r="TJB86" s="481"/>
      <c r="TJC86" s="481"/>
      <c r="TJD86" s="482"/>
      <c r="TJE86" s="481"/>
      <c r="TJF86" s="1053"/>
      <c r="TJG86" s="1053"/>
      <c r="TJH86" s="1053"/>
      <c r="TJI86" s="1053"/>
      <c r="TJJ86" s="1053"/>
      <c r="TJK86" s="480"/>
      <c r="TJL86" s="480"/>
      <c r="TJM86" s="481"/>
      <c r="TJN86" s="480"/>
      <c r="TJO86" s="480"/>
      <c r="TJP86" s="480"/>
      <c r="TJQ86" s="481"/>
      <c r="TJR86" s="481"/>
      <c r="TJS86" s="482"/>
      <c r="TJT86" s="481"/>
      <c r="TJU86" s="1053"/>
      <c r="TJV86" s="1053"/>
      <c r="TJW86" s="1053"/>
      <c r="TJX86" s="1053"/>
      <c r="TJY86" s="1053"/>
      <c r="TJZ86" s="480"/>
      <c r="TKA86" s="480"/>
      <c r="TKB86" s="481"/>
      <c r="TKC86" s="480"/>
      <c r="TKD86" s="480"/>
      <c r="TKE86" s="480"/>
      <c r="TKF86" s="481"/>
      <c r="TKG86" s="481"/>
      <c r="TKH86" s="482"/>
      <c r="TKI86" s="481"/>
      <c r="TKJ86" s="1053"/>
      <c r="TKK86" s="1053"/>
      <c r="TKL86" s="1053"/>
      <c r="TKM86" s="1053"/>
      <c r="TKN86" s="1053"/>
      <c r="TKO86" s="480"/>
      <c r="TKP86" s="480"/>
      <c r="TKQ86" s="481"/>
      <c r="TKR86" s="480"/>
      <c r="TKS86" s="480"/>
      <c r="TKT86" s="480"/>
      <c r="TKU86" s="481"/>
      <c r="TKV86" s="481"/>
      <c r="TKW86" s="482"/>
      <c r="TKX86" s="481"/>
      <c r="TKY86" s="1053"/>
      <c r="TKZ86" s="1053"/>
      <c r="TLA86" s="1053"/>
      <c r="TLB86" s="1053"/>
      <c r="TLC86" s="1053"/>
      <c r="TLD86" s="480"/>
      <c r="TLE86" s="480"/>
      <c r="TLF86" s="481"/>
      <c r="TLG86" s="480"/>
      <c r="TLH86" s="480"/>
      <c r="TLI86" s="480"/>
      <c r="TLJ86" s="481"/>
      <c r="TLK86" s="481"/>
      <c r="TLL86" s="482"/>
      <c r="TLM86" s="481"/>
      <c r="TLN86" s="1053"/>
      <c r="TLO86" s="1053"/>
      <c r="TLP86" s="1053"/>
      <c r="TLQ86" s="1053"/>
      <c r="TLR86" s="1053"/>
      <c r="TLS86" s="480"/>
      <c r="TLT86" s="480"/>
      <c r="TLU86" s="481"/>
      <c r="TLV86" s="480"/>
      <c r="TLW86" s="480"/>
      <c r="TLX86" s="480"/>
      <c r="TLY86" s="481"/>
      <c r="TLZ86" s="481"/>
      <c r="TMA86" s="482"/>
      <c r="TMB86" s="481"/>
      <c r="TMC86" s="1053"/>
      <c r="TMD86" s="1053"/>
      <c r="TME86" s="1053"/>
      <c r="TMF86" s="1053"/>
      <c r="TMG86" s="1053"/>
      <c r="TMH86" s="480"/>
      <c r="TMI86" s="480"/>
      <c r="TMJ86" s="481"/>
      <c r="TMK86" s="480"/>
      <c r="TML86" s="480"/>
      <c r="TMM86" s="480"/>
      <c r="TMN86" s="481"/>
      <c r="TMO86" s="481"/>
      <c r="TMP86" s="482"/>
      <c r="TMQ86" s="481"/>
      <c r="TMR86" s="1053"/>
      <c r="TMS86" s="1053"/>
      <c r="TMT86" s="1053"/>
      <c r="TMU86" s="1053"/>
      <c r="TMV86" s="1053"/>
      <c r="TMW86" s="480"/>
      <c r="TMX86" s="480"/>
      <c r="TMY86" s="481"/>
      <c r="TMZ86" s="480"/>
      <c r="TNA86" s="480"/>
      <c r="TNB86" s="480"/>
      <c r="TNC86" s="481"/>
      <c r="TND86" s="481"/>
      <c r="TNE86" s="482"/>
      <c r="TNF86" s="481"/>
      <c r="TNG86" s="1053"/>
      <c r="TNH86" s="1053"/>
      <c r="TNI86" s="1053"/>
      <c r="TNJ86" s="1053"/>
      <c r="TNK86" s="1053"/>
      <c r="TNL86" s="480"/>
      <c r="TNM86" s="480"/>
      <c r="TNN86" s="481"/>
      <c r="TNO86" s="480"/>
      <c r="TNP86" s="480"/>
      <c r="TNQ86" s="480"/>
      <c r="TNR86" s="481"/>
      <c r="TNS86" s="481"/>
      <c r="TNT86" s="482"/>
      <c r="TNU86" s="481"/>
      <c r="TNV86" s="1053"/>
      <c r="TNW86" s="1053"/>
      <c r="TNX86" s="1053"/>
      <c r="TNY86" s="1053"/>
      <c r="TNZ86" s="1053"/>
      <c r="TOA86" s="480"/>
      <c r="TOB86" s="480"/>
      <c r="TOC86" s="481"/>
      <c r="TOD86" s="480"/>
      <c r="TOE86" s="480"/>
      <c r="TOF86" s="480"/>
      <c r="TOG86" s="481"/>
      <c r="TOH86" s="481"/>
      <c r="TOI86" s="482"/>
      <c r="TOJ86" s="481"/>
      <c r="TOK86" s="1053"/>
      <c r="TOL86" s="1053"/>
      <c r="TOM86" s="1053"/>
      <c r="TON86" s="1053"/>
      <c r="TOO86" s="1053"/>
      <c r="TOP86" s="480"/>
      <c r="TOQ86" s="480"/>
      <c r="TOR86" s="481"/>
      <c r="TOS86" s="480"/>
      <c r="TOT86" s="480"/>
      <c r="TOU86" s="480"/>
      <c r="TOV86" s="481"/>
      <c r="TOW86" s="481"/>
      <c r="TOX86" s="482"/>
      <c r="TOY86" s="481"/>
      <c r="TOZ86" s="1053"/>
      <c r="TPA86" s="1053"/>
      <c r="TPB86" s="1053"/>
      <c r="TPC86" s="1053"/>
      <c r="TPD86" s="1053"/>
      <c r="TPE86" s="480"/>
      <c r="TPF86" s="480"/>
      <c r="TPG86" s="481"/>
      <c r="TPH86" s="480"/>
      <c r="TPI86" s="480"/>
      <c r="TPJ86" s="480"/>
      <c r="TPK86" s="481"/>
      <c r="TPL86" s="481"/>
      <c r="TPM86" s="482"/>
      <c r="TPN86" s="481"/>
      <c r="TPO86" s="1053"/>
      <c r="TPP86" s="1053"/>
      <c r="TPQ86" s="1053"/>
      <c r="TPR86" s="1053"/>
      <c r="TPS86" s="1053"/>
      <c r="TPT86" s="480"/>
      <c r="TPU86" s="480"/>
      <c r="TPV86" s="481"/>
      <c r="TPW86" s="480"/>
      <c r="TPX86" s="480"/>
      <c r="TPY86" s="480"/>
      <c r="TPZ86" s="481"/>
      <c r="TQA86" s="481"/>
      <c r="TQB86" s="482"/>
      <c r="TQC86" s="481"/>
      <c r="TQD86" s="1053"/>
      <c r="TQE86" s="1053"/>
      <c r="TQF86" s="1053"/>
      <c r="TQG86" s="1053"/>
      <c r="TQH86" s="1053"/>
      <c r="TQI86" s="480"/>
      <c r="TQJ86" s="480"/>
      <c r="TQK86" s="481"/>
      <c r="TQL86" s="480"/>
      <c r="TQM86" s="480"/>
      <c r="TQN86" s="480"/>
      <c r="TQO86" s="481"/>
      <c r="TQP86" s="481"/>
      <c r="TQQ86" s="482"/>
      <c r="TQR86" s="481"/>
      <c r="TQS86" s="1053"/>
      <c r="TQT86" s="1053"/>
      <c r="TQU86" s="1053"/>
      <c r="TQV86" s="1053"/>
      <c r="TQW86" s="1053"/>
      <c r="TQX86" s="480"/>
      <c r="TQY86" s="480"/>
      <c r="TQZ86" s="481"/>
      <c r="TRA86" s="480"/>
      <c r="TRB86" s="480"/>
      <c r="TRC86" s="480"/>
      <c r="TRD86" s="481"/>
      <c r="TRE86" s="481"/>
      <c r="TRF86" s="482"/>
      <c r="TRG86" s="481"/>
      <c r="TRH86" s="1053"/>
      <c r="TRI86" s="1053"/>
      <c r="TRJ86" s="1053"/>
      <c r="TRK86" s="1053"/>
      <c r="TRL86" s="1053"/>
      <c r="TRM86" s="480"/>
      <c r="TRN86" s="480"/>
      <c r="TRO86" s="481"/>
      <c r="TRP86" s="480"/>
      <c r="TRQ86" s="480"/>
      <c r="TRR86" s="480"/>
      <c r="TRS86" s="481"/>
      <c r="TRT86" s="481"/>
      <c r="TRU86" s="482"/>
      <c r="TRV86" s="481"/>
      <c r="TRW86" s="1053"/>
      <c r="TRX86" s="1053"/>
      <c r="TRY86" s="1053"/>
      <c r="TRZ86" s="1053"/>
      <c r="TSA86" s="1053"/>
      <c r="TSB86" s="480"/>
      <c r="TSC86" s="480"/>
      <c r="TSD86" s="481"/>
      <c r="TSE86" s="480"/>
      <c r="TSF86" s="480"/>
      <c r="TSG86" s="480"/>
      <c r="TSH86" s="481"/>
      <c r="TSI86" s="481"/>
      <c r="TSJ86" s="482"/>
      <c r="TSK86" s="481"/>
      <c r="TSL86" s="1053"/>
      <c r="TSM86" s="1053"/>
      <c r="TSN86" s="1053"/>
      <c r="TSO86" s="1053"/>
      <c r="TSP86" s="1053"/>
      <c r="TSQ86" s="480"/>
      <c r="TSR86" s="480"/>
      <c r="TSS86" s="481"/>
      <c r="TST86" s="480"/>
      <c r="TSU86" s="480"/>
      <c r="TSV86" s="480"/>
      <c r="TSW86" s="481"/>
      <c r="TSX86" s="481"/>
      <c r="TSY86" s="482"/>
      <c r="TSZ86" s="481"/>
      <c r="TTA86" s="1053"/>
      <c r="TTB86" s="1053"/>
      <c r="TTC86" s="1053"/>
      <c r="TTD86" s="1053"/>
      <c r="TTE86" s="1053"/>
      <c r="TTF86" s="480"/>
      <c r="TTG86" s="480"/>
      <c r="TTH86" s="481"/>
      <c r="TTI86" s="480"/>
      <c r="TTJ86" s="480"/>
      <c r="TTK86" s="480"/>
      <c r="TTL86" s="481"/>
      <c r="TTM86" s="481"/>
      <c r="TTN86" s="482"/>
      <c r="TTO86" s="481"/>
      <c r="TTP86" s="1053"/>
      <c r="TTQ86" s="1053"/>
      <c r="TTR86" s="1053"/>
      <c r="TTS86" s="1053"/>
      <c r="TTT86" s="1053"/>
      <c r="TTU86" s="480"/>
      <c r="TTV86" s="480"/>
      <c r="TTW86" s="481"/>
      <c r="TTX86" s="480"/>
      <c r="TTY86" s="480"/>
      <c r="TTZ86" s="480"/>
      <c r="TUA86" s="481"/>
      <c r="TUB86" s="481"/>
      <c r="TUC86" s="482"/>
      <c r="TUD86" s="481"/>
      <c r="TUE86" s="1053"/>
      <c r="TUF86" s="1053"/>
      <c r="TUG86" s="1053"/>
      <c r="TUH86" s="1053"/>
      <c r="TUI86" s="1053"/>
      <c r="TUJ86" s="480"/>
      <c r="TUK86" s="480"/>
      <c r="TUL86" s="481"/>
      <c r="TUM86" s="480"/>
      <c r="TUN86" s="480"/>
      <c r="TUO86" s="480"/>
      <c r="TUP86" s="481"/>
      <c r="TUQ86" s="481"/>
      <c r="TUR86" s="482"/>
      <c r="TUS86" s="481"/>
      <c r="TUT86" s="1053"/>
      <c r="TUU86" s="1053"/>
      <c r="TUV86" s="1053"/>
      <c r="TUW86" s="1053"/>
      <c r="TUX86" s="1053"/>
      <c r="TUY86" s="480"/>
      <c r="TUZ86" s="480"/>
      <c r="TVA86" s="481"/>
      <c r="TVB86" s="480"/>
      <c r="TVC86" s="480"/>
      <c r="TVD86" s="480"/>
      <c r="TVE86" s="481"/>
      <c r="TVF86" s="481"/>
      <c r="TVG86" s="482"/>
      <c r="TVH86" s="481"/>
      <c r="TVI86" s="1053"/>
      <c r="TVJ86" s="1053"/>
      <c r="TVK86" s="1053"/>
      <c r="TVL86" s="1053"/>
      <c r="TVM86" s="1053"/>
      <c r="TVN86" s="480"/>
      <c r="TVO86" s="480"/>
      <c r="TVP86" s="481"/>
      <c r="TVQ86" s="480"/>
      <c r="TVR86" s="480"/>
      <c r="TVS86" s="480"/>
      <c r="TVT86" s="481"/>
      <c r="TVU86" s="481"/>
      <c r="TVV86" s="482"/>
      <c r="TVW86" s="481"/>
      <c r="TVX86" s="1053"/>
      <c r="TVY86" s="1053"/>
      <c r="TVZ86" s="1053"/>
      <c r="TWA86" s="1053"/>
      <c r="TWB86" s="1053"/>
      <c r="TWC86" s="480"/>
      <c r="TWD86" s="480"/>
      <c r="TWE86" s="481"/>
      <c r="TWF86" s="480"/>
      <c r="TWG86" s="480"/>
      <c r="TWH86" s="480"/>
      <c r="TWI86" s="481"/>
      <c r="TWJ86" s="481"/>
      <c r="TWK86" s="482"/>
      <c r="TWL86" s="481"/>
      <c r="TWM86" s="1053"/>
      <c r="TWN86" s="1053"/>
      <c r="TWO86" s="1053"/>
      <c r="TWP86" s="1053"/>
      <c r="TWQ86" s="1053"/>
      <c r="TWR86" s="480"/>
      <c r="TWS86" s="480"/>
      <c r="TWT86" s="481"/>
      <c r="TWU86" s="480"/>
      <c r="TWV86" s="480"/>
      <c r="TWW86" s="480"/>
      <c r="TWX86" s="481"/>
      <c r="TWY86" s="481"/>
      <c r="TWZ86" s="482"/>
      <c r="TXA86" s="481"/>
      <c r="TXB86" s="1053"/>
      <c r="TXC86" s="1053"/>
      <c r="TXD86" s="1053"/>
      <c r="TXE86" s="1053"/>
      <c r="TXF86" s="1053"/>
      <c r="TXG86" s="480"/>
      <c r="TXH86" s="480"/>
      <c r="TXI86" s="481"/>
      <c r="TXJ86" s="480"/>
      <c r="TXK86" s="480"/>
      <c r="TXL86" s="480"/>
      <c r="TXM86" s="481"/>
      <c r="TXN86" s="481"/>
      <c r="TXO86" s="482"/>
      <c r="TXP86" s="481"/>
      <c r="TXQ86" s="1053"/>
      <c r="TXR86" s="1053"/>
      <c r="TXS86" s="1053"/>
      <c r="TXT86" s="1053"/>
      <c r="TXU86" s="1053"/>
      <c r="TXV86" s="480"/>
      <c r="TXW86" s="480"/>
      <c r="TXX86" s="481"/>
      <c r="TXY86" s="480"/>
      <c r="TXZ86" s="480"/>
      <c r="TYA86" s="480"/>
      <c r="TYB86" s="481"/>
      <c r="TYC86" s="481"/>
      <c r="TYD86" s="482"/>
      <c r="TYE86" s="481"/>
      <c r="TYF86" s="1053"/>
      <c r="TYG86" s="1053"/>
      <c r="TYH86" s="1053"/>
      <c r="TYI86" s="1053"/>
      <c r="TYJ86" s="1053"/>
      <c r="TYK86" s="480"/>
      <c r="TYL86" s="480"/>
      <c r="TYM86" s="481"/>
      <c r="TYN86" s="480"/>
      <c r="TYO86" s="480"/>
      <c r="TYP86" s="480"/>
      <c r="TYQ86" s="481"/>
      <c r="TYR86" s="481"/>
      <c r="TYS86" s="482"/>
      <c r="TYT86" s="481"/>
      <c r="TYU86" s="1053"/>
      <c r="TYV86" s="1053"/>
      <c r="TYW86" s="1053"/>
      <c r="TYX86" s="1053"/>
      <c r="TYY86" s="1053"/>
      <c r="TYZ86" s="480"/>
      <c r="TZA86" s="480"/>
      <c r="TZB86" s="481"/>
      <c r="TZC86" s="480"/>
      <c r="TZD86" s="480"/>
      <c r="TZE86" s="480"/>
      <c r="TZF86" s="481"/>
      <c r="TZG86" s="481"/>
      <c r="TZH86" s="482"/>
      <c r="TZI86" s="481"/>
      <c r="TZJ86" s="1053"/>
      <c r="TZK86" s="1053"/>
      <c r="TZL86" s="1053"/>
      <c r="TZM86" s="1053"/>
      <c r="TZN86" s="1053"/>
      <c r="TZO86" s="480"/>
      <c r="TZP86" s="480"/>
      <c r="TZQ86" s="481"/>
      <c r="TZR86" s="480"/>
      <c r="TZS86" s="480"/>
      <c r="TZT86" s="480"/>
      <c r="TZU86" s="481"/>
      <c r="TZV86" s="481"/>
      <c r="TZW86" s="482"/>
      <c r="TZX86" s="481"/>
      <c r="TZY86" s="1053"/>
      <c r="TZZ86" s="1053"/>
      <c r="UAA86" s="1053"/>
      <c r="UAB86" s="1053"/>
      <c r="UAC86" s="1053"/>
      <c r="UAD86" s="480"/>
      <c r="UAE86" s="480"/>
      <c r="UAF86" s="481"/>
      <c r="UAG86" s="480"/>
      <c r="UAH86" s="480"/>
      <c r="UAI86" s="480"/>
      <c r="UAJ86" s="481"/>
      <c r="UAK86" s="481"/>
      <c r="UAL86" s="482"/>
      <c r="UAM86" s="481"/>
      <c r="UAN86" s="1053"/>
      <c r="UAO86" s="1053"/>
      <c r="UAP86" s="1053"/>
      <c r="UAQ86" s="1053"/>
      <c r="UAR86" s="1053"/>
      <c r="UAS86" s="480"/>
      <c r="UAT86" s="480"/>
      <c r="UAU86" s="481"/>
      <c r="UAV86" s="480"/>
      <c r="UAW86" s="480"/>
      <c r="UAX86" s="480"/>
      <c r="UAY86" s="481"/>
      <c r="UAZ86" s="481"/>
      <c r="UBA86" s="482"/>
      <c r="UBB86" s="481"/>
      <c r="UBC86" s="1053"/>
      <c r="UBD86" s="1053"/>
      <c r="UBE86" s="1053"/>
      <c r="UBF86" s="1053"/>
      <c r="UBG86" s="1053"/>
      <c r="UBH86" s="480"/>
      <c r="UBI86" s="480"/>
      <c r="UBJ86" s="481"/>
      <c r="UBK86" s="480"/>
      <c r="UBL86" s="480"/>
      <c r="UBM86" s="480"/>
      <c r="UBN86" s="481"/>
      <c r="UBO86" s="481"/>
      <c r="UBP86" s="482"/>
      <c r="UBQ86" s="481"/>
      <c r="UBR86" s="1053"/>
      <c r="UBS86" s="1053"/>
      <c r="UBT86" s="1053"/>
      <c r="UBU86" s="1053"/>
      <c r="UBV86" s="1053"/>
      <c r="UBW86" s="480"/>
      <c r="UBX86" s="480"/>
      <c r="UBY86" s="481"/>
      <c r="UBZ86" s="480"/>
      <c r="UCA86" s="480"/>
      <c r="UCB86" s="480"/>
      <c r="UCC86" s="481"/>
      <c r="UCD86" s="481"/>
      <c r="UCE86" s="482"/>
      <c r="UCF86" s="481"/>
      <c r="UCG86" s="1053"/>
      <c r="UCH86" s="1053"/>
      <c r="UCI86" s="1053"/>
      <c r="UCJ86" s="1053"/>
      <c r="UCK86" s="1053"/>
      <c r="UCL86" s="480"/>
      <c r="UCM86" s="480"/>
      <c r="UCN86" s="481"/>
      <c r="UCO86" s="480"/>
      <c r="UCP86" s="480"/>
      <c r="UCQ86" s="480"/>
      <c r="UCR86" s="481"/>
      <c r="UCS86" s="481"/>
      <c r="UCT86" s="482"/>
      <c r="UCU86" s="481"/>
      <c r="UCV86" s="1053"/>
      <c r="UCW86" s="1053"/>
      <c r="UCX86" s="1053"/>
      <c r="UCY86" s="1053"/>
      <c r="UCZ86" s="1053"/>
      <c r="UDA86" s="480"/>
      <c r="UDB86" s="480"/>
      <c r="UDC86" s="481"/>
      <c r="UDD86" s="480"/>
      <c r="UDE86" s="480"/>
      <c r="UDF86" s="480"/>
      <c r="UDG86" s="481"/>
      <c r="UDH86" s="481"/>
      <c r="UDI86" s="482"/>
      <c r="UDJ86" s="481"/>
      <c r="UDK86" s="1053"/>
      <c r="UDL86" s="1053"/>
      <c r="UDM86" s="1053"/>
      <c r="UDN86" s="1053"/>
      <c r="UDO86" s="1053"/>
      <c r="UDP86" s="480"/>
      <c r="UDQ86" s="480"/>
      <c r="UDR86" s="481"/>
      <c r="UDS86" s="480"/>
      <c r="UDT86" s="480"/>
      <c r="UDU86" s="480"/>
      <c r="UDV86" s="481"/>
      <c r="UDW86" s="481"/>
      <c r="UDX86" s="482"/>
      <c r="UDY86" s="481"/>
      <c r="UDZ86" s="1053"/>
      <c r="UEA86" s="1053"/>
      <c r="UEB86" s="1053"/>
      <c r="UEC86" s="1053"/>
      <c r="UED86" s="1053"/>
      <c r="UEE86" s="480"/>
      <c r="UEF86" s="480"/>
      <c r="UEG86" s="481"/>
      <c r="UEH86" s="480"/>
      <c r="UEI86" s="480"/>
      <c r="UEJ86" s="480"/>
      <c r="UEK86" s="481"/>
      <c r="UEL86" s="481"/>
      <c r="UEM86" s="482"/>
      <c r="UEN86" s="481"/>
      <c r="UEO86" s="1053"/>
      <c r="UEP86" s="1053"/>
      <c r="UEQ86" s="1053"/>
      <c r="UER86" s="1053"/>
      <c r="UES86" s="1053"/>
      <c r="UET86" s="480"/>
      <c r="UEU86" s="480"/>
      <c r="UEV86" s="481"/>
      <c r="UEW86" s="480"/>
      <c r="UEX86" s="480"/>
      <c r="UEY86" s="480"/>
      <c r="UEZ86" s="481"/>
      <c r="UFA86" s="481"/>
      <c r="UFB86" s="482"/>
      <c r="UFC86" s="481"/>
      <c r="UFD86" s="1053"/>
      <c r="UFE86" s="1053"/>
      <c r="UFF86" s="1053"/>
      <c r="UFG86" s="1053"/>
      <c r="UFH86" s="1053"/>
      <c r="UFI86" s="480"/>
      <c r="UFJ86" s="480"/>
      <c r="UFK86" s="481"/>
      <c r="UFL86" s="480"/>
      <c r="UFM86" s="480"/>
      <c r="UFN86" s="480"/>
      <c r="UFO86" s="481"/>
      <c r="UFP86" s="481"/>
      <c r="UFQ86" s="482"/>
      <c r="UFR86" s="481"/>
      <c r="UFS86" s="1053"/>
      <c r="UFT86" s="1053"/>
      <c r="UFU86" s="1053"/>
      <c r="UFV86" s="1053"/>
      <c r="UFW86" s="1053"/>
      <c r="UFX86" s="480"/>
      <c r="UFY86" s="480"/>
      <c r="UFZ86" s="481"/>
      <c r="UGA86" s="480"/>
      <c r="UGB86" s="480"/>
      <c r="UGC86" s="480"/>
      <c r="UGD86" s="481"/>
      <c r="UGE86" s="481"/>
      <c r="UGF86" s="482"/>
      <c r="UGG86" s="481"/>
      <c r="UGH86" s="1053"/>
      <c r="UGI86" s="1053"/>
      <c r="UGJ86" s="1053"/>
      <c r="UGK86" s="1053"/>
      <c r="UGL86" s="1053"/>
      <c r="UGM86" s="480"/>
      <c r="UGN86" s="480"/>
      <c r="UGO86" s="481"/>
      <c r="UGP86" s="480"/>
      <c r="UGQ86" s="480"/>
      <c r="UGR86" s="480"/>
      <c r="UGS86" s="481"/>
      <c r="UGT86" s="481"/>
      <c r="UGU86" s="482"/>
      <c r="UGV86" s="481"/>
      <c r="UGW86" s="1053"/>
      <c r="UGX86" s="1053"/>
      <c r="UGY86" s="1053"/>
      <c r="UGZ86" s="1053"/>
      <c r="UHA86" s="1053"/>
      <c r="UHB86" s="480"/>
      <c r="UHC86" s="480"/>
      <c r="UHD86" s="481"/>
      <c r="UHE86" s="480"/>
      <c r="UHF86" s="480"/>
      <c r="UHG86" s="480"/>
      <c r="UHH86" s="481"/>
      <c r="UHI86" s="481"/>
      <c r="UHJ86" s="482"/>
      <c r="UHK86" s="481"/>
      <c r="UHL86" s="1053"/>
      <c r="UHM86" s="1053"/>
      <c r="UHN86" s="1053"/>
      <c r="UHO86" s="1053"/>
      <c r="UHP86" s="1053"/>
      <c r="UHQ86" s="480"/>
      <c r="UHR86" s="480"/>
      <c r="UHS86" s="481"/>
      <c r="UHT86" s="480"/>
      <c r="UHU86" s="480"/>
      <c r="UHV86" s="480"/>
      <c r="UHW86" s="481"/>
      <c r="UHX86" s="481"/>
      <c r="UHY86" s="482"/>
      <c r="UHZ86" s="481"/>
      <c r="UIA86" s="1053"/>
      <c r="UIB86" s="1053"/>
      <c r="UIC86" s="1053"/>
      <c r="UID86" s="1053"/>
      <c r="UIE86" s="1053"/>
      <c r="UIF86" s="480"/>
      <c r="UIG86" s="480"/>
      <c r="UIH86" s="481"/>
      <c r="UII86" s="480"/>
      <c r="UIJ86" s="480"/>
      <c r="UIK86" s="480"/>
      <c r="UIL86" s="481"/>
      <c r="UIM86" s="481"/>
      <c r="UIN86" s="482"/>
      <c r="UIO86" s="481"/>
      <c r="UIP86" s="1053"/>
      <c r="UIQ86" s="1053"/>
      <c r="UIR86" s="1053"/>
      <c r="UIS86" s="1053"/>
      <c r="UIT86" s="1053"/>
      <c r="UIU86" s="480"/>
      <c r="UIV86" s="480"/>
      <c r="UIW86" s="481"/>
      <c r="UIX86" s="480"/>
      <c r="UIY86" s="480"/>
      <c r="UIZ86" s="480"/>
      <c r="UJA86" s="481"/>
      <c r="UJB86" s="481"/>
      <c r="UJC86" s="482"/>
      <c r="UJD86" s="481"/>
      <c r="UJE86" s="1053"/>
      <c r="UJF86" s="1053"/>
      <c r="UJG86" s="1053"/>
      <c r="UJH86" s="1053"/>
      <c r="UJI86" s="1053"/>
      <c r="UJJ86" s="480"/>
      <c r="UJK86" s="480"/>
      <c r="UJL86" s="481"/>
      <c r="UJM86" s="480"/>
      <c r="UJN86" s="480"/>
      <c r="UJO86" s="480"/>
      <c r="UJP86" s="481"/>
      <c r="UJQ86" s="481"/>
      <c r="UJR86" s="482"/>
      <c r="UJS86" s="481"/>
      <c r="UJT86" s="1053"/>
      <c r="UJU86" s="1053"/>
      <c r="UJV86" s="1053"/>
      <c r="UJW86" s="1053"/>
      <c r="UJX86" s="1053"/>
      <c r="UJY86" s="480"/>
      <c r="UJZ86" s="480"/>
      <c r="UKA86" s="481"/>
      <c r="UKB86" s="480"/>
      <c r="UKC86" s="480"/>
      <c r="UKD86" s="480"/>
      <c r="UKE86" s="481"/>
      <c r="UKF86" s="481"/>
      <c r="UKG86" s="482"/>
      <c r="UKH86" s="481"/>
      <c r="UKI86" s="1053"/>
      <c r="UKJ86" s="1053"/>
      <c r="UKK86" s="1053"/>
      <c r="UKL86" s="1053"/>
      <c r="UKM86" s="1053"/>
      <c r="UKN86" s="480"/>
      <c r="UKO86" s="480"/>
      <c r="UKP86" s="481"/>
      <c r="UKQ86" s="480"/>
      <c r="UKR86" s="480"/>
      <c r="UKS86" s="480"/>
      <c r="UKT86" s="481"/>
      <c r="UKU86" s="481"/>
      <c r="UKV86" s="482"/>
      <c r="UKW86" s="481"/>
      <c r="UKX86" s="1053"/>
      <c r="UKY86" s="1053"/>
      <c r="UKZ86" s="1053"/>
      <c r="ULA86" s="1053"/>
      <c r="ULB86" s="1053"/>
      <c r="ULC86" s="480"/>
      <c r="ULD86" s="480"/>
      <c r="ULE86" s="481"/>
      <c r="ULF86" s="480"/>
      <c r="ULG86" s="480"/>
      <c r="ULH86" s="480"/>
      <c r="ULI86" s="481"/>
      <c r="ULJ86" s="481"/>
      <c r="ULK86" s="482"/>
      <c r="ULL86" s="481"/>
      <c r="ULM86" s="1053"/>
      <c r="ULN86" s="1053"/>
      <c r="ULO86" s="1053"/>
      <c r="ULP86" s="1053"/>
      <c r="ULQ86" s="1053"/>
      <c r="ULR86" s="480"/>
      <c r="ULS86" s="480"/>
      <c r="ULT86" s="481"/>
      <c r="ULU86" s="480"/>
      <c r="ULV86" s="480"/>
      <c r="ULW86" s="480"/>
      <c r="ULX86" s="481"/>
      <c r="ULY86" s="481"/>
      <c r="ULZ86" s="482"/>
      <c r="UMA86" s="481"/>
      <c r="UMB86" s="1053"/>
      <c r="UMC86" s="1053"/>
      <c r="UMD86" s="1053"/>
      <c r="UME86" s="1053"/>
      <c r="UMF86" s="1053"/>
      <c r="UMG86" s="480"/>
      <c r="UMH86" s="480"/>
      <c r="UMI86" s="481"/>
      <c r="UMJ86" s="480"/>
      <c r="UMK86" s="480"/>
      <c r="UML86" s="480"/>
      <c r="UMM86" s="481"/>
      <c r="UMN86" s="481"/>
      <c r="UMO86" s="482"/>
      <c r="UMP86" s="481"/>
      <c r="UMQ86" s="1053"/>
      <c r="UMR86" s="1053"/>
      <c r="UMS86" s="1053"/>
      <c r="UMT86" s="1053"/>
      <c r="UMU86" s="1053"/>
      <c r="UMV86" s="480"/>
      <c r="UMW86" s="480"/>
      <c r="UMX86" s="481"/>
      <c r="UMY86" s="480"/>
      <c r="UMZ86" s="480"/>
      <c r="UNA86" s="480"/>
      <c r="UNB86" s="481"/>
      <c r="UNC86" s="481"/>
      <c r="UND86" s="482"/>
      <c r="UNE86" s="481"/>
      <c r="UNF86" s="1053"/>
      <c r="UNG86" s="1053"/>
      <c r="UNH86" s="1053"/>
      <c r="UNI86" s="1053"/>
      <c r="UNJ86" s="1053"/>
      <c r="UNK86" s="480"/>
      <c r="UNL86" s="480"/>
      <c r="UNM86" s="481"/>
      <c r="UNN86" s="480"/>
      <c r="UNO86" s="480"/>
      <c r="UNP86" s="480"/>
      <c r="UNQ86" s="481"/>
      <c r="UNR86" s="481"/>
      <c r="UNS86" s="482"/>
      <c r="UNT86" s="481"/>
      <c r="UNU86" s="1053"/>
      <c r="UNV86" s="1053"/>
      <c r="UNW86" s="1053"/>
      <c r="UNX86" s="1053"/>
      <c r="UNY86" s="1053"/>
      <c r="UNZ86" s="480"/>
      <c r="UOA86" s="480"/>
      <c r="UOB86" s="481"/>
      <c r="UOC86" s="480"/>
      <c r="UOD86" s="480"/>
      <c r="UOE86" s="480"/>
      <c r="UOF86" s="481"/>
      <c r="UOG86" s="481"/>
      <c r="UOH86" s="482"/>
      <c r="UOI86" s="481"/>
      <c r="UOJ86" s="1053"/>
      <c r="UOK86" s="1053"/>
      <c r="UOL86" s="1053"/>
      <c r="UOM86" s="1053"/>
      <c r="UON86" s="1053"/>
      <c r="UOO86" s="480"/>
      <c r="UOP86" s="480"/>
      <c r="UOQ86" s="481"/>
      <c r="UOR86" s="480"/>
      <c r="UOS86" s="480"/>
      <c r="UOT86" s="480"/>
      <c r="UOU86" s="481"/>
      <c r="UOV86" s="481"/>
      <c r="UOW86" s="482"/>
      <c r="UOX86" s="481"/>
      <c r="UOY86" s="1053"/>
      <c r="UOZ86" s="1053"/>
      <c r="UPA86" s="1053"/>
      <c r="UPB86" s="1053"/>
      <c r="UPC86" s="1053"/>
      <c r="UPD86" s="480"/>
      <c r="UPE86" s="480"/>
      <c r="UPF86" s="481"/>
      <c r="UPG86" s="480"/>
      <c r="UPH86" s="480"/>
      <c r="UPI86" s="480"/>
      <c r="UPJ86" s="481"/>
      <c r="UPK86" s="481"/>
      <c r="UPL86" s="482"/>
      <c r="UPM86" s="481"/>
      <c r="UPN86" s="1053"/>
      <c r="UPO86" s="1053"/>
      <c r="UPP86" s="1053"/>
      <c r="UPQ86" s="1053"/>
      <c r="UPR86" s="1053"/>
      <c r="UPS86" s="480"/>
      <c r="UPT86" s="480"/>
      <c r="UPU86" s="481"/>
      <c r="UPV86" s="480"/>
      <c r="UPW86" s="480"/>
      <c r="UPX86" s="480"/>
      <c r="UPY86" s="481"/>
      <c r="UPZ86" s="481"/>
      <c r="UQA86" s="482"/>
      <c r="UQB86" s="481"/>
      <c r="UQC86" s="1053"/>
      <c r="UQD86" s="1053"/>
      <c r="UQE86" s="1053"/>
      <c r="UQF86" s="1053"/>
      <c r="UQG86" s="1053"/>
      <c r="UQH86" s="480"/>
      <c r="UQI86" s="480"/>
      <c r="UQJ86" s="481"/>
      <c r="UQK86" s="480"/>
      <c r="UQL86" s="480"/>
      <c r="UQM86" s="480"/>
      <c r="UQN86" s="481"/>
      <c r="UQO86" s="481"/>
      <c r="UQP86" s="482"/>
      <c r="UQQ86" s="481"/>
      <c r="UQR86" s="1053"/>
      <c r="UQS86" s="1053"/>
      <c r="UQT86" s="1053"/>
      <c r="UQU86" s="1053"/>
      <c r="UQV86" s="1053"/>
      <c r="UQW86" s="480"/>
      <c r="UQX86" s="480"/>
      <c r="UQY86" s="481"/>
      <c r="UQZ86" s="480"/>
      <c r="URA86" s="480"/>
      <c r="URB86" s="480"/>
      <c r="URC86" s="481"/>
      <c r="URD86" s="481"/>
      <c r="URE86" s="482"/>
      <c r="URF86" s="481"/>
      <c r="URG86" s="1053"/>
      <c r="URH86" s="1053"/>
      <c r="URI86" s="1053"/>
      <c r="URJ86" s="1053"/>
      <c r="URK86" s="1053"/>
      <c r="URL86" s="480"/>
      <c r="URM86" s="480"/>
      <c r="URN86" s="481"/>
      <c r="URO86" s="480"/>
      <c r="URP86" s="480"/>
      <c r="URQ86" s="480"/>
      <c r="URR86" s="481"/>
      <c r="URS86" s="481"/>
      <c r="URT86" s="482"/>
      <c r="URU86" s="481"/>
      <c r="URV86" s="1053"/>
      <c r="URW86" s="1053"/>
      <c r="URX86" s="1053"/>
      <c r="URY86" s="1053"/>
      <c r="URZ86" s="1053"/>
      <c r="USA86" s="480"/>
      <c r="USB86" s="480"/>
      <c r="USC86" s="481"/>
      <c r="USD86" s="480"/>
      <c r="USE86" s="480"/>
      <c r="USF86" s="480"/>
      <c r="USG86" s="481"/>
      <c r="USH86" s="481"/>
      <c r="USI86" s="482"/>
      <c r="USJ86" s="481"/>
      <c r="USK86" s="1053"/>
      <c r="USL86" s="1053"/>
      <c r="USM86" s="1053"/>
      <c r="USN86" s="1053"/>
      <c r="USO86" s="1053"/>
      <c r="USP86" s="480"/>
      <c r="USQ86" s="480"/>
      <c r="USR86" s="481"/>
      <c r="USS86" s="480"/>
      <c r="UST86" s="480"/>
      <c r="USU86" s="480"/>
      <c r="USV86" s="481"/>
      <c r="USW86" s="481"/>
      <c r="USX86" s="482"/>
      <c r="USY86" s="481"/>
      <c r="USZ86" s="1053"/>
      <c r="UTA86" s="1053"/>
      <c r="UTB86" s="1053"/>
      <c r="UTC86" s="1053"/>
      <c r="UTD86" s="1053"/>
      <c r="UTE86" s="480"/>
      <c r="UTF86" s="480"/>
      <c r="UTG86" s="481"/>
      <c r="UTH86" s="480"/>
      <c r="UTI86" s="480"/>
      <c r="UTJ86" s="480"/>
      <c r="UTK86" s="481"/>
      <c r="UTL86" s="481"/>
      <c r="UTM86" s="482"/>
      <c r="UTN86" s="481"/>
      <c r="UTO86" s="1053"/>
      <c r="UTP86" s="1053"/>
      <c r="UTQ86" s="1053"/>
      <c r="UTR86" s="1053"/>
      <c r="UTS86" s="1053"/>
      <c r="UTT86" s="480"/>
      <c r="UTU86" s="480"/>
      <c r="UTV86" s="481"/>
      <c r="UTW86" s="480"/>
      <c r="UTX86" s="480"/>
      <c r="UTY86" s="480"/>
      <c r="UTZ86" s="481"/>
      <c r="UUA86" s="481"/>
      <c r="UUB86" s="482"/>
      <c r="UUC86" s="481"/>
      <c r="UUD86" s="1053"/>
      <c r="UUE86" s="1053"/>
      <c r="UUF86" s="1053"/>
      <c r="UUG86" s="1053"/>
      <c r="UUH86" s="1053"/>
      <c r="UUI86" s="480"/>
      <c r="UUJ86" s="480"/>
      <c r="UUK86" s="481"/>
      <c r="UUL86" s="480"/>
      <c r="UUM86" s="480"/>
      <c r="UUN86" s="480"/>
      <c r="UUO86" s="481"/>
      <c r="UUP86" s="481"/>
      <c r="UUQ86" s="482"/>
      <c r="UUR86" s="481"/>
      <c r="UUS86" s="1053"/>
      <c r="UUT86" s="1053"/>
      <c r="UUU86" s="1053"/>
      <c r="UUV86" s="1053"/>
      <c r="UUW86" s="1053"/>
      <c r="UUX86" s="480"/>
      <c r="UUY86" s="480"/>
      <c r="UUZ86" s="481"/>
      <c r="UVA86" s="480"/>
      <c r="UVB86" s="480"/>
      <c r="UVC86" s="480"/>
      <c r="UVD86" s="481"/>
      <c r="UVE86" s="481"/>
      <c r="UVF86" s="482"/>
      <c r="UVG86" s="481"/>
      <c r="UVH86" s="1053"/>
      <c r="UVI86" s="1053"/>
      <c r="UVJ86" s="1053"/>
      <c r="UVK86" s="1053"/>
      <c r="UVL86" s="1053"/>
      <c r="UVM86" s="480"/>
      <c r="UVN86" s="480"/>
      <c r="UVO86" s="481"/>
      <c r="UVP86" s="480"/>
      <c r="UVQ86" s="480"/>
      <c r="UVR86" s="480"/>
      <c r="UVS86" s="481"/>
      <c r="UVT86" s="481"/>
      <c r="UVU86" s="482"/>
      <c r="UVV86" s="481"/>
      <c r="UVW86" s="1053"/>
      <c r="UVX86" s="1053"/>
      <c r="UVY86" s="1053"/>
      <c r="UVZ86" s="1053"/>
      <c r="UWA86" s="1053"/>
      <c r="UWB86" s="480"/>
      <c r="UWC86" s="480"/>
      <c r="UWD86" s="481"/>
      <c r="UWE86" s="480"/>
      <c r="UWF86" s="480"/>
      <c r="UWG86" s="480"/>
      <c r="UWH86" s="481"/>
      <c r="UWI86" s="481"/>
      <c r="UWJ86" s="482"/>
      <c r="UWK86" s="481"/>
      <c r="UWL86" s="1053"/>
      <c r="UWM86" s="1053"/>
      <c r="UWN86" s="1053"/>
      <c r="UWO86" s="1053"/>
      <c r="UWP86" s="1053"/>
      <c r="UWQ86" s="480"/>
      <c r="UWR86" s="480"/>
      <c r="UWS86" s="481"/>
      <c r="UWT86" s="480"/>
      <c r="UWU86" s="480"/>
      <c r="UWV86" s="480"/>
      <c r="UWW86" s="481"/>
      <c r="UWX86" s="481"/>
      <c r="UWY86" s="482"/>
      <c r="UWZ86" s="481"/>
      <c r="UXA86" s="1053"/>
      <c r="UXB86" s="1053"/>
      <c r="UXC86" s="1053"/>
      <c r="UXD86" s="1053"/>
      <c r="UXE86" s="1053"/>
      <c r="UXF86" s="480"/>
      <c r="UXG86" s="480"/>
      <c r="UXH86" s="481"/>
      <c r="UXI86" s="480"/>
      <c r="UXJ86" s="480"/>
      <c r="UXK86" s="480"/>
      <c r="UXL86" s="481"/>
      <c r="UXM86" s="481"/>
      <c r="UXN86" s="482"/>
      <c r="UXO86" s="481"/>
      <c r="UXP86" s="1053"/>
      <c r="UXQ86" s="1053"/>
      <c r="UXR86" s="1053"/>
      <c r="UXS86" s="1053"/>
      <c r="UXT86" s="1053"/>
      <c r="UXU86" s="480"/>
      <c r="UXV86" s="480"/>
      <c r="UXW86" s="481"/>
      <c r="UXX86" s="480"/>
      <c r="UXY86" s="480"/>
      <c r="UXZ86" s="480"/>
      <c r="UYA86" s="481"/>
      <c r="UYB86" s="481"/>
      <c r="UYC86" s="482"/>
      <c r="UYD86" s="481"/>
      <c r="UYE86" s="1053"/>
      <c r="UYF86" s="1053"/>
      <c r="UYG86" s="1053"/>
      <c r="UYH86" s="1053"/>
      <c r="UYI86" s="1053"/>
      <c r="UYJ86" s="480"/>
      <c r="UYK86" s="480"/>
      <c r="UYL86" s="481"/>
      <c r="UYM86" s="480"/>
      <c r="UYN86" s="480"/>
      <c r="UYO86" s="480"/>
      <c r="UYP86" s="481"/>
      <c r="UYQ86" s="481"/>
      <c r="UYR86" s="482"/>
      <c r="UYS86" s="481"/>
      <c r="UYT86" s="1053"/>
      <c r="UYU86" s="1053"/>
      <c r="UYV86" s="1053"/>
      <c r="UYW86" s="1053"/>
      <c r="UYX86" s="1053"/>
      <c r="UYY86" s="480"/>
      <c r="UYZ86" s="480"/>
      <c r="UZA86" s="481"/>
      <c r="UZB86" s="480"/>
      <c r="UZC86" s="480"/>
      <c r="UZD86" s="480"/>
      <c r="UZE86" s="481"/>
      <c r="UZF86" s="481"/>
      <c r="UZG86" s="482"/>
      <c r="UZH86" s="481"/>
      <c r="UZI86" s="1053"/>
      <c r="UZJ86" s="1053"/>
      <c r="UZK86" s="1053"/>
      <c r="UZL86" s="1053"/>
      <c r="UZM86" s="1053"/>
      <c r="UZN86" s="480"/>
      <c r="UZO86" s="480"/>
      <c r="UZP86" s="481"/>
      <c r="UZQ86" s="480"/>
      <c r="UZR86" s="480"/>
      <c r="UZS86" s="480"/>
      <c r="UZT86" s="481"/>
      <c r="UZU86" s="481"/>
      <c r="UZV86" s="482"/>
      <c r="UZW86" s="481"/>
      <c r="UZX86" s="1053"/>
      <c r="UZY86" s="1053"/>
      <c r="UZZ86" s="1053"/>
      <c r="VAA86" s="1053"/>
      <c r="VAB86" s="1053"/>
      <c r="VAC86" s="480"/>
      <c r="VAD86" s="480"/>
      <c r="VAE86" s="481"/>
      <c r="VAF86" s="480"/>
      <c r="VAG86" s="480"/>
      <c r="VAH86" s="480"/>
      <c r="VAI86" s="481"/>
      <c r="VAJ86" s="481"/>
      <c r="VAK86" s="482"/>
      <c r="VAL86" s="481"/>
      <c r="VAM86" s="1053"/>
      <c r="VAN86" s="1053"/>
      <c r="VAO86" s="1053"/>
      <c r="VAP86" s="1053"/>
      <c r="VAQ86" s="1053"/>
      <c r="VAR86" s="480"/>
      <c r="VAS86" s="480"/>
      <c r="VAT86" s="481"/>
      <c r="VAU86" s="480"/>
      <c r="VAV86" s="480"/>
      <c r="VAW86" s="480"/>
      <c r="VAX86" s="481"/>
      <c r="VAY86" s="481"/>
      <c r="VAZ86" s="482"/>
      <c r="VBA86" s="481"/>
      <c r="VBB86" s="1053"/>
      <c r="VBC86" s="1053"/>
      <c r="VBD86" s="1053"/>
      <c r="VBE86" s="1053"/>
      <c r="VBF86" s="1053"/>
      <c r="VBG86" s="480"/>
      <c r="VBH86" s="480"/>
      <c r="VBI86" s="481"/>
      <c r="VBJ86" s="480"/>
      <c r="VBK86" s="480"/>
      <c r="VBL86" s="480"/>
      <c r="VBM86" s="481"/>
      <c r="VBN86" s="481"/>
      <c r="VBO86" s="482"/>
      <c r="VBP86" s="481"/>
      <c r="VBQ86" s="1053"/>
      <c r="VBR86" s="1053"/>
      <c r="VBS86" s="1053"/>
      <c r="VBT86" s="1053"/>
      <c r="VBU86" s="1053"/>
      <c r="VBV86" s="480"/>
      <c r="VBW86" s="480"/>
      <c r="VBX86" s="481"/>
      <c r="VBY86" s="480"/>
      <c r="VBZ86" s="480"/>
      <c r="VCA86" s="480"/>
      <c r="VCB86" s="481"/>
      <c r="VCC86" s="481"/>
      <c r="VCD86" s="482"/>
      <c r="VCE86" s="481"/>
      <c r="VCF86" s="1053"/>
      <c r="VCG86" s="1053"/>
      <c r="VCH86" s="1053"/>
      <c r="VCI86" s="1053"/>
      <c r="VCJ86" s="1053"/>
      <c r="VCK86" s="480"/>
      <c r="VCL86" s="480"/>
      <c r="VCM86" s="481"/>
      <c r="VCN86" s="480"/>
      <c r="VCO86" s="480"/>
      <c r="VCP86" s="480"/>
      <c r="VCQ86" s="481"/>
      <c r="VCR86" s="481"/>
      <c r="VCS86" s="482"/>
      <c r="VCT86" s="481"/>
      <c r="VCU86" s="1053"/>
      <c r="VCV86" s="1053"/>
      <c r="VCW86" s="1053"/>
      <c r="VCX86" s="1053"/>
      <c r="VCY86" s="1053"/>
      <c r="VCZ86" s="480"/>
      <c r="VDA86" s="480"/>
      <c r="VDB86" s="481"/>
      <c r="VDC86" s="480"/>
      <c r="VDD86" s="480"/>
      <c r="VDE86" s="480"/>
      <c r="VDF86" s="481"/>
      <c r="VDG86" s="481"/>
      <c r="VDH86" s="482"/>
      <c r="VDI86" s="481"/>
      <c r="VDJ86" s="1053"/>
      <c r="VDK86" s="1053"/>
      <c r="VDL86" s="1053"/>
      <c r="VDM86" s="1053"/>
      <c r="VDN86" s="1053"/>
      <c r="VDO86" s="480"/>
      <c r="VDP86" s="480"/>
      <c r="VDQ86" s="481"/>
      <c r="VDR86" s="480"/>
      <c r="VDS86" s="480"/>
      <c r="VDT86" s="480"/>
      <c r="VDU86" s="481"/>
      <c r="VDV86" s="481"/>
      <c r="VDW86" s="482"/>
      <c r="VDX86" s="481"/>
      <c r="VDY86" s="1053"/>
      <c r="VDZ86" s="1053"/>
      <c r="VEA86" s="1053"/>
      <c r="VEB86" s="1053"/>
      <c r="VEC86" s="1053"/>
      <c r="VED86" s="480"/>
      <c r="VEE86" s="480"/>
      <c r="VEF86" s="481"/>
      <c r="VEG86" s="480"/>
      <c r="VEH86" s="480"/>
      <c r="VEI86" s="480"/>
      <c r="VEJ86" s="481"/>
      <c r="VEK86" s="481"/>
      <c r="VEL86" s="482"/>
      <c r="VEM86" s="481"/>
      <c r="VEN86" s="1053"/>
      <c r="VEO86" s="1053"/>
      <c r="VEP86" s="1053"/>
      <c r="VEQ86" s="1053"/>
      <c r="VER86" s="1053"/>
      <c r="VES86" s="480"/>
      <c r="VET86" s="480"/>
      <c r="VEU86" s="481"/>
      <c r="VEV86" s="480"/>
      <c r="VEW86" s="480"/>
      <c r="VEX86" s="480"/>
      <c r="VEY86" s="481"/>
      <c r="VEZ86" s="481"/>
      <c r="VFA86" s="482"/>
      <c r="VFB86" s="481"/>
      <c r="VFC86" s="1053"/>
      <c r="VFD86" s="1053"/>
      <c r="VFE86" s="1053"/>
      <c r="VFF86" s="1053"/>
      <c r="VFG86" s="1053"/>
      <c r="VFH86" s="480"/>
      <c r="VFI86" s="480"/>
      <c r="VFJ86" s="481"/>
      <c r="VFK86" s="480"/>
      <c r="VFL86" s="480"/>
      <c r="VFM86" s="480"/>
      <c r="VFN86" s="481"/>
      <c r="VFO86" s="481"/>
      <c r="VFP86" s="482"/>
      <c r="VFQ86" s="481"/>
      <c r="VFR86" s="1053"/>
      <c r="VFS86" s="1053"/>
      <c r="VFT86" s="1053"/>
      <c r="VFU86" s="1053"/>
      <c r="VFV86" s="1053"/>
      <c r="VFW86" s="480"/>
      <c r="VFX86" s="480"/>
      <c r="VFY86" s="481"/>
      <c r="VFZ86" s="480"/>
      <c r="VGA86" s="480"/>
      <c r="VGB86" s="480"/>
      <c r="VGC86" s="481"/>
      <c r="VGD86" s="481"/>
      <c r="VGE86" s="482"/>
      <c r="VGF86" s="481"/>
      <c r="VGG86" s="1053"/>
      <c r="VGH86" s="1053"/>
      <c r="VGI86" s="1053"/>
      <c r="VGJ86" s="1053"/>
      <c r="VGK86" s="1053"/>
      <c r="VGL86" s="480"/>
      <c r="VGM86" s="480"/>
      <c r="VGN86" s="481"/>
      <c r="VGO86" s="480"/>
      <c r="VGP86" s="480"/>
      <c r="VGQ86" s="480"/>
      <c r="VGR86" s="481"/>
      <c r="VGS86" s="481"/>
      <c r="VGT86" s="482"/>
      <c r="VGU86" s="481"/>
      <c r="VGV86" s="1053"/>
      <c r="VGW86" s="1053"/>
      <c r="VGX86" s="1053"/>
      <c r="VGY86" s="1053"/>
      <c r="VGZ86" s="1053"/>
      <c r="VHA86" s="480"/>
      <c r="VHB86" s="480"/>
      <c r="VHC86" s="481"/>
      <c r="VHD86" s="480"/>
      <c r="VHE86" s="480"/>
      <c r="VHF86" s="480"/>
      <c r="VHG86" s="481"/>
      <c r="VHH86" s="481"/>
      <c r="VHI86" s="482"/>
      <c r="VHJ86" s="481"/>
      <c r="VHK86" s="1053"/>
      <c r="VHL86" s="1053"/>
      <c r="VHM86" s="1053"/>
      <c r="VHN86" s="1053"/>
      <c r="VHO86" s="1053"/>
      <c r="VHP86" s="480"/>
      <c r="VHQ86" s="480"/>
      <c r="VHR86" s="481"/>
      <c r="VHS86" s="480"/>
      <c r="VHT86" s="480"/>
      <c r="VHU86" s="480"/>
      <c r="VHV86" s="481"/>
      <c r="VHW86" s="481"/>
      <c r="VHX86" s="482"/>
      <c r="VHY86" s="481"/>
      <c r="VHZ86" s="1053"/>
      <c r="VIA86" s="1053"/>
      <c r="VIB86" s="1053"/>
      <c r="VIC86" s="1053"/>
      <c r="VID86" s="1053"/>
      <c r="VIE86" s="480"/>
      <c r="VIF86" s="480"/>
      <c r="VIG86" s="481"/>
      <c r="VIH86" s="480"/>
      <c r="VII86" s="480"/>
      <c r="VIJ86" s="480"/>
      <c r="VIK86" s="481"/>
      <c r="VIL86" s="481"/>
      <c r="VIM86" s="482"/>
      <c r="VIN86" s="481"/>
      <c r="VIO86" s="1053"/>
      <c r="VIP86" s="1053"/>
      <c r="VIQ86" s="1053"/>
      <c r="VIR86" s="1053"/>
      <c r="VIS86" s="1053"/>
      <c r="VIT86" s="480"/>
      <c r="VIU86" s="480"/>
      <c r="VIV86" s="481"/>
      <c r="VIW86" s="480"/>
      <c r="VIX86" s="480"/>
      <c r="VIY86" s="480"/>
      <c r="VIZ86" s="481"/>
      <c r="VJA86" s="481"/>
      <c r="VJB86" s="482"/>
      <c r="VJC86" s="481"/>
      <c r="VJD86" s="1053"/>
      <c r="VJE86" s="1053"/>
      <c r="VJF86" s="1053"/>
      <c r="VJG86" s="1053"/>
      <c r="VJH86" s="1053"/>
      <c r="VJI86" s="480"/>
      <c r="VJJ86" s="480"/>
      <c r="VJK86" s="481"/>
      <c r="VJL86" s="480"/>
      <c r="VJM86" s="480"/>
      <c r="VJN86" s="480"/>
      <c r="VJO86" s="481"/>
      <c r="VJP86" s="481"/>
      <c r="VJQ86" s="482"/>
      <c r="VJR86" s="481"/>
      <c r="VJS86" s="1053"/>
      <c r="VJT86" s="1053"/>
      <c r="VJU86" s="1053"/>
      <c r="VJV86" s="1053"/>
      <c r="VJW86" s="1053"/>
      <c r="VJX86" s="480"/>
      <c r="VJY86" s="480"/>
      <c r="VJZ86" s="481"/>
      <c r="VKA86" s="480"/>
      <c r="VKB86" s="480"/>
      <c r="VKC86" s="480"/>
      <c r="VKD86" s="481"/>
      <c r="VKE86" s="481"/>
      <c r="VKF86" s="482"/>
      <c r="VKG86" s="481"/>
      <c r="VKH86" s="1053"/>
      <c r="VKI86" s="1053"/>
      <c r="VKJ86" s="1053"/>
      <c r="VKK86" s="1053"/>
      <c r="VKL86" s="1053"/>
      <c r="VKM86" s="480"/>
      <c r="VKN86" s="480"/>
      <c r="VKO86" s="481"/>
      <c r="VKP86" s="480"/>
      <c r="VKQ86" s="480"/>
      <c r="VKR86" s="480"/>
      <c r="VKS86" s="481"/>
      <c r="VKT86" s="481"/>
      <c r="VKU86" s="482"/>
      <c r="VKV86" s="481"/>
      <c r="VKW86" s="1053"/>
      <c r="VKX86" s="1053"/>
      <c r="VKY86" s="1053"/>
      <c r="VKZ86" s="1053"/>
      <c r="VLA86" s="1053"/>
      <c r="VLB86" s="480"/>
      <c r="VLC86" s="480"/>
      <c r="VLD86" s="481"/>
      <c r="VLE86" s="480"/>
      <c r="VLF86" s="480"/>
      <c r="VLG86" s="480"/>
      <c r="VLH86" s="481"/>
      <c r="VLI86" s="481"/>
      <c r="VLJ86" s="482"/>
      <c r="VLK86" s="481"/>
      <c r="VLL86" s="1053"/>
      <c r="VLM86" s="1053"/>
      <c r="VLN86" s="1053"/>
      <c r="VLO86" s="1053"/>
      <c r="VLP86" s="1053"/>
      <c r="VLQ86" s="480"/>
      <c r="VLR86" s="480"/>
      <c r="VLS86" s="481"/>
      <c r="VLT86" s="480"/>
      <c r="VLU86" s="480"/>
      <c r="VLV86" s="480"/>
      <c r="VLW86" s="481"/>
      <c r="VLX86" s="481"/>
      <c r="VLY86" s="482"/>
      <c r="VLZ86" s="481"/>
      <c r="VMA86" s="1053"/>
      <c r="VMB86" s="1053"/>
      <c r="VMC86" s="1053"/>
      <c r="VMD86" s="1053"/>
      <c r="VME86" s="1053"/>
      <c r="VMF86" s="480"/>
      <c r="VMG86" s="480"/>
      <c r="VMH86" s="481"/>
      <c r="VMI86" s="480"/>
      <c r="VMJ86" s="480"/>
      <c r="VMK86" s="480"/>
      <c r="VML86" s="481"/>
      <c r="VMM86" s="481"/>
      <c r="VMN86" s="482"/>
      <c r="VMO86" s="481"/>
      <c r="VMP86" s="1053"/>
      <c r="VMQ86" s="1053"/>
      <c r="VMR86" s="1053"/>
      <c r="VMS86" s="1053"/>
      <c r="VMT86" s="1053"/>
      <c r="VMU86" s="480"/>
      <c r="VMV86" s="480"/>
      <c r="VMW86" s="481"/>
      <c r="VMX86" s="480"/>
      <c r="VMY86" s="480"/>
      <c r="VMZ86" s="480"/>
      <c r="VNA86" s="481"/>
      <c r="VNB86" s="481"/>
      <c r="VNC86" s="482"/>
      <c r="VND86" s="481"/>
      <c r="VNE86" s="1053"/>
      <c r="VNF86" s="1053"/>
      <c r="VNG86" s="1053"/>
      <c r="VNH86" s="1053"/>
      <c r="VNI86" s="1053"/>
      <c r="VNJ86" s="480"/>
      <c r="VNK86" s="480"/>
      <c r="VNL86" s="481"/>
      <c r="VNM86" s="480"/>
      <c r="VNN86" s="480"/>
      <c r="VNO86" s="480"/>
      <c r="VNP86" s="481"/>
      <c r="VNQ86" s="481"/>
      <c r="VNR86" s="482"/>
      <c r="VNS86" s="481"/>
      <c r="VNT86" s="1053"/>
      <c r="VNU86" s="1053"/>
      <c r="VNV86" s="1053"/>
      <c r="VNW86" s="1053"/>
      <c r="VNX86" s="1053"/>
      <c r="VNY86" s="480"/>
      <c r="VNZ86" s="480"/>
      <c r="VOA86" s="481"/>
      <c r="VOB86" s="480"/>
      <c r="VOC86" s="480"/>
      <c r="VOD86" s="480"/>
      <c r="VOE86" s="481"/>
      <c r="VOF86" s="481"/>
      <c r="VOG86" s="482"/>
      <c r="VOH86" s="481"/>
      <c r="VOI86" s="1053"/>
      <c r="VOJ86" s="1053"/>
      <c r="VOK86" s="1053"/>
      <c r="VOL86" s="1053"/>
      <c r="VOM86" s="1053"/>
      <c r="VON86" s="480"/>
      <c r="VOO86" s="480"/>
      <c r="VOP86" s="481"/>
      <c r="VOQ86" s="480"/>
      <c r="VOR86" s="480"/>
      <c r="VOS86" s="480"/>
      <c r="VOT86" s="481"/>
      <c r="VOU86" s="481"/>
      <c r="VOV86" s="482"/>
      <c r="VOW86" s="481"/>
      <c r="VOX86" s="1053"/>
      <c r="VOY86" s="1053"/>
      <c r="VOZ86" s="1053"/>
      <c r="VPA86" s="1053"/>
      <c r="VPB86" s="1053"/>
      <c r="VPC86" s="480"/>
      <c r="VPD86" s="480"/>
      <c r="VPE86" s="481"/>
      <c r="VPF86" s="480"/>
      <c r="VPG86" s="480"/>
      <c r="VPH86" s="480"/>
      <c r="VPI86" s="481"/>
      <c r="VPJ86" s="481"/>
      <c r="VPK86" s="482"/>
      <c r="VPL86" s="481"/>
      <c r="VPM86" s="1053"/>
      <c r="VPN86" s="1053"/>
      <c r="VPO86" s="1053"/>
      <c r="VPP86" s="1053"/>
      <c r="VPQ86" s="1053"/>
      <c r="VPR86" s="480"/>
      <c r="VPS86" s="480"/>
      <c r="VPT86" s="481"/>
      <c r="VPU86" s="480"/>
      <c r="VPV86" s="480"/>
      <c r="VPW86" s="480"/>
      <c r="VPX86" s="481"/>
      <c r="VPY86" s="481"/>
      <c r="VPZ86" s="482"/>
      <c r="VQA86" s="481"/>
      <c r="VQB86" s="1053"/>
      <c r="VQC86" s="1053"/>
      <c r="VQD86" s="1053"/>
      <c r="VQE86" s="1053"/>
      <c r="VQF86" s="1053"/>
      <c r="VQG86" s="480"/>
      <c r="VQH86" s="480"/>
      <c r="VQI86" s="481"/>
      <c r="VQJ86" s="480"/>
      <c r="VQK86" s="480"/>
      <c r="VQL86" s="480"/>
      <c r="VQM86" s="481"/>
      <c r="VQN86" s="481"/>
      <c r="VQO86" s="482"/>
      <c r="VQP86" s="481"/>
      <c r="VQQ86" s="1053"/>
      <c r="VQR86" s="1053"/>
      <c r="VQS86" s="1053"/>
      <c r="VQT86" s="1053"/>
      <c r="VQU86" s="1053"/>
      <c r="VQV86" s="480"/>
      <c r="VQW86" s="480"/>
      <c r="VQX86" s="481"/>
      <c r="VQY86" s="480"/>
      <c r="VQZ86" s="480"/>
      <c r="VRA86" s="480"/>
      <c r="VRB86" s="481"/>
      <c r="VRC86" s="481"/>
      <c r="VRD86" s="482"/>
      <c r="VRE86" s="481"/>
      <c r="VRF86" s="1053"/>
      <c r="VRG86" s="1053"/>
      <c r="VRH86" s="1053"/>
      <c r="VRI86" s="1053"/>
      <c r="VRJ86" s="1053"/>
      <c r="VRK86" s="480"/>
      <c r="VRL86" s="480"/>
      <c r="VRM86" s="481"/>
      <c r="VRN86" s="480"/>
      <c r="VRO86" s="480"/>
      <c r="VRP86" s="480"/>
      <c r="VRQ86" s="481"/>
      <c r="VRR86" s="481"/>
      <c r="VRS86" s="482"/>
      <c r="VRT86" s="481"/>
      <c r="VRU86" s="1053"/>
      <c r="VRV86" s="1053"/>
      <c r="VRW86" s="1053"/>
      <c r="VRX86" s="1053"/>
      <c r="VRY86" s="1053"/>
      <c r="VRZ86" s="480"/>
      <c r="VSA86" s="480"/>
      <c r="VSB86" s="481"/>
      <c r="VSC86" s="480"/>
      <c r="VSD86" s="480"/>
      <c r="VSE86" s="480"/>
      <c r="VSF86" s="481"/>
      <c r="VSG86" s="481"/>
      <c r="VSH86" s="482"/>
      <c r="VSI86" s="481"/>
      <c r="VSJ86" s="1053"/>
      <c r="VSK86" s="1053"/>
      <c r="VSL86" s="1053"/>
      <c r="VSM86" s="1053"/>
      <c r="VSN86" s="1053"/>
      <c r="VSO86" s="480"/>
      <c r="VSP86" s="480"/>
      <c r="VSQ86" s="481"/>
      <c r="VSR86" s="480"/>
      <c r="VSS86" s="480"/>
      <c r="VST86" s="480"/>
      <c r="VSU86" s="481"/>
      <c r="VSV86" s="481"/>
      <c r="VSW86" s="482"/>
      <c r="VSX86" s="481"/>
      <c r="VSY86" s="1053"/>
      <c r="VSZ86" s="1053"/>
      <c r="VTA86" s="1053"/>
      <c r="VTB86" s="1053"/>
      <c r="VTC86" s="1053"/>
      <c r="VTD86" s="480"/>
      <c r="VTE86" s="480"/>
      <c r="VTF86" s="481"/>
      <c r="VTG86" s="480"/>
      <c r="VTH86" s="480"/>
      <c r="VTI86" s="480"/>
      <c r="VTJ86" s="481"/>
      <c r="VTK86" s="481"/>
      <c r="VTL86" s="482"/>
      <c r="VTM86" s="481"/>
      <c r="VTN86" s="1053"/>
      <c r="VTO86" s="1053"/>
      <c r="VTP86" s="1053"/>
      <c r="VTQ86" s="1053"/>
      <c r="VTR86" s="1053"/>
      <c r="VTS86" s="480"/>
      <c r="VTT86" s="480"/>
      <c r="VTU86" s="481"/>
      <c r="VTV86" s="480"/>
      <c r="VTW86" s="480"/>
      <c r="VTX86" s="480"/>
      <c r="VTY86" s="481"/>
      <c r="VTZ86" s="481"/>
      <c r="VUA86" s="482"/>
      <c r="VUB86" s="481"/>
      <c r="VUC86" s="1053"/>
      <c r="VUD86" s="1053"/>
      <c r="VUE86" s="1053"/>
      <c r="VUF86" s="1053"/>
      <c r="VUG86" s="1053"/>
      <c r="VUH86" s="480"/>
      <c r="VUI86" s="480"/>
      <c r="VUJ86" s="481"/>
      <c r="VUK86" s="480"/>
      <c r="VUL86" s="480"/>
      <c r="VUM86" s="480"/>
      <c r="VUN86" s="481"/>
      <c r="VUO86" s="481"/>
      <c r="VUP86" s="482"/>
      <c r="VUQ86" s="481"/>
      <c r="VUR86" s="1053"/>
      <c r="VUS86" s="1053"/>
      <c r="VUT86" s="1053"/>
      <c r="VUU86" s="1053"/>
      <c r="VUV86" s="1053"/>
      <c r="VUW86" s="480"/>
      <c r="VUX86" s="480"/>
      <c r="VUY86" s="481"/>
      <c r="VUZ86" s="480"/>
      <c r="VVA86" s="480"/>
      <c r="VVB86" s="480"/>
      <c r="VVC86" s="481"/>
      <c r="VVD86" s="481"/>
      <c r="VVE86" s="482"/>
      <c r="VVF86" s="481"/>
      <c r="VVG86" s="1053"/>
      <c r="VVH86" s="1053"/>
      <c r="VVI86" s="1053"/>
      <c r="VVJ86" s="1053"/>
      <c r="VVK86" s="1053"/>
      <c r="VVL86" s="480"/>
      <c r="VVM86" s="480"/>
      <c r="VVN86" s="481"/>
      <c r="VVO86" s="480"/>
      <c r="VVP86" s="480"/>
      <c r="VVQ86" s="480"/>
      <c r="VVR86" s="481"/>
      <c r="VVS86" s="481"/>
      <c r="VVT86" s="482"/>
      <c r="VVU86" s="481"/>
      <c r="VVV86" s="1053"/>
      <c r="VVW86" s="1053"/>
      <c r="VVX86" s="1053"/>
      <c r="VVY86" s="1053"/>
      <c r="VVZ86" s="1053"/>
      <c r="VWA86" s="480"/>
      <c r="VWB86" s="480"/>
      <c r="VWC86" s="481"/>
      <c r="VWD86" s="480"/>
      <c r="VWE86" s="480"/>
      <c r="VWF86" s="480"/>
      <c r="VWG86" s="481"/>
      <c r="VWH86" s="481"/>
      <c r="VWI86" s="482"/>
      <c r="VWJ86" s="481"/>
      <c r="VWK86" s="1053"/>
      <c r="VWL86" s="1053"/>
      <c r="VWM86" s="1053"/>
      <c r="VWN86" s="1053"/>
      <c r="VWO86" s="1053"/>
      <c r="VWP86" s="480"/>
      <c r="VWQ86" s="480"/>
      <c r="VWR86" s="481"/>
      <c r="VWS86" s="480"/>
      <c r="VWT86" s="480"/>
      <c r="VWU86" s="480"/>
      <c r="VWV86" s="481"/>
      <c r="VWW86" s="481"/>
      <c r="VWX86" s="482"/>
      <c r="VWY86" s="481"/>
      <c r="VWZ86" s="1053"/>
      <c r="VXA86" s="1053"/>
      <c r="VXB86" s="1053"/>
      <c r="VXC86" s="1053"/>
      <c r="VXD86" s="1053"/>
      <c r="VXE86" s="480"/>
      <c r="VXF86" s="480"/>
      <c r="VXG86" s="481"/>
      <c r="VXH86" s="480"/>
      <c r="VXI86" s="480"/>
      <c r="VXJ86" s="480"/>
      <c r="VXK86" s="481"/>
      <c r="VXL86" s="481"/>
      <c r="VXM86" s="482"/>
      <c r="VXN86" s="481"/>
      <c r="VXO86" s="1053"/>
      <c r="VXP86" s="1053"/>
      <c r="VXQ86" s="1053"/>
      <c r="VXR86" s="1053"/>
      <c r="VXS86" s="1053"/>
      <c r="VXT86" s="480"/>
      <c r="VXU86" s="480"/>
      <c r="VXV86" s="481"/>
      <c r="VXW86" s="480"/>
      <c r="VXX86" s="480"/>
      <c r="VXY86" s="480"/>
      <c r="VXZ86" s="481"/>
      <c r="VYA86" s="481"/>
      <c r="VYB86" s="482"/>
      <c r="VYC86" s="481"/>
      <c r="VYD86" s="1053"/>
      <c r="VYE86" s="1053"/>
      <c r="VYF86" s="1053"/>
      <c r="VYG86" s="1053"/>
      <c r="VYH86" s="1053"/>
      <c r="VYI86" s="480"/>
      <c r="VYJ86" s="480"/>
      <c r="VYK86" s="481"/>
      <c r="VYL86" s="480"/>
      <c r="VYM86" s="480"/>
      <c r="VYN86" s="480"/>
      <c r="VYO86" s="481"/>
      <c r="VYP86" s="481"/>
      <c r="VYQ86" s="482"/>
      <c r="VYR86" s="481"/>
      <c r="VYS86" s="1053"/>
      <c r="VYT86" s="1053"/>
      <c r="VYU86" s="1053"/>
      <c r="VYV86" s="1053"/>
      <c r="VYW86" s="1053"/>
      <c r="VYX86" s="480"/>
      <c r="VYY86" s="480"/>
      <c r="VYZ86" s="481"/>
      <c r="VZA86" s="480"/>
      <c r="VZB86" s="480"/>
      <c r="VZC86" s="480"/>
      <c r="VZD86" s="481"/>
      <c r="VZE86" s="481"/>
      <c r="VZF86" s="482"/>
      <c r="VZG86" s="481"/>
      <c r="VZH86" s="1053"/>
      <c r="VZI86" s="1053"/>
      <c r="VZJ86" s="1053"/>
      <c r="VZK86" s="1053"/>
      <c r="VZL86" s="1053"/>
      <c r="VZM86" s="480"/>
      <c r="VZN86" s="480"/>
      <c r="VZO86" s="481"/>
      <c r="VZP86" s="480"/>
      <c r="VZQ86" s="480"/>
      <c r="VZR86" s="480"/>
      <c r="VZS86" s="481"/>
      <c r="VZT86" s="481"/>
      <c r="VZU86" s="482"/>
      <c r="VZV86" s="481"/>
      <c r="VZW86" s="1053"/>
      <c r="VZX86" s="1053"/>
      <c r="VZY86" s="1053"/>
      <c r="VZZ86" s="1053"/>
      <c r="WAA86" s="1053"/>
      <c r="WAB86" s="480"/>
      <c r="WAC86" s="480"/>
      <c r="WAD86" s="481"/>
      <c r="WAE86" s="480"/>
      <c r="WAF86" s="480"/>
      <c r="WAG86" s="480"/>
      <c r="WAH86" s="481"/>
      <c r="WAI86" s="481"/>
      <c r="WAJ86" s="482"/>
      <c r="WAK86" s="481"/>
      <c r="WAL86" s="1053"/>
      <c r="WAM86" s="1053"/>
      <c r="WAN86" s="1053"/>
      <c r="WAO86" s="1053"/>
      <c r="WAP86" s="1053"/>
      <c r="WAQ86" s="480"/>
      <c r="WAR86" s="480"/>
      <c r="WAS86" s="481"/>
      <c r="WAT86" s="480"/>
      <c r="WAU86" s="480"/>
      <c r="WAV86" s="480"/>
      <c r="WAW86" s="481"/>
      <c r="WAX86" s="481"/>
      <c r="WAY86" s="482"/>
      <c r="WAZ86" s="481"/>
      <c r="WBA86" s="1053"/>
      <c r="WBB86" s="1053"/>
      <c r="WBC86" s="1053"/>
      <c r="WBD86" s="1053"/>
      <c r="WBE86" s="1053"/>
      <c r="WBF86" s="480"/>
      <c r="WBG86" s="480"/>
      <c r="WBH86" s="481"/>
      <c r="WBI86" s="480"/>
      <c r="WBJ86" s="480"/>
      <c r="WBK86" s="480"/>
      <c r="WBL86" s="481"/>
      <c r="WBM86" s="481"/>
      <c r="WBN86" s="482"/>
      <c r="WBO86" s="481"/>
      <c r="WBP86" s="1053"/>
      <c r="WBQ86" s="1053"/>
      <c r="WBR86" s="1053"/>
      <c r="WBS86" s="1053"/>
      <c r="WBT86" s="1053"/>
      <c r="WBU86" s="480"/>
      <c r="WBV86" s="480"/>
      <c r="WBW86" s="481"/>
      <c r="WBX86" s="480"/>
      <c r="WBY86" s="480"/>
      <c r="WBZ86" s="480"/>
      <c r="WCA86" s="481"/>
      <c r="WCB86" s="481"/>
      <c r="WCC86" s="482"/>
      <c r="WCD86" s="481"/>
      <c r="WCE86" s="1053"/>
      <c r="WCF86" s="1053"/>
      <c r="WCG86" s="1053"/>
      <c r="WCH86" s="1053"/>
      <c r="WCI86" s="1053"/>
      <c r="WCJ86" s="480"/>
      <c r="WCK86" s="480"/>
      <c r="WCL86" s="481"/>
      <c r="WCM86" s="480"/>
      <c r="WCN86" s="480"/>
      <c r="WCO86" s="480"/>
      <c r="WCP86" s="481"/>
      <c r="WCQ86" s="481"/>
      <c r="WCR86" s="482"/>
      <c r="WCS86" s="481"/>
      <c r="WCT86" s="1053"/>
      <c r="WCU86" s="1053"/>
      <c r="WCV86" s="1053"/>
      <c r="WCW86" s="1053"/>
      <c r="WCX86" s="1053"/>
      <c r="WCY86" s="480"/>
      <c r="WCZ86" s="480"/>
      <c r="WDA86" s="481"/>
      <c r="WDB86" s="480"/>
      <c r="WDC86" s="480"/>
      <c r="WDD86" s="480"/>
      <c r="WDE86" s="481"/>
      <c r="WDF86" s="481"/>
      <c r="WDG86" s="482"/>
      <c r="WDH86" s="481"/>
      <c r="WDI86" s="1053"/>
      <c r="WDJ86" s="1053"/>
      <c r="WDK86" s="1053"/>
      <c r="WDL86" s="1053"/>
      <c r="WDM86" s="1053"/>
      <c r="WDN86" s="480"/>
      <c r="WDO86" s="480"/>
      <c r="WDP86" s="481"/>
      <c r="WDQ86" s="480"/>
      <c r="WDR86" s="480"/>
      <c r="WDS86" s="480"/>
      <c r="WDT86" s="481"/>
      <c r="WDU86" s="481"/>
      <c r="WDV86" s="482"/>
      <c r="WDW86" s="481"/>
      <c r="WDX86" s="1053"/>
      <c r="WDY86" s="1053"/>
      <c r="WDZ86" s="1053"/>
      <c r="WEA86" s="1053"/>
      <c r="WEB86" s="1053"/>
      <c r="WEC86" s="480"/>
      <c r="WED86" s="480"/>
      <c r="WEE86" s="481"/>
      <c r="WEF86" s="480"/>
      <c r="WEG86" s="480"/>
      <c r="WEH86" s="480"/>
      <c r="WEI86" s="481"/>
      <c r="WEJ86" s="481"/>
      <c r="WEK86" s="482"/>
      <c r="WEL86" s="481"/>
      <c r="WEM86" s="1053"/>
      <c r="WEN86" s="1053"/>
      <c r="WEO86" s="1053"/>
      <c r="WEP86" s="1053"/>
      <c r="WEQ86" s="1053"/>
      <c r="WER86" s="480"/>
      <c r="WES86" s="480"/>
      <c r="WET86" s="481"/>
      <c r="WEU86" s="480"/>
      <c r="WEV86" s="480"/>
      <c r="WEW86" s="480"/>
      <c r="WEX86" s="481"/>
      <c r="WEY86" s="481"/>
      <c r="WEZ86" s="482"/>
      <c r="WFA86" s="481"/>
      <c r="WFB86" s="1053"/>
      <c r="WFC86" s="1053"/>
      <c r="WFD86" s="1053"/>
      <c r="WFE86" s="1053"/>
      <c r="WFF86" s="1053"/>
      <c r="WFG86" s="480"/>
      <c r="WFH86" s="480"/>
      <c r="WFI86" s="481"/>
      <c r="WFJ86" s="480"/>
      <c r="WFK86" s="480"/>
      <c r="WFL86" s="480"/>
      <c r="WFM86" s="481"/>
      <c r="WFN86" s="481"/>
      <c r="WFO86" s="482"/>
      <c r="WFP86" s="481"/>
      <c r="WFQ86" s="1053"/>
      <c r="WFR86" s="1053"/>
      <c r="WFS86" s="1053"/>
      <c r="WFT86" s="1053"/>
      <c r="WFU86" s="1053"/>
      <c r="WFV86" s="480"/>
      <c r="WFW86" s="480"/>
      <c r="WFX86" s="481"/>
      <c r="WFY86" s="480"/>
      <c r="WFZ86" s="480"/>
      <c r="WGA86" s="480"/>
      <c r="WGB86" s="481"/>
      <c r="WGC86" s="481"/>
      <c r="WGD86" s="482"/>
      <c r="WGE86" s="481"/>
      <c r="WGF86" s="1053"/>
      <c r="WGG86" s="1053"/>
      <c r="WGH86" s="1053"/>
      <c r="WGI86" s="1053"/>
      <c r="WGJ86" s="1053"/>
      <c r="WGK86" s="480"/>
      <c r="WGL86" s="480"/>
      <c r="WGM86" s="481"/>
      <c r="WGN86" s="480"/>
      <c r="WGO86" s="480"/>
      <c r="WGP86" s="480"/>
      <c r="WGQ86" s="481"/>
      <c r="WGR86" s="481"/>
      <c r="WGS86" s="482"/>
      <c r="WGT86" s="481"/>
      <c r="WGU86" s="1053"/>
      <c r="WGV86" s="1053"/>
      <c r="WGW86" s="1053"/>
      <c r="WGX86" s="1053"/>
      <c r="WGY86" s="1053"/>
      <c r="WGZ86" s="480"/>
      <c r="WHA86" s="480"/>
      <c r="WHB86" s="481"/>
      <c r="WHC86" s="480"/>
      <c r="WHD86" s="480"/>
      <c r="WHE86" s="480"/>
      <c r="WHF86" s="481"/>
      <c r="WHG86" s="481"/>
      <c r="WHH86" s="482"/>
      <c r="WHI86" s="481"/>
      <c r="WHJ86" s="1053"/>
      <c r="WHK86" s="1053"/>
      <c r="WHL86" s="1053"/>
      <c r="WHM86" s="1053"/>
      <c r="WHN86" s="1053"/>
      <c r="WHO86" s="480"/>
      <c r="WHP86" s="480"/>
      <c r="WHQ86" s="481"/>
      <c r="WHR86" s="480"/>
      <c r="WHS86" s="480"/>
      <c r="WHT86" s="480"/>
      <c r="WHU86" s="481"/>
      <c r="WHV86" s="481"/>
      <c r="WHW86" s="482"/>
      <c r="WHX86" s="481"/>
      <c r="WHY86" s="1053"/>
      <c r="WHZ86" s="1053"/>
      <c r="WIA86" s="1053"/>
      <c r="WIB86" s="1053"/>
      <c r="WIC86" s="1053"/>
      <c r="WID86" s="480"/>
      <c r="WIE86" s="480"/>
      <c r="WIF86" s="481"/>
      <c r="WIG86" s="480"/>
      <c r="WIH86" s="480"/>
      <c r="WII86" s="480"/>
      <c r="WIJ86" s="481"/>
      <c r="WIK86" s="481"/>
      <c r="WIL86" s="482"/>
      <c r="WIM86" s="481"/>
      <c r="WIN86" s="1053"/>
      <c r="WIO86" s="1053"/>
      <c r="WIP86" s="1053"/>
      <c r="WIQ86" s="1053"/>
      <c r="WIR86" s="1053"/>
      <c r="WIS86" s="480"/>
      <c r="WIT86" s="480"/>
      <c r="WIU86" s="481"/>
      <c r="WIV86" s="480"/>
      <c r="WIW86" s="480"/>
      <c r="WIX86" s="480"/>
      <c r="WIY86" s="481"/>
      <c r="WIZ86" s="481"/>
      <c r="WJA86" s="482"/>
      <c r="WJB86" s="481"/>
      <c r="WJC86" s="1053"/>
      <c r="WJD86" s="1053"/>
      <c r="WJE86" s="1053"/>
      <c r="WJF86" s="1053"/>
      <c r="WJG86" s="1053"/>
      <c r="WJH86" s="480"/>
      <c r="WJI86" s="480"/>
      <c r="WJJ86" s="481"/>
      <c r="WJK86" s="480"/>
      <c r="WJL86" s="480"/>
      <c r="WJM86" s="480"/>
      <c r="WJN86" s="481"/>
      <c r="WJO86" s="481"/>
      <c r="WJP86" s="482"/>
      <c r="WJQ86" s="481"/>
      <c r="WJR86" s="1053"/>
      <c r="WJS86" s="1053"/>
      <c r="WJT86" s="1053"/>
      <c r="WJU86" s="1053"/>
      <c r="WJV86" s="1053"/>
      <c r="WJW86" s="480"/>
      <c r="WJX86" s="480"/>
      <c r="WJY86" s="481"/>
      <c r="WJZ86" s="480"/>
      <c r="WKA86" s="480"/>
      <c r="WKB86" s="480"/>
      <c r="WKC86" s="481"/>
      <c r="WKD86" s="481"/>
      <c r="WKE86" s="482"/>
      <c r="WKF86" s="481"/>
      <c r="WKG86" s="1053"/>
      <c r="WKH86" s="1053"/>
      <c r="WKI86" s="1053"/>
      <c r="WKJ86" s="1053"/>
      <c r="WKK86" s="1053"/>
      <c r="WKL86" s="480"/>
      <c r="WKM86" s="480"/>
      <c r="WKN86" s="481"/>
      <c r="WKO86" s="480"/>
      <c r="WKP86" s="480"/>
      <c r="WKQ86" s="480"/>
      <c r="WKR86" s="481"/>
      <c r="WKS86" s="481"/>
      <c r="WKT86" s="482"/>
      <c r="WKU86" s="481"/>
      <c r="WKV86" s="1053"/>
      <c r="WKW86" s="1053"/>
      <c r="WKX86" s="1053"/>
      <c r="WKY86" s="1053"/>
      <c r="WKZ86" s="1053"/>
      <c r="WLA86" s="480"/>
      <c r="WLB86" s="480"/>
      <c r="WLC86" s="481"/>
      <c r="WLD86" s="480"/>
      <c r="WLE86" s="480"/>
      <c r="WLF86" s="480"/>
      <c r="WLG86" s="481"/>
      <c r="WLH86" s="481"/>
      <c r="WLI86" s="482"/>
      <c r="WLJ86" s="481"/>
      <c r="WLK86" s="1053"/>
      <c r="WLL86" s="1053"/>
      <c r="WLM86" s="1053"/>
      <c r="WLN86" s="1053"/>
      <c r="WLO86" s="1053"/>
      <c r="WLP86" s="480"/>
      <c r="WLQ86" s="480"/>
      <c r="WLR86" s="481"/>
      <c r="WLS86" s="480"/>
      <c r="WLT86" s="480"/>
      <c r="WLU86" s="480"/>
      <c r="WLV86" s="481"/>
      <c r="WLW86" s="481"/>
      <c r="WLX86" s="482"/>
      <c r="WLY86" s="481"/>
      <c r="WLZ86" s="1053"/>
      <c r="WMA86" s="1053"/>
      <c r="WMB86" s="1053"/>
      <c r="WMC86" s="1053"/>
      <c r="WMD86" s="1053"/>
      <c r="WME86" s="480"/>
      <c r="WMF86" s="480"/>
      <c r="WMG86" s="481"/>
      <c r="WMH86" s="480"/>
      <c r="WMI86" s="480"/>
      <c r="WMJ86" s="480"/>
      <c r="WMK86" s="481"/>
      <c r="WML86" s="481"/>
      <c r="WMM86" s="482"/>
      <c r="WMN86" s="481"/>
      <c r="WMO86" s="1053"/>
      <c r="WMP86" s="1053"/>
      <c r="WMQ86" s="1053"/>
      <c r="WMR86" s="1053"/>
      <c r="WMS86" s="1053"/>
      <c r="WMT86" s="480"/>
      <c r="WMU86" s="480"/>
      <c r="WMV86" s="481"/>
      <c r="WMW86" s="480"/>
      <c r="WMX86" s="480"/>
      <c r="WMY86" s="480"/>
      <c r="WMZ86" s="481"/>
      <c r="WNA86" s="481"/>
      <c r="WNB86" s="482"/>
      <c r="WNC86" s="481"/>
      <c r="WND86" s="1053"/>
      <c r="WNE86" s="1053"/>
      <c r="WNF86" s="1053"/>
      <c r="WNG86" s="1053"/>
      <c r="WNH86" s="1053"/>
      <c r="WNI86" s="480"/>
      <c r="WNJ86" s="480"/>
      <c r="WNK86" s="481"/>
      <c r="WNL86" s="480"/>
      <c r="WNM86" s="480"/>
      <c r="WNN86" s="480"/>
      <c r="WNO86" s="481"/>
      <c r="WNP86" s="481"/>
      <c r="WNQ86" s="482"/>
      <c r="WNR86" s="481"/>
      <c r="WNS86" s="1053"/>
      <c r="WNT86" s="1053"/>
      <c r="WNU86" s="1053"/>
      <c r="WNV86" s="1053"/>
      <c r="WNW86" s="1053"/>
      <c r="WNX86" s="480"/>
      <c r="WNY86" s="480"/>
      <c r="WNZ86" s="481"/>
      <c r="WOA86" s="480"/>
      <c r="WOB86" s="480"/>
      <c r="WOC86" s="480"/>
      <c r="WOD86" s="481"/>
      <c r="WOE86" s="481"/>
      <c r="WOF86" s="482"/>
      <c r="WOG86" s="481"/>
      <c r="WOH86" s="1053"/>
      <c r="WOI86" s="1053"/>
      <c r="WOJ86" s="1053"/>
      <c r="WOK86" s="1053"/>
      <c r="WOL86" s="1053"/>
      <c r="WOM86" s="480"/>
      <c r="WON86" s="480"/>
      <c r="WOO86" s="481"/>
      <c r="WOP86" s="480"/>
      <c r="WOQ86" s="480"/>
      <c r="WOR86" s="480"/>
      <c r="WOS86" s="481"/>
      <c r="WOT86" s="481"/>
      <c r="WOU86" s="482"/>
      <c r="WOV86" s="481"/>
      <c r="WOW86" s="1053"/>
      <c r="WOX86" s="1053"/>
      <c r="WOY86" s="1053"/>
      <c r="WOZ86" s="1053"/>
      <c r="WPA86" s="1053"/>
      <c r="WPB86" s="480"/>
      <c r="WPC86" s="480"/>
      <c r="WPD86" s="481"/>
      <c r="WPE86" s="480"/>
      <c r="WPF86" s="480"/>
      <c r="WPG86" s="480"/>
      <c r="WPH86" s="481"/>
      <c r="WPI86" s="481"/>
      <c r="WPJ86" s="482"/>
      <c r="WPK86" s="481"/>
      <c r="WPL86" s="1053"/>
      <c r="WPM86" s="1053"/>
      <c r="WPN86" s="1053"/>
      <c r="WPO86" s="1053"/>
      <c r="WPP86" s="1053"/>
      <c r="WPQ86" s="480"/>
      <c r="WPR86" s="480"/>
      <c r="WPS86" s="481"/>
      <c r="WPT86" s="480"/>
      <c r="WPU86" s="480"/>
      <c r="WPV86" s="480"/>
      <c r="WPW86" s="481"/>
      <c r="WPX86" s="481"/>
      <c r="WPY86" s="482"/>
      <c r="WPZ86" s="481"/>
      <c r="WQA86" s="1053"/>
      <c r="WQB86" s="1053"/>
      <c r="WQC86" s="1053"/>
      <c r="WQD86" s="1053"/>
      <c r="WQE86" s="1053"/>
      <c r="WQF86" s="480"/>
      <c r="WQG86" s="480"/>
      <c r="WQH86" s="481"/>
      <c r="WQI86" s="480"/>
      <c r="WQJ86" s="480"/>
      <c r="WQK86" s="480"/>
      <c r="WQL86" s="481"/>
      <c r="WQM86" s="481"/>
      <c r="WQN86" s="482"/>
      <c r="WQO86" s="481"/>
      <c r="WQP86" s="1053"/>
      <c r="WQQ86" s="1053"/>
      <c r="WQR86" s="1053"/>
      <c r="WQS86" s="1053"/>
      <c r="WQT86" s="1053"/>
      <c r="WQU86" s="480"/>
      <c r="WQV86" s="480"/>
      <c r="WQW86" s="481"/>
      <c r="WQX86" s="480"/>
      <c r="WQY86" s="480"/>
      <c r="WQZ86" s="480"/>
      <c r="WRA86" s="481"/>
      <c r="WRB86" s="481"/>
      <c r="WRC86" s="482"/>
      <c r="WRD86" s="481"/>
      <c r="WRE86" s="1053"/>
      <c r="WRF86" s="1053"/>
      <c r="WRG86" s="1053"/>
      <c r="WRH86" s="1053"/>
      <c r="WRI86" s="1053"/>
      <c r="WRJ86" s="480"/>
      <c r="WRK86" s="480"/>
      <c r="WRL86" s="481"/>
      <c r="WRM86" s="480"/>
      <c r="WRN86" s="480"/>
      <c r="WRO86" s="480"/>
      <c r="WRP86" s="481"/>
      <c r="WRQ86" s="481"/>
      <c r="WRR86" s="482"/>
      <c r="WRS86" s="481"/>
      <c r="WRT86" s="1053"/>
      <c r="WRU86" s="1053"/>
      <c r="WRV86" s="1053"/>
      <c r="WRW86" s="1053"/>
      <c r="WRX86" s="1053"/>
      <c r="WRY86" s="480"/>
      <c r="WRZ86" s="480"/>
      <c r="WSA86" s="481"/>
      <c r="WSB86" s="480"/>
      <c r="WSC86" s="480"/>
      <c r="WSD86" s="480"/>
      <c r="WSE86" s="481"/>
      <c r="WSF86" s="481"/>
      <c r="WSG86" s="482"/>
      <c r="WSH86" s="481"/>
      <c r="WSI86" s="1053"/>
      <c r="WSJ86" s="1053"/>
      <c r="WSK86" s="1053"/>
      <c r="WSL86" s="1053"/>
      <c r="WSM86" s="1053"/>
      <c r="WSN86" s="480"/>
      <c r="WSO86" s="480"/>
      <c r="WSP86" s="481"/>
      <c r="WSQ86" s="480"/>
      <c r="WSR86" s="480"/>
      <c r="WSS86" s="480"/>
      <c r="WST86" s="481"/>
      <c r="WSU86" s="481"/>
      <c r="WSV86" s="482"/>
      <c r="WSW86" s="481"/>
      <c r="WSX86" s="1053"/>
      <c r="WSY86" s="1053"/>
      <c r="WSZ86" s="1053"/>
      <c r="WTA86" s="1053"/>
      <c r="WTB86" s="1053"/>
      <c r="WTC86" s="480"/>
      <c r="WTD86" s="480"/>
      <c r="WTE86" s="481"/>
      <c r="WTF86" s="480"/>
      <c r="WTG86" s="480"/>
      <c r="WTH86" s="480"/>
      <c r="WTI86" s="481"/>
      <c r="WTJ86" s="481"/>
      <c r="WTK86" s="482"/>
      <c r="WTL86" s="481"/>
      <c r="WTM86" s="1053"/>
      <c r="WTN86" s="1053"/>
      <c r="WTO86" s="1053"/>
      <c r="WTP86" s="1053"/>
      <c r="WTQ86" s="1053"/>
      <c r="WTR86" s="480"/>
      <c r="WTS86" s="480"/>
      <c r="WTT86" s="481"/>
      <c r="WTU86" s="480"/>
      <c r="WTV86" s="480"/>
      <c r="WTW86" s="480"/>
      <c r="WTX86" s="481"/>
      <c r="WTY86" s="481"/>
      <c r="WTZ86" s="482"/>
      <c r="WUA86" s="481"/>
      <c r="WUB86" s="1053"/>
      <c r="WUC86" s="1053"/>
      <c r="WUD86" s="1053"/>
      <c r="WUE86" s="1053"/>
      <c r="WUF86" s="1053"/>
      <c r="WUG86" s="480"/>
      <c r="WUH86" s="480"/>
      <c r="WUI86" s="481"/>
      <c r="WUJ86" s="480"/>
      <c r="WUK86" s="480"/>
      <c r="WUL86" s="480"/>
      <c r="WUM86" s="481"/>
      <c r="WUN86" s="481"/>
      <c r="WUO86" s="482"/>
      <c r="WUP86" s="481"/>
      <c r="WUQ86" s="1053"/>
      <c r="WUR86" s="1053"/>
      <c r="WUS86" s="1053"/>
      <c r="WUT86" s="1053"/>
      <c r="WUU86" s="1053"/>
      <c r="WUV86" s="480"/>
      <c r="WUW86" s="480"/>
      <c r="WUX86" s="481"/>
      <c r="WUY86" s="480"/>
      <c r="WUZ86" s="480"/>
      <c r="WVA86" s="480"/>
      <c r="WVB86" s="481"/>
      <c r="WVC86" s="481"/>
      <c r="WVD86" s="482"/>
      <c r="WVE86" s="481"/>
      <c r="WVF86" s="1053"/>
      <c r="WVG86" s="1053"/>
      <c r="WVH86" s="1053"/>
      <c r="WVI86" s="1053"/>
      <c r="WVJ86" s="1053"/>
      <c r="WVK86" s="480"/>
      <c r="WVL86" s="480"/>
      <c r="WVM86" s="481"/>
      <c r="WVN86" s="480"/>
      <c r="WVO86" s="480"/>
      <c r="WVP86" s="480"/>
      <c r="WVQ86" s="481"/>
      <c r="WVR86" s="481"/>
      <c r="WVS86" s="482"/>
      <c r="WVT86" s="481"/>
      <c r="WVU86" s="1053"/>
      <c r="WVV86" s="1053"/>
      <c r="WVW86" s="1053"/>
      <c r="WVX86" s="1053"/>
      <c r="WVY86" s="1053"/>
      <c r="WVZ86" s="480"/>
      <c r="WWA86" s="480"/>
      <c r="WWB86" s="481"/>
      <c r="WWC86" s="480"/>
      <c r="WWD86" s="480"/>
      <c r="WWE86" s="480"/>
      <c r="WWF86" s="481"/>
      <c r="WWG86" s="481"/>
      <c r="WWH86" s="482"/>
      <c r="WWI86" s="481"/>
      <c r="WWJ86" s="1053"/>
      <c r="WWK86" s="1053"/>
      <c r="WWL86" s="1053"/>
      <c r="WWM86" s="1053"/>
      <c r="WWN86" s="1053"/>
      <c r="WWO86" s="480"/>
      <c r="WWP86" s="480"/>
      <c r="WWQ86" s="481"/>
      <c r="WWR86" s="480"/>
      <c r="WWS86" s="480"/>
      <c r="WWT86" s="480"/>
      <c r="WWU86" s="481"/>
      <c r="WWV86" s="481"/>
      <c r="WWW86" s="482"/>
      <c r="WWX86" s="481"/>
      <c r="WWY86" s="1053"/>
      <c r="WWZ86" s="1053"/>
      <c r="WXA86" s="1053"/>
      <c r="WXB86" s="1053"/>
      <c r="WXC86" s="1053"/>
      <c r="WXD86" s="480"/>
      <c r="WXE86" s="480"/>
      <c r="WXF86" s="481"/>
      <c r="WXG86" s="480"/>
      <c r="WXH86" s="480"/>
      <c r="WXI86" s="480"/>
      <c r="WXJ86" s="481"/>
      <c r="WXK86" s="481"/>
      <c r="WXL86" s="482"/>
      <c r="WXM86" s="481"/>
      <c r="WXN86" s="1053"/>
      <c r="WXO86" s="1053"/>
      <c r="WXP86" s="1053"/>
      <c r="WXQ86" s="1053"/>
      <c r="WXR86" s="1053"/>
      <c r="WXS86" s="480"/>
      <c r="WXT86" s="480"/>
      <c r="WXU86" s="481"/>
      <c r="WXV86" s="480"/>
      <c r="WXW86" s="480"/>
      <c r="WXX86" s="480"/>
      <c r="WXY86" s="481"/>
      <c r="WXZ86" s="481"/>
      <c r="WYA86" s="482"/>
      <c r="WYB86" s="481"/>
      <c r="WYC86" s="1053"/>
      <c r="WYD86" s="1053"/>
      <c r="WYE86" s="1053"/>
      <c r="WYF86" s="1053"/>
      <c r="WYG86" s="1053"/>
      <c r="WYH86" s="480"/>
      <c r="WYI86" s="480"/>
      <c r="WYJ86" s="481"/>
      <c r="WYK86" s="480"/>
      <c r="WYL86" s="480"/>
      <c r="WYM86" s="480"/>
      <c r="WYN86" s="481"/>
      <c r="WYO86" s="481"/>
      <c r="WYP86" s="482"/>
      <c r="WYQ86" s="481"/>
      <c r="WYR86" s="1053"/>
      <c r="WYS86" s="1053"/>
      <c r="WYT86" s="1053"/>
      <c r="WYU86" s="1053"/>
      <c r="WYV86" s="1053"/>
      <c r="WYW86" s="480"/>
      <c r="WYX86" s="480"/>
      <c r="WYY86" s="481"/>
      <c r="WYZ86" s="480"/>
      <c r="WZA86" s="480"/>
      <c r="WZB86" s="480"/>
      <c r="WZC86" s="481"/>
      <c r="WZD86" s="481"/>
      <c r="WZE86" s="482"/>
      <c r="WZF86" s="481"/>
      <c r="WZG86" s="1053"/>
      <c r="WZH86" s="1053"/>
      <c r="WZI86" s="1053"/>
      <c r="WZJ86" s="1053"/>
      <c r="WZK86" s="1053"/>
      <c r="WZL86" s="480"/>
      <c r="WZM86" s="480"/>
      <c r="WZN86" s="481"/>
      <c r="WZO86" s="480"/>
      <c r="WZP86" s="480"/>
      <c r="WZQ86" s="480"/>
      <c r="WZR86" s="481"/>
      <c r="WZS86" s="481"/>
      <c r="WZT86" s="482"/>
      <c r="WZU86" s="481"/>
      <c r="WZV86" s="1053"/>
      <c r="WZW86" s="1053"/>
      <c r="WZX86" s="1053"/>
      <c r="WZY86" s="1053"/>
      <c r="WZZ86" s="1053"/>
      <c r="XAA86" s="480"/>
      <c r="XAB86" s="480"/>
      <c r="XAC86" s="481"/>
      <c r="XAD86" s="480"/>
      <c r="XAE86" s="480"/>
      <c r="XAF86" s="480"/>
      <c r="XAG86" s="481"/>
      <c r="XAH86" s="481"/>
      <c r="XAI86" s="482"/>
      <c r="XAJ86" s="481"/>
      <c r="XAK86" s="1053"/>
      <c r="XAL86" s="1053"/>
      <c r="XAM86" s="1053"/>
      <c r="XAN86" s="1053"/>
      <c r="XAO86" s="1053"/>
      <c r="XAP86" s="480"/>
      <c r="XAQ86" s="480"/>
      <c r="XAR86" s="481"/>
      <c r="XAS86" s="480"/>
      <c r="XAT86" s="480"/>
      <c r="XAU86" s="480"/>
      <c r="XAV86" s="481"/>
      <c r="XAW86" s="481"/>
      <c r="XAX86" s="482"/>
      <c r="XAY86" s="481"/>
      <c r="XAZ86" s="1053"/>
      <c r="XBA86" s="1053"/>
      <c r="XBB86" s="1053"/>
      <c r="XBC86" s="1053"/>
      <c r="XBD86" s="1053"/>
      <c r="XBE86" s="480"/>
      <c r="XBF86" s="480"/>
      <c r="XBG86" s="481"/>
      <c r="XBH86" s="480"/>
      <c r="XBI86" s="480"/>
      <c r="XBJ86" s="480"/>
      <c r="XBK86" s="481"/>
      <c r="XBL86" s="481"/>
      <c r="XBM86" s="482"/>
      <c r="XBN86" s="481"/>
      <c r="XBO86" s="1053"/>
      <c r="XBP86" s="1053"/>
      <c r="XBQ86" s="1053"/>
      <c r="XBR86" s="1053"/>
      <c r="XBS86" s="1053"/>
      <c r="XBT86" s="480"/>
      <c r="XBU86" s="480"/>
      <c r="XBV86" s="481"/>
      <c r="XBW86" s="480"/>
      <c r="XBX86" s="480"/>
      <c r="XBY86" s="480"/>
      <c r="XBZ86" s="481"/>
      <c r="XCA86" s="481"/>
      <c r="XCB86" s="482"/>
      <c r="XCC86" s="481"/>
      <c r="XCD86" s="1053"/>
      <c r="XCE86" s="1053"/>
      <c r="XCF86" s="1053"/>
      <c r="XCG86" s="1053"/>
      <c r="XCH86" s="1053"/>
      <c r="XCI86" s="480"/>
      <c r="XCJ86" s="480"/>
      <c r="XCK86" s="481"/>
      <c r="XCL86" s="480"/>
      <c r="XCM86" s="480"/>
      <c r="XCN86" s="480"/>
      <c r="XCO86" s="481"/>
      <c r="XCP86" s="481"/>
      <c r="XCQ86" s="482"/>
      <c r="XCR86" s="481"/>
      <c r="XCS86" s="1053"/>
      <c r="XCT86" s="1053"/>
      <c r="XCU86" s="1053"/>
      <c r="XCV86" s="1053"/>
      <c r="XCW86" s="1053"/>
      <c r="XCX86" s="480"/>
      <c r="XCY86" s="480"/>
      <c r="XCZ86" s="481"/>
      <c r="XDA86" s="480"/>
      <c r="XDB86" s="480"/>
      <c r="XDC86" s="480"/>
      <c r="XDD86" s="481"/>
      <c r="XDE86" s="481"/>
      <c r="XDF86" s="482"/>
      <c r="XDG86" s="481"/>
      <c r="XDH86" s="1053"/>
      <c r="XDI86" s="1053"/>
      <c r="XDJ86" s="1053"/>
      <c r="XDK86" s="1053"/>
      <c r="XDL86" s="1053"/>
      <c r="XDM86" s="480"/>
      <c r="XDN86" s="480"/>
      <c r="XDO86" s="481"/>
      <c r="XDP86" s="480"/>
      <c r="XDQ86" s="480"/>
      <c r="XDR86" s="480"/>
      <c r="XDS86" s="481"/>
      <c r="XDT86" s="481"/>
      <c r="XDU86" s="482"/>
      <c r="XDV86" s="481"/>
      <c r="XDW86" s="1053"/>
      <c r="XDX86" s="1053"/>
      <c r="XDY86" s="1053"/>
      <c r="XDZ86" s="1053"/>
      <c r="XEA86" s="1053"/>
      <c r="XEB86" s="480"/>
      <c r="XEC86" s="480"/>
      <c r="XED86" s="481"/>
      <c r="XEE86" s="480"/>
      <c r="XEF86" s="480"/>
      <c r="XEG86" s="480"/>
      <c r="XEH86" s="481"/>
      <c r="XEI86" s="481"/>
      <c r="XEJ86" s="482"/>
      <c r="XEK86" s="481"/>
      <c r="XEL86" s="1053"/>
      <c r="XEM86" s="1053"/>
      <c r="XEN86" s="1053"/>
      <c r="XEO86" s="1053"/>
      <c r="XEP86" s="1053"/>
      <c r="XEQ86" s="480"/>
      <c r="XER86" s="480"/>
      <c r="XES86" s="481"/>
      <c r="XET86" s="480"/>
      <c r="XEU86" s="480"/>
      <c r="XEV86" s="480"/>
      <c r="XEW86" s="481"/>
      <c r="XEX86" s="481"/>
      <c r="XEY86" s="482"/>
      <c r="XEZ86" s="481"/>
      <c r="XFA86" s="1053"/>
      <c r="XFB86" s="1053"/>
      <c r="XFC86" s="1053"/>
      <c r="XFD86" s="1053"/>
    </row>
    <row r="87" spans="1:16384" s="51" customFormat="1" ht="48.75" customHeight="1">
      <c r="A87" s="225" t="s">
        <v>248</v>
      </c>
      <c r="B87" s="226" t="s">
        <v>249</v>
      </c>
      <c r="C87" s="226" t="s">
        <v>250</v>
      </c>
      <c r="D87" s="227" t="s">
        <v>41</v>
      </c>
      <c r="E87" s="228" t="s">
        <v>2</v>
      </c>
      <c r="F87" s="229" t="s">
        <v>3</v>
      </c>
      <c r="G87" s="229" t="s">
        <v>155</v>
      </c>
      <c r="H87" s="229" t="s">
        <v>251</v>
      </c>
      <c r="I87" s="551" t="s">
        <v>252</v>
      </c>
      <c r="J87" s="551" t="s">
        <v>253</v>
      </c>
      <c r="K87" s="231" t="s">
        <v>254</v>
      </c>
      <c r="L87" s="1057" t="s">
        <v>256</v>
      </c>
      <c r="M87" s="1057"/>
      <c r="N87" s="232" t="s">
        <v>255</v>
      </c>
      <c r="O87" s="233" t="s">
        <v>258</v>
      </c>
    </row>
    <row r="88" spans="1:16384" s="51" customFormat="1" ht="41.25" customHeight="1">
      <c r="A88" s="1070" t="e">
        <f>'Financial Plan 1397'!#REF!</f>
        <v>#REF!</v>
      </c>
      <c r="B88" s="1070"/>
      <c r="C88" s="1070"/>
      <c r="D88" s="1070"/>
      <c r="E88" s="242"/>
      <c r="F88" s="243"/>
      <c r="G88" s="243" t="s">
        <v>71</v>
      </c>
      <c r="H88" s="243"/>
      <c r="I88" s="244"/>
      <c r="J88" s="244"/>
      <c r="K88" s="244"/>
      <c r="L88" s="254" t="s">
        <v>209</v>
      </c>
      <c r="M88" s="235" t="s">
        <v>15</v>
      </c>
      <c r="N88" s="255"/>
      <c r="O88" s="235"/>
    </row>
    <row r="89" spans="1:16384" s="158" customFormat="1" ht="26.25" customHeight="1">
      <c r="A89" s="1073" t="s">
        <v>264</v>
      </c>
      <c r="B89" s="1073" t="s">
        <v>261</v>
      </c>
      <c r="C89" s="1073" t="s">
        <v>267</v>
      </c>
      <c r="D89" s="478" t="e">
        <f>'Financial Plan 1397'!#REF!</f>
        <v>#REF!</v>
      </c>
      <c r="E89" s="479" t="e">
        <f>'Financial Plan 1397'!#REF!</f>
        <v>#REF!</v>
      </c>
      <c r="F89" s="479" t="e">
        <f>'Financial Plan 1397'!#REF!</f>
        <v>#REF!</v>
      </c>
      <c r="G89" s="246" t="e">
        <f>'Financial Plan 1397'!#REF!</f>
        <v>#REF!</v>
      </c>
      <c r="H89" s="247" t="e">
        <f>'Financial Plan 1397'!#REF!</f>
        <v>#REF!</v>
      </c>
      <c r="I89" s="577">
        <v>43922</v>
      </c>
      <c r="J89" s="577">
        <v>44187</v>
      </c>
      <c r="K89" s="267" t="s">
        <v>268</v>
      </c>
      <c r="L89" s="578">
        <v>9</v>
      </c>
      <c r="M89" s="579" t="e">
        <f>'Financial Plan 1397'!#REF!</f>
        <v>#REF!</v>
      </c>
      <c r="N89" s="252" t="e">
        <f>M89*7</f>
        <v>#REF!</v>
      </c>
      <c r="O89" s="266"/>
    </row>
    <row r="90" spans="1:16384" s="158" customFormat="1" ht="26.25" customHeight="1">
      <c r="A90" s="1074"/>
      <c r="B90" s="1074"/>
      <c r="C90" s="1074"/>
      <c r="D90" s="478" t="e">
        <f>'Financial Plan 1397'!#REF!</f>
        <v>#REF!</v>
      </c>
      <c r="E90" s="479" t="e">
        <f>'Financial Plan 1397'!#REF!</f>
        <v>#REF!</v>
      </c>
      <c r="F90" s="479" t="e">
        <f>'Financial Plan 1397'!#REF!</f>
        <v>#REF!</v>
      </c>
      <c r="G90" s="246" t="e">
        <f>'Financial Plan 1397'!#REF!</f>
        <v>#REF!</v>
      </c>
      <c r="H90" s="247" t="e">
        <f>'Financial Plan 1397'!#REF!</f>
        <v>#REF!</v>
      </c>
      <c r="I90" s="577">
        <v>43922</v>
      </c>
      <c r="J90" s="577">
        <v>44187</v>
      </c>
      <c r="K90" s="267" t="s">
        <v>268</v>
      </c>
      <c r="L90" s="578">
        <v>9</v>
      </c>
      <c r="M90" s="579" t="e">
        <f>'Financial Plan 1397'!#REF!</f>
        <v>#REF!</v>
      </c>
      <c r="N90" s="252" t="e">
        <f>M90*7</f>
        <v>#REF!</v>
      </c>
      <c r="O90" s="266"/>
    </row>
    <row r="91" spans="1:16384" s="158" customFormat="1" ht="26.25" customHeight="1">
      <c r="A91" s="1074"/>
      <c r="B91" s="1074"/>
      <c r="C91" s="1074"/>
      <c r="D91" s="478" t="e">
        <f>'Financial Plan 1397'!#REF!</f>
        <v>#REF!</v>
      </c>
      <c r="E91" s="479" t="e">
        <f>'Financial Plan 1397'!#REF!</f>
        <v>#REF!</v>
      </c>
      <c r="F91" s="479" t="e">
        <f>'Financial Plan 1397'!#REF!</f>
        <v>#REF!</v>
      </c>
      <c r="G91" s="246" t="e">
        <f>'Financial Plan 1397'!#REF!</f>
        <v>#REF!</v>
      </c>
      <c r="H91" s="247" t="e">
        <f>'Financial Plan 1397'!#REF!</f>
        <v>#REF!</v>
      </c>
      <c r="I91" s="577">
        <v>43922</v>
      </c>
      <c r="J91" s="577">
        <v>44187</v>
      </c>
      <c r="K91" s="267" t="s">
        <v>268</v>
      </c>
      <c r="L91" s="578">
        <v>9</v>
      </c>
      <c r="M91" s="579" t="e">
        <f>'Financial Plan 1397'!#REF!</f>
        <v>#REF!</v>
      </c>
      <c r="N91" s="252" t="e">
        <f>M91*7</f>
        <v>#REF!</v>
      </c>
      <c r="O91" s="266"/>
    </row>
    <row r="92" spans="1:16384" s="158" customFormat="1" ht="26.25" customHeight="1">
      <c r="A92" s="1074"/>
      <c r="B92" s="1074"/>
      <c r="C92" s="1074"/>
      <c r="D92" s="478" t="e">
        <f>'Financial Plan 1397'!#REF!</f>
        <v>#REF!</v>
      </c>
      <c r="E92" s="479" t="e">
        <f>'Financial Plan 1397'!#REF!</f>
        <v>#REF!</v>
      </c>
      <c r="F92" s="479" t="e">
        <f>'Financial Plan 1397'!#REF!</f>
        <v>#REF!</v>
      </c>
      <c r="G92" s="246" t="e">
        <f>'Financial Plan 1397'!#REF!</f>
        <v>#REF!</v>
      </c>
      <c r="H92" s="247" t="e">
        <f>'Financial Plan 1397'!#REF!</f>
        <v>#REF!</v>
      </c>
      <c r="I92" s="577">
        <v>43922</v>
      </c>
      <c r="J92" s="577">
        <v>44187</v>
      </c>
      <c r="K92" s="267" t="s">
        <v>268</v>
      </c>
      <c r="L92" s="578">
        <v>9</v>
      </c>
      <c r="M92" s="579" t="e">
        <f>'Financial Plan 1397'!#REF!</f>
        <v>#REF!</v>
      </c>
      <c r="N92" s="252" t="e">
        <f>M92*7</f>
        <v>#REF!</v>
      </c>
      <c r="O92" s="266"/>
    </row>
    <row r="93" spans="1:16384" s="28" customFormat="1" ht="39" customHeight="1">
      <c r="A93" s="1053" t="e">
        <f>'Financial Plan 1397'!#REF!</f>
        <v>#REF!</v>
      </c>
      <c r="B93" s="1053"/>
      <c r="C93" s="1053"/>
      <c r="D93" s="1053"/>
      <c r="E93" s="1053"/>
      <c r="F93" s="480"/>
      <c r="G93" s="480"/>
      <c r="H93" s="481" t="e">
        <f>SUM(H89:H92)</f>
        <v>#REF!</v>
      </c>
      <c r="I93" s="480"/>
      <c r="J93" s="480"/>
      <c r="K93" s="480"/>
      <c r="L93" s="481"/>
      <c r="M93" s="481" t="e">
        <f>SUM(M89:M92)</f>
        <v>#REF!</v>
      </c>
      <c r="N93" s="482" t="e">
        <f>SUM(N89:N92)</f>
        <v>#REF!</v>
      </c>
      <c r="O93" s="644" t="e">
        <f>H93/H103</f>
        <v>#REF!</v>
      </c>
      <c r="P93" s="1053"/>
      <c r="Q93" s="1053"/>
      <c r="R93" s="1053"/>
      <c r="S93" s="1053"/>
      <c r="T93" s="1053"/>
      <c r="U93" s="480"/>
      <c r="V93" s="480"/>
      <c r="W93" s="481"/>
      <c r="X93" s="480"/>
      <c r="Y93" s="480"/>
      <c r="Z93" s="480"/>
      <c r="AA93" s="481"/>
      <c r="AB93" s="481"/>
      <c r="AC93" s="482"/>
      <c r="AD93" s="481"/>
      <c r="AE93" s="1053"/>
      <c r="AF93" s="1053"/>
      <c r="AG93" s="1053"/>
      <c r="AH93" s="1053"/>
      <c r="AI93" s="1053"/>
      <c r="AJ93" s="480"/>
      <c r="AK93" s="480"/>
      <c r="AL93" s="481"/>
      <c r="AM93" s="480"/>
      <c r="AN93" s="480"/>
      <c r="AO93" s="480"/>
      <c r="AP93" s="481"/>
      <c r="AQ93" s="481"/>
      <c r="AR93" s="482"/>
      <c r="AS93" s="481"/>
      <c r="AT93" s="1053"/>
      <c r="AU93" s="1053"/>
      <c r="AV93" s="1053"/>
      <c r="AW93" s="1053"/>
      <c r="AX93" s="1053"/>
      <c r="AY93" s="480"/>
      <c r="AZ93" s="480"/>
      <c r="BA93" s="481"/>
      <c r="BB93" s="480"/>
      <c r="BC93" s="480"/>
      <c r="BD93" s="480"/>
      <c r="BE93" s="481"/>
      <c r="BF93" s="481"/>
      <c r="BG93" s="482"/>
      <c r="BH93" s="481"/>
      <c r="BI93" s="1053"/>
      <c r="BJ93" s="1053"/>
      <c r="BK93" s="1053"/>
      <c r="BL93" s="1053"/>
      <c r="BM93" s="1053"/>
      <c r="BN93" s="480"/>
      <c r="BO93" s="480"/>
      <c r="BP93" s="481"/>
      <c r="BQ93" s="480"/>
      <c r="BR93" s="480"/>
      <c r="BS93" s="480"/>
      <c r="BT93" s="481"/>
      <c r="BU93" s="481"/>
      <c r="BV93" s="482"/>
      <c r="BW93" s="481"/>
      <c r="BX93" s="1053"/>
      <c r="BY93" s="1053"/>
      <c r="BZ93" s="1053"/>
      <c r="CA93" s="1053"/>
      <c r="CB93" s="1053"/>
      <c r="CC93" s="480"/>
      <c r="CD93" s="480"/>
      <c r="CE93" s="481"/>
      <c r="CF93" s="480"/>
      <c r="CG93" s="480"/>
      <c r="CH93" s="480"/>
      <c r="CI93" s="481"/>
      <c r="CJ93" s="481"/>
      <c r="CK93" s="482"/>
      <c r="CL93" s="481"/>
      <c r="CM93" s="1053"/>
      <c r="CN93" s="1053"/>
      <c r="CO93" s="1053"/>
      <c r="CP93" s="1053"/>
      <c r="CQ93" s="1053"/>
      <c r="CR93" s="480"/>
      <c r="CS93" s="480"/>
      <c r="CT93" s="481"/>
      <c r="CU93" s="480"/>
      <c r="CV93" s="480"/>
      <c r="CW93" s="480"/>
      <c r="CX93" s="481"/>
      <c r="CY93" s="481"/>
      <c r="CZ93" s="482"/>
      <c r="DA93" s="481"/>
      <c r="DB93" s="1053"/>
      <c r="DC93" s="1053"/>
      <c r="DD93" s="1053"/>
      <c r="DE93" s="1053"/>
      <c r="DF93" s="1053"/>
      <c r="DG93" s="480"/>
      <c r="DH93" s="480"/>
      <c r="DI93" s="481"/>
      <c r="DJ93" s="480"/>
      <c r="DK93" s="480"/>
      <c r="DL93" s="480"/>
      <c r="DM93" s="481"/>
      <c r="DN93" s="481"/>
      <c r="DO93" s="482"/>
      <c r="DP93" s="481"/>
      <c r="DQ93" s="1053"/>
      <c r="DR93" s="1053"/>
      <c r="DS93" s="1053"/>
      <c r="DT93" s="1053"/>
      <c r="DU93" s="1053"/>
      <c r="DV93" s="480"/>
      <c r="DW93" s="480"/>
      <c r="DX93" s="481"/>
      <c r="DY93" s="480"/>
      <c r="DZ93" s="480"/>
      <c r="EA93" s="480"/>
      <c r="EB93" s="481"/>
      <c r="EC93" s="481"/>
      <c r="ED93" s="482"/>
      <c r="EE93" s="481"/>
      <c r="EF93" s="1053"/>
      <c r="EG93" s="1053"/>
      <c r="EH93" s="1053"/>
      <c r="EI93" s="1053"/>
      <c r="EJ93" s="1053"/>
      <c r="EK93" s="480"/>
      <c r="EL93" s="480"/>
      <c r="EM93" s="481"/>
      <c r="EN93" s="480"/>
      <c r="EO93" s="480"/>
      <c r="EP93" s="480"/>
      <c r="EQ93" s="481"/>
      <c r="ER93" s="481"/>
      <c r="ES93" s="482"/>
      <c r="ET93" s="481"/>
      <c r="EU93" s="1053"/>
      <c r="EV93" s="1053"/>
      <c r="EW93" s="1053"/>
      <c r="EX93" s="1053"/>
      <c r="EY93" s="1053"/>
      <c r="EZ93" s="480"/>
      <c r="FA93" s="480"/>
      <c r="FB93" s="481"/>
      <c r="FC93" s="480"/>
      <c r="FD93" s="480"/>
      <c r="FE93" s="480"/>
      <c r="FF93" s="481"/>
      <c r="FG93" s="481"/>
      <c r="FH93" s="482"/>
      <c r="FI93" s="481"/>
      <c r="FJ93" s="1053"/>
      <c r="FK93" s="1053"/>
      <c r="FL93" s="1053"/>
      <c r="FM93" s="1053"/>
      <c r="FN93" s="1053"/>
      <c r="FO93" s="480"/>
      <c r="FP93" s="480"/>
      <c r="FQ93" s="481"/>
      <c r="FR93" s="480"/>
      <c r="FS93" s="480"/>
      <c r="FT93" s="480"/>
      <c r="FU93" s="481"/>
      <c r="FV93" s="481"/>
      <c r="FW93" s="482"/>
      <c r="FX93" s="481"/>
      <c r="FY93" s="1053"/>
      <c r="FZ93" s="1053"/>
      <c r="GA93" s="1053"/>
      <c r="GB93" s="1053"/>
      <c r="GC93" s="1053"/>
      <c r="GD93" s="480"/>
      <c r="GE93" s="480"/>
      <c r="GF93" s="481"/>
      <c r="GG93" s="480"/>
      <c r="GH93" s="480"/>
      <c r="GI93" s="480"/>
      <c r="GJ93" s="481"/>
      <c r="GK93" s="481"/>
      <c r="GL93" s="482"/>
      <c r="GM93" s="481"/>
      <c r="GN93" s="1053"/>
      <c r="GO93" s="1053"/>
      <c r="GP93" s="1053"/>
      <c r="GQ93" s="1053"/>
      <c r="GR93" s="1053"/>
      <c r="GS93" s="480"/>
      <c r="GT93" s="480"/>
      <c r="GU93" s="481"/>
      <c r="GV93" s="480"/>
      <c r="GW93" s="480"/>
      <c r="GX93" s="480"/>
      <c r="GY93" s="481"/>
      <c r="GZ93" s="481"/>
      <c r="HA93" s="482"/>
      <c r="HB93" s="481"/>
      <c r="HC93" s="1053"/>
      <c r="HD93" s="1053"/>
      <c r="HE93" s="1053"/>
      <c r="HF93" s="1053"/>
      <c r="HG93" s="1053"/>
      <c r="HH93" s="480"/>
      <c r="HI93" s="480"/>
      <c r="HJ93" s="481"/>
      <c r="HK93" s="480"/>
      <c r="HL93" s="480"/>
      <c r="HM93" s="480"/>
      <c r="HN93" s="481"/>
      <c r="HO93" s="481"/>
      <c r="HP93" s="482"/>
      <c r="HQ93" s="481"/>
      <c r="HR93" s="1053"/>
      <c r="HS93" s="1053"/>
      <c r="HT93" s="1053"/>
      <c r="HU93" s="1053"/>
      <c r="HV93" s="1053"/>
      <c r="HW93" s="480"/>
      <c r="HX93" s="480"/>
      <c r="HY93" s="481"/>
      <c r="HZ93" s="480"/>
      <c r="IA93" s="480"/>
      <c r="IB93" s="480"/>
      <c r="IC93" s="481"/>
      <c r="ID93" s="481"/>
      <c r="IE93" s="482"/>
      <c r="IF93" s="481"/>
      <c r="IG93" s="1053"/>
      <c r="IH93" s="1053"/>
      <c r="II93" s="1053"/>
      <c r="IJ93" s="1053"/>
      <c r="IK93" s="1053"/>
      <c r="IL93" s="480"/>
      <c r="IM93" s="480"/>
      <c r="IN93" s="481"/>
      <c r="IO93" s="480"/>
      <c r="IP93" s="480"/>
      <c r="IQ93" s="480"/>
      <c r="IR93" s="481"/>
      <c r="IS93" s="481"/>
      <c r="IT93" s="482"/>
      <c r="IU93" s="481"/>
      <c r="IV93" s="1053"/>
      <c r="IW93" s="1053"/>
      <c r="IX93" s="1053"/>
      <c r="IY93" s="1053"/>
      <c r="IZ93" s="1053"/>
      <c r="JA93" s="480"/>
      <c r="JB93" s="480"/>
      <c r="JC93" s="481"/>
      <c r="JD93" s="480"/>
      <c r="JE93" s="480"/>
      <c r="JF93" s="480"/>
      <c r="JG93" s="481"/>
      <c r="JH93" s="481"/>
      <c r="JI93" s="482"/>
      <c r="JJ93" s="481"/>
      <c r="JK93" s="1053"/>
      <c r="JL93" s="1053"/>
      <c r="JM93" s="1053"/>
      <c r="JN93" s="1053"/>
      <c r="JO93" s="1053"/>
      <c r="JP93" s="480"/>
      <c r="JQ93" s="480"/>
      <c r="JR93" s="481"/>
      <c r="JS93" s="480"/>
      <c r="JT93" s="480"/>
      <c r="JU93" s="480"/>
      <c r="JV93" s="481"/>
      <c r="JW93" s="481"/>
      <c r="JX93" s="482"/>
      <c r="JY93" s="481"/>
      <c r="JZ93" s="1053"/>
      <c r="KA93" s="1053"/>
      <c r="KB93" s="1053"/>
      <c r="KC93" s="1053"/>
      <c r="KD93" s="1053"/>
      <c r="KE93" s="480"/>
      <c r="KF93" s="480"/>
      <c r="KG93" s="481"/>
      <c r="KH93" s="480"/>
      <c r="KI93" s="480"/>
      <c r="KJ93" s="480"/>
      <c r="KK93" s="481"/>
      <c r="KL93" s="481"/>
      <c r="KM93" s="482"/>
      <c r="KN93" s="481"/>
      <c r="KO93" s="1053"/>
      <c r="KP93" s="1053"/>
      <c r="KQ93" s="1053"/>
      <c r="KR93" s="1053"/>
      <c r="KS93" s="1053"/>
      <c r="KT93" s="480"/>
      <c r="KU93" s="480"/>
      <c r="KV93" s="481"/>
      <c r="KW93" s="480"/>
      <c r="KX93" s="480"/>
      <c r="KY93" s="480"/>
      <c r="KZ93" s="481"/>
      <c r="LA93" s="481"/>
      <c r="LB93" s="482"/>
      <c r="LC93" s="481"/>
      <c r="LD93" s="1053"/>
      <c r="LE93" s="1053"/>
      <c r="LF93" s="1053"/>
      <c r="LG93" s="1053"/>
      <c r="LH93" s="1053"/>
      <c r="LI93" s="480"/>
      <c r="LJ93" s="480"/>
      <c r="LK93" s="481"/>
      <c r="LL93" s="480"/>
      <c r="LM93" s="480"/>
      <c r="LN93" s="480"/>
      <c r="LO93" s="481"/>
      <c r="LP93" s="481"/>
      <c r="LQ93" s="482"/>
      <c r="LR93" s="481"/>
      <c r="LS93" s="1053"/>
      <c r="LT93" s="1053"/>
      <c r="LU93" s="1053"/>
      <c r="LV93" s="1053"/>
      <c r="LW93" s="1053"/>
      <c r="LX93" s="480"/>
      <c r="LY93" s="480"/>
      <c r="LZ93" s="481"/>
      <c r="MA93" s="480"/>
      <c r="MB93" s="480"/>
      <c r="MC93" s="480"/>
      <c r="MD93" s="481"/>
      <c r="ME93" s="481"/>
      <c r="MF93" s="482"/>
      <c r="MG93" s="481"/>
      <c r="MH93" s="1053"/>
      <c r="MI93" s="1053"/>
      <c r="MJ93" s="1053"/>
      <c r="MK93" s="1053"/>
      <c r="ML93" s="1053"/>
      <c r="MM93" s="480"/>
      <c r="MN93" s="480"/>
      <c r="MO93" s="481"/>
      <c r="MP93" s="480"/>
      <c r="MQ93" s="480"/>
      <c r="MR93" s="480"/>
      <c r="MS93" s="481"/>
      <c r="MT93" s="481"/>
      <c r="MU93" s="482"/>
      <c r="MV93" s="481"/>
      <c r="MW93" s="1053"/>
      <c r="MX93" s="1053"/>
      <c r="MY93" s="1053"/>
      <c r="MZ93" s="1053"/>
      <c r="NA93" s="1053"/>
      <c r="NB93" s="480"/>
      <c r="NC93" s="480"/>
      <c r="ND93" s="481"/>
      <c r="NE93" s="480"/>
      <c r="NF93" s="480"/>
      <c r="NG93" s="480"/>
      <c r="NH93" s="481"/>
      <c r="NI93" s="481"/>
      <c r="NJ93" s="482"/>
      <c r="NK93" s="481"/>
      <c r="NL93" s="1053"/>
      <c r="NM93" s="1053"/>
      <c r="NN93" s="1053"/>
      <c r="NO93" s="1053"/>
      <c r="NP93" s="1053"/>
      <c r="NQ93" s="480"/>
      <c r="NR93" s="480"/>
      <c r="NS93" s="481"/>
      <c r="NT93" s="480"/>
      <c r="NU93" s="480"/>
      <c r="NV93" s="480"/>
      <c r="NW93" s="481"/>
      <c r="NX93" s="481"/>
      <c r="NY93" s="482"/>
      <c r="NZ93" s="481"/>
      <c r="OA93" s="1053"/>
      <c r="OB93" s="1053"/>
      <c r="OC93" s="1053"/>
      <c r="OD93" s="1053"/>
      <c r="OE93" s="1053"/>
      <c r="OF93" s="480"/>
      <c r="OG93" s="480"/>
      <c r="OH93" s="481"/>
      <c r="OI93" s="480"/>
      <c r="OJ93" s="480"/>
      <c r="OK93" s="480"/>
      <c r="OL93" s="481"/>
      <c r="OM93" s="481"/>
      <c r="ON93" s="482"/>
      <c r="OO93" s="481"/>
      <c r="OP93" s="1053"/>
      <c r="OQ93" s="1053"/>
      <c r="OR93" s="1053"/>
      <c r="OS93" s="1053"/>
      <c r="OT93" s="1053"/>
      <c r="OU93" s="480"/>
      <c r="OV93" s="480"/>
      <c r="OW93" s="481"/>
      <c r="OX93" s="480"/>
      <c r="OY93" s="480"/>
      <c r="OZ93" s="480"/>
      <c r="PA93" s="481"/>
      <c r="PB93" s="481"/>
      <c r="PC93" s="482"/>
      <c r="PD93" s="481"/>
      <c r="PE93" s="1053"/>
      <c r="PF93" s="1053"/>
      <c r="PG93" s="1053"/>
      <c r="PH93" s="1053"/>
      <c r="PI93" s="1053"/>
      <c r="PJ93" s="480"/>
      <c r="PK93" s="480"/>
      <c r="PL93" s="481"/>
      <c r="PM93" s="480"/>
      <c r="PN93" s="480"/>
      <c r="PO93" s="480"/>
      <c r="PP93" s="481"/>
      <c r="PQ93" s="481"/>
      <c r="PR93" s="482"/>
      <c r="PS93" s="481"/>
      <c r="PT93" s="1053"/>
      <c r="PU93" s="1053"/>
      <c r="PV93" s="1053"/>
      <c r="PW93" s="1053"/>
      <c r="PX93" s="1053"/>
      <c r="PY93" s="480"/>
      <c r="PZ93" s="480"/>
      <c r="QA93" s="481"/>
      <c r="QB93" s="480"/>
      <c r="QC93" s="480"/>
      <c r="QD93" s="480"/>
      <c r="QE93" s="481"/>
      <c r="QF93" s="481"/>
      <c r="QG93" s="482"/>
      <c r="QH93" s="481"/>
      <c r="QI93" s="1053"/>
      <c r="QJ93" s="1053"/>
      <c r="QK93" s="1053"/>
      <c r="QL93" s="1053"/>
      <c r="QM93" s="1053"/>
      <c r="QN93" s="480"/>
      <c r="QO93" s="480"/>
      <c r="QP93" s="481"/>
      <c r="QQ93" s="480"/>
      <c r="QR93" s="480"/>
      <c r="QS93" s="480"/>
      <c r="QT93" s="481"/>
      <c r="QU93" s="481"/>
      <c r="QV93" s="482"/>
      <c r="QW93" s="481"/>
      <c r="QX93" s="1053"/>
      <c r="QY93" s="1053"/>
      <c r="QZ93" s="1053"/>
      <c r="RA93" s="1053"/>
      <c r="RB93" s="1053"/>
      <c r="RC93" s="480"/>
      <c r="RD93" s="480"/>
      <c r="RE93" s="481"/>
      <c r="RF93" s="480"/>
      <c r="RG93" s="480"/>
      <c r="RH93" s="480"/>
      <c r="RI93" s="481"/>
      <c r="RJ93" s="481"/>
      <c r="RK93" s="482"/>
      <c r="RL93" s="481"/>
      <c r="RM93" s="1053"/>
      <c r="RN93" s="1053"/>
      <c r="RO93" s="1053"/>
      <c r="RP93" s="1053"/>
      <c r="RQ93" s="1053"/>
      <c r="RR93" s="480"/>
      <c r="RS93" s="480"/>
      <c r="RT93" s="481"/>
      <c r="RU93" s="480"/>
      <c r="RV93" s="480"/>
      <c r="RW93" s="480"/>
      <c r="RX93" s="481"/>
      <c r="RY93" s="481"/>
      <c r="RZ93" s="482"/>
      <c r="SA93" s="481"/>
      <c r="SB93" s="1053"/>
      <c r="SC93" s="1053"/>
      <c r="SD93" s="1053"/>
      <c r="SE93" s="1053"/>
      <c r="SF93" s="1053"/>
      <c r="SG93" s="480"/>
      <c r="SH93" s="480"/>
      <c r="SI93" s="481"/>
      <c r="SJ93" s="480"/>
      <c r="SK93" s="480"/>
      <c r="SL93" s="480"/>
      <c r="SM93" s="481"/>
      <c r="SN93" s="481"/>
      <c r="SO93" s="482"/>
      <c r="SP93" s="481"/>
      <c r="SQ93" s="1053"/>
      <c r="SR93" s="1053"/>
      <c r="SS93" s="1053"/>
      <c r="ST93" s="1053"/>
      <c r="SU93" s="1053"/>
      <c r="SV93" s="480"/>
      <c r="SW93" s="480"/>
      <c r="SX93" s="481"/>
      <c r="SY93" s="480"/>
      <c r="SZ93" s="480"/>
      <c r="TA93" s="480"/>
      <c r="TB93" s="481"/>
      <c r="TC93" s="481"/>
      <c r="TD93" s="482"/>
      <c r="TE93" s="481"/>
      <c r="TF93" s="1053"/>
      <c r="TG93" s="1053"/>
      <c r="TH93" s="1053"/>
      <c r="TI93" s="1053"/>
      <c r="TJ93" s="1053"/>
      <c r="TK93" s="480"/>
      <c r="TL93" s="480"/>
      <c r="TM93" s="481"/>
      <c r="TN93" s="480"/>
      <c r="TO93" s="480"/>
      <c r="TP93" s="480"/>
      <c r="TQ93" s="481"/>
      <c r="TR93" s="481"/>
      <c r="TS93" s="482"/>
      <c r="TT93" s="481"/>
      <c r="TU93" s="1053"/>
      <c r="TV93" s="1053"/>
      <c r="TW93" s="1053"/>
      <c r="TX93" s="1053"/>
      <c r="TY93" s="1053"/>
      <c r="TZ93" s="480"/>
      <c r="UA93" s="480"/>
      <c r="UB93" s="481"/>
      <c r="UC93" s="480"/>
      <c r="UD93" s="480"/>
      <c r="UE93" s="480"/>
      <c r="UF93" s="481"/>
      <c r="UG93" s="481"/>
      <c r="UH93" s="482"/>
      <c r="UI93" s="481"/>
      <c r="UJ93" s="1053"/>
      <c r="UK93" s="1053"/>
      <c r="UL93" s="1053"/>
      <c r="UM93" s="1053"/>
      <c r="UN93" s="1053"/>
      <c r="UO93" s="480"/>
      <c r="UP93" s="480"/>
      <c r="UQ93" s="481"/>
      <c r="UR93" s="480"/>
      <c r="US93" s="480"/>
      <c r="UT93" s="480"/>
      <c r="UU93" s="481"/>
      <c r="UV93" s="481"/>
      <c r="UW93" s="482"/>
      <c r="UX93" s="481"/>
      <c r="UY93" s="1053"/>
      <c r="UZ93" s="1053"/>
      <c r="VA93" s="1053"/>
      <c r="VB93" s="1053"/>
      <c r="VC93" s="1053"/>
      <c r="VD93" s="480"/>
      <c r="VE93" s="480"/>
      <c r="VF93" s="481"/>
      <c r="VG93" s="480"/>
      <c r="VH93" s="480"/>
      <c r="VI93" s="480"/>
      <c r="VJ93" s="481"/>
      <c r="VK93" s="481"/>
      <c r="VL93" s="482"/>
      <c r="VM93" s="481"/>
      <c r="VN93" s="1053"/>
      <c r="VO93" s="1053"/>
      <c r="VP93" s="1053"/>
      <c r="VQ93" s="1053"/>
      <c r="VR93" s="1053"/>
      <c r="VS93" s="480"/>
      <c r="VT93" s="480"/>
      <c r="VU93" s="481"/>
      <c r="VV93" s="480"/>
      <c r="VW93" s="480"/>
      <c r="VX93" s="480"/>
      <c r="VY93" s="481"/>
      <c r="VZ93" s="481"/>
      <c r="WA93" s="482"/>
      <c r="WB93" s="481"/>
      <c r="WC93" s="1053"/>
      <c r="WD93" s="1053"/>
      <c r="WE93" s="1053"/>
      <c r="WF93" s="1053"/>
      <c r="WG93" s="1053"/>
      <c r="WH93" s="480"/>
      <c r="WI93" s="480"/>
      <c r="WJ93" s="481"/>
      <c r="WK93" s="480"/>
      <c r="WL93" s="480"/>
      <c r="WM93" s="480"/>
      <c r="WN93" s="481"/>
      <c r="WO93" s="481"/>
      <c r="WP93" s="482"/>
      <c r="WQ93" s="481"/>
      <c r="WR93" s="1053"/>
      <c r="WS93" s="1053"/>
      <c r="WT93" s="1053"/>
      <c r="WU93" s="1053"/>
      <c r="WV93" s="1053"/>
      <c r="WW93" s="480"/>
      <c r="WX93" s="480"/>
      <c r="WY93" s="481"/>
      <c r="WZ93" s="480"/>
      <c r="XA93" s="480"/>
      <c r="XB93" s="480"/>
      <c r="XC93" s="481"/>
      <c r="XD93" s="481"/>
      <c r="XE93" s="482"/>
      <c r="XF93" s="481"/>
      <c r="XG93" s="1053"/>
      <c r="XH93" s="1053"/>
      <c r="XI93" s="1053"/>
      <c r="XJ93" s="1053"/>
      <c r="XK93" s="1053"/>
      <c r="XL93" s="480"/>
      <c r="XM93" s="480"/>
      <c r="XN93" s="481"/>
      <c r="XO93" s="480"/>
      <c r="XP93" s="480"/>
      <c r="XQ93" s="480"/>
      <c r="XR93" s="481"/>
      <c r="XS93" s="481"/>
      <c r="XT93" s="482"/>
      <c r="XU93" s="481"/>
      <c r="XV93" s="1053"/>
      <c r="XW93" s="1053"/>
      <c r="XX93" s="1053"/>
      <c r="XY93" s="1053"/>
      <c r="XZ93" s="1053"/>
      <c r="YA93" s="480"/>
      <c r="YB93" s="480"/>
      <c r="YC93" s="481"/>
      <c r="YD93" s="480"/>
      <c r="YE93" s="480"/>
      <c r="YF93" s="480"/>
      <c r="YG93" s="481"/>
      <c r="YH93" s="481"/>
      <c r="YI93" s="482"/>
      <c r="YJ93" s="481"/>
      <c r="YK93" s="1053"/>
      <c r="YL93" s="1053"/>
      <c r="YM93" s="1053"/>
      <c r="YN93" s="1053"/>
      <c r="YO93" s="1053"/>
      <c r="YP93" s="480"/>
      <c r="YQ93" s="480"/>
      <c r="YR93" s="481"/>
      <c r="YS93" s="480"/>
      <c r="YT93" s="480"/>
      <c r="YU93" s="480"/>
      <c r="YV93" s="481"/>
      <c r="YW93" s="481"/>
      <c r="YX93" s="482"/>
      <c r="YY93" s="481"/>
      <c r="YZ93" s="1053"/>
      <c r="ZA93" s="1053"/>
      <c r="ZB93" s="1053"/>
      <c r="ZC93" s="1053"/>
      <c r="ZD93" s="1053"/>
      <c r="ZE93" s="480"/>
      <c r="ZF93" s="480"/>
      <c r="ZG93" s="481"/>
      <c r="ZH93" s="480"/>
      <c r="ZI93" s="480"/>
      <c r="ZJ93" s="480"/>
      <c r="ZK93" s="481"/>
      <c r="ZL93" s="481"/>
      <c r="ZM93" s="482"/>
      <c r="ZN93" s="481"/>
      <c r="ZO93" s="1053"/>
      <c r="ZP93" s="1053"/>
      <c r="ZQ93" s="1053"/>
      <c r="ZR93" s="1053"/>
      <c r="ZS93" s="1053"/>
      <c r="ZT93" s="480"/>
      <c r="ZU93" s="480"/>
      <c r="ZV93" s="481"/>
      <c r="ZW93" s="480"/>
      <c r="ZX93" s="480"/>
      <c r="ZY93" s="480"/>
      <c r="ZZ93" s="481"/>
      <c r="AAA93" s="481"/>
      <c r="AAB93" s="482"/>
      <c r="AAC93" s="481"/>
      <c r="AAD93" s="1053"/>
      <c r="AAE93" s="1053"/>
      <c r="AAF93" s="1053"/>
      <c r="AAG93" s="1053"/>
      <c r="AAH93" s="1053"/>
      <c r="AAI93" s="480"/>
      <c r="AAJ93" s="480"/>
      <c r="AAK93" s="481"/>
      <c r="AAL93" s="480"/>
      <c r="AAM93" s="480"/>
      <c r="AAN93" s="480"/>
      <c r="AAO93" s="481"/>
      <c r="AAP93" s="481"/>
      <c r="AAQ93" s="482"/>
      <c r="AAR93" s="481"/>
      <c r="AAS93" s="1053"/>
      <c r="AAT93" s="1053"/>
      <c r="AAU93" s="1053"/>
      <c r="AAV93" s="1053"/>
      <c r="AAW93" s="1053"/>
      <c r="AAX93" s="480"/>
      <c r="AAY93" s="480"/>
      <c r="AAZ93" s="481"/>
      <c r="ABA93" s="480"/>
      <c r="ABB93" s="480"/>
      <c r="ABC93" s="480"/>
      <c r="ABD93" s="481"/>
      <c r="ABE93" s="481"/>
      <c r="ABF93" s="482"/>
      <c r="ABG93" s="481"/>
      <c r="ABH93" s="1053"/>
      <c r="ABI93" s="1053"/>
      <c r="ABJ93" s="1053"/>
      <c r="ABK93" s="1053"/>
      <c r="ABL93" s="1053"/>
      <c r="ABM93" s="480"/>
      <c r="ABN93" s="480"/>
      <c r="ABO93" s="481"/>
      <c r="ABP93" s="480"/>
      <c r="ABQ93" s="480"/>
      <c r="ABR93" s="480"/>
      <c r="ABS93" s="481"/>
      <c r="ABT93" s="481"/>
      <c r="ABU93" s="482"/>
      <c r="ABV93" s="481"/>
      <c r="ABW93" s="1053"/>
      <c r="ABX93" s="1053"/>
      <c r="ABY93" s="1053"/>
      <c r="ABZ93" s="1053"/>
      <c r="ACA93" s="1053"/>
      <c r="ACB93" s="480"/>
      <c r="ACC93" s="480"/>
      <c r="ACD93" s="481"/>
      <c r="ACE93" s="480"/>
      <c r="ACF93" s="480"/>
      <c r="ACG93" s="480"/>
      <c r="ACH93" s="481"/>
      <c r="ACI93" s="481"/>
      <c r="ACJ93" s="482"/>
      <c r="ACK93" s="481"/>
      <c r="ACL93" s="1053"/>
      <c r="ACM93" s="1053"/>
      <c r="ACN93" s="1053"/>
      <c r="ACO93" s="1053"/>
      <c r="ACP93" s="1053"/>
      <c r="ACQ93" s="480"/>
      <c r="ACR93" s="480"/>
      <c r="ACS93" s="481"/>
      <c r="ACT93" s="480"/>
      <c r="ACU93" s="480"/>
      <c r="ACV93" s="480"/>
      <c r="ACW93" s="481"/>
      <c r="ACX93" s="481"/>
      <c r="ACY93" s="482"/>
      <c r="ACZ93" s="481"/>
      <c r="ADA93" s="1053"/>
      <c r="ADB93" s="1053"/>
      <c r="ADC93" s="1053"/>
      <c r="ADD93" s="1053"/>
      <c r="ADE93" s="1053"/>
      <c r="ADF93" s="480"/>
      <c r="ADG93" s="480"/>
      <c r="ADH93" s="481"/>
      <c r="ADI93" s="480"/>
      <c r="ADJ93" s="480"/>
      <c r="ADK93" s="480"/>
      <c r="ADL93" s="481"/>
      <c r="ADM93" s="481"/>
      <c r="ADN93" s="482"/>
      <c r="ADO93" s="481"/>
      <c r="ADP93" s="1053"/>
      <c r="ADQ93" s="1053"/>
      <c r="ADR93" s="1053"/>
      <c r="ADS93" s="1053"/>
      <c r="ADT93" s="1053"/>
      <c r="ADU93" s="480"/>
      <c r="ADV93" s="480"/>
      <c r="ADW93" s="481"/>
      <c r="ADX93" s="480"/>
      <c r="ADY93" s="480"/>
      <c r="ADZ93" s="480"/>
      <c r="AEA93" s="481"/>
      <c r="AEB93" s="481"/>
      <c r="AEC93" s="482"/>
      <c r="AED93" s="481"/>
      <c r="AEE93" s="1053"/>
      <c r="AEF93" s="1053"/>
      <c r="AEG93" s="1053"/>
      <c r="AEH93" s="1053"/>
      <c r="AEI93" s="1053"/>
      <c r="AEJ93" s="480"/>
      <c r="AEK93" s="480"/>
      <c r="AEL93" s="481"/>
      <c r="AEM93" s="480"/>
      <c r="AEN93" s="480"/>
      <c r="AEO93" s="480"/>
      <c r="AEP93" s="481"/>
      <c r="AEQ93" s="481"/>
      <c r="AER93" s="482"/>
      <c r="AES93" s="481"/>
      <c r="AET93" s="1053"/>
      <c r="AEU93" s="1053"/>
      <c r="AEV93" s="1053"/>
      <c r="AEW93" s="1053"/>
      <c r="AEX93" s="1053"/>
      <c r="AEY93" s="480"/>
      <c r="AEZ93" s="480"/>
      <c r="AFA93" s="481"/>
      <c r="AFB93" s="480"/>
      <c r="AFC93" s="480"/>
      <c r="AFD93" s="480"/>
      <c r="AFE93" s="481"/>
      <c r="AFF93" s="481"/>
      <c r="AFG93" s="482"/>
      <c r="AFH93" s="481"/>
      <c r="AFI93" s="1053"/>
      <c r="AFJ93" s="1053"/>
      <c r="AFK93" s="1053"/>
      <c r="AFL93" s="1053"/>
      <c r="AFM93" s="1053"/>
      <c r="AFN93" s="480"/>
      <c r="AFO93" s="480"/>
      <c r="AFP93" s="481"/>
      <c r="AFQ93" s="480"/>
      <c r="AFR93" s="480"/>
      <c r="AFS93" s="480"/>
      <c r="AFT93" s="481"/>
      <c r="AFU93" s="481"/>
      <c r="AFV93" s="482"/>
      <c r="AFW93" s="481"/>
      <c r="AFX93" s="1053"/>
      <c r="AFY93" s="1053"/>
      <c r="AFZ93" s="1053"/>
      <c r="AGA93" s="1053"/>
      <c r="AGB93" s="1053"/>
      <c r="AGC93" s="480"/>
      <c r="AGD93" s="480"/>
      <c r="AGE93" s="481"/>
      <c r="AGF93" s="480"/>
      <c r="AGG93" s="480"/>
      <c r="AGH93" s="480"/>
      <c r="AGI93" s="481"/>
      <c r="AGJ93" s="481"/>
      <c r="AGK93" s="482"/>
      <c r="AGL93" s="481"/>
      <c r="AGM93" s="1053"/>
      <c r="AGN93" s="1053"/>
      <c r="AGO93" s="1053"/>
      <c r="AGP93" s="1053"/>
      <c r="AGQ93" s="1053"/>
      <c r="AGR93" s="480"/>
      <c r="AGS93" s="480"/>
      <c r="AGT93" s="481"/>
      <c r="AGU93" s="480"/>
      <c r="AGV93" s="480"/>
      <c r="AGW93" s="480"/>
      <c r="AGX93" s="481"/>
      <c r="AGY93" s="481"/>
      <c r="AGZ93" s="482"/>
      <c r="AHA93" s="481"/>
      <c r="AHB93" s="1053"/>
      <c r="AHC93" s="1053"/>
      <c r="AHD93" s="1053"/>
      <c r="AHE93" s="1053"/>
      <c r="AHF93" s="1053"/>
      <c r="AHG93" s="480"/>
      <c r="AHH93" s="480"/>
      <c r="AHI93" s="481"/>
      <c r="AHJ93" s="480"/>
      <c r="AHK93" s="480"/>
      <c r="AHL93" s="480"/>
      <c r="AHM93" s="481"/>
      <c r="AHN93" s="481"/>
      <c r="AHO93" s="482"/>
      <c r="AHP93" s="481"/>
      <c r="AHQ93" s="1053"/>
      <c r="AHR93" s="1053"/>
      <c r="AHS93" s="1053"/>
      <c r="AHT93" s="1053"/>
      <c r="AHU93" s="1053"/>
      <c r="AHV93" s="480"/>
      <c r="AHW93" s="480"/>
      <c r="AHX93" s="481"/>
      <c r="AHY93" s="480"/>
      <c r="AHZ93" s="480"/>
      <c r="AIA93" s="480"/>
      <c r="AIB93" s="481"/>
      <c r="AIC93" s="481"/>
      <c r="AID93" s="482"/>
      <c r="AIE93" s="481"/>
      <c r="AIF93" s="1053"/>
      <c r="AIG93" s="1053"/>
      <c r="AIH93" s="1053"/>
      <c r="AII93" s="1053"/>
      <c r="AIJ93" s="1053"/>
      <c r="AIK93" s="480"/>
      <c r="AIL93" s="480"/>
      <c r="AIM93" s="481"/>
      <c r="AIN93" s="480"/>
      <c r="AIO93" s="480"/>
      <c r="AIP93" s="480"/>
      <c r="AIQ93" s="481"/>
      <c r="AIR93" s="481"/>
      <c r="AIS93" s="482"/>
      <c r="AIT93" s="481"/>
      <c r="AIU93" s="1053"/>
      <c r="AIV93" s="1053"/>
      <c r="AIW93" s="1053"/>
      <c r="AIX93" s="1053"/>
      <c r="AIY93" s="1053"/>
      <c r="AIZ93" s="480"/>
      <c r="AJA93" s="480"/>
      <c r="AJB93" s="481"/>
      <c r="AJC93" s="480"/>
      <c r="AJD93" s="480"/>
      <c r="AJE93" s="480"/>
      <c r="AJF93" s="481"/>
      <c r="AJG93" s="481"/>
      <c r="AJH93" s="482"/>
      <c r="AJI93" s="481"/>
      <c r="AJJ93" s="1053"/>
      <c r="AJK93" s="1053"/>
      <c r="AJL93" s="1053"/>
      <c r="AJM93" s="1053"/>
      <c r="AJN93" s="1053"/>
      <c r="AJO93" s="480"/>
      <c r="AJP93" s="480"/>
      <c r="AJQ93" s="481"/>
      <c r="AJR93" s="480"/>
      <c r="AJS93" s="480"/>
      <c r="AJT93" s="480"/>
      <c r="AJU93" s="481"/>
      <c r="AJV93" s="481"/>
      <c r="AJW93" s="482"/>
      <c r="AJX93" s="481"/>
      <c r="AJY93" s="1053"/>
      <c r="AJZ93" s="1053"/>
      <c r="AKA93" s="1053"/>
      <c r="AKB93" s="1053"/>
      <c r="AKC93" s="1053"/>
      <c r="AKD93" s="480"/>
      <c r="AKE93" s="480"/>
      <c r="AKF93" s="481"/>
      <c r="AKG93" s="480"/>
      <c r="AKH93" s="480"/>
      <c r="AKI93" s="480"/>
      <c r="AKJ93" s="481"/>
      <c r="AKK93" s="481"/>
      <c r="AKL93" s="482"/>
      <c r="AKM93" s="481"/>
      <c r="AKN93" s="1053"/>
      <c r="AKO93" s="1053"/>
      <c r="AKP93" s="1053"/>
      <c r="AKQ93" s="1053"/>
      <c r="AKR93" s="1053"/>
      <c r="AKS93" s="480"/>
      <c r="AKT93" s="480"/>
      <c r="AKU93" s="481"/>
      <c r="AKV93" s="480"/>
      <c r="AKW93" s="480"/>
      <c r="AKX93" s="480"/>
      <c r="AKY93" s="481"/>
      <c r="AKZ93" s="481"/>
      <c r="ALA93" s="482"/>
      <c r="ALB93" s="481"/>
      <c r="ALC93" s="1053"/>
      <c r="ALD93" s="1053"/>
      <c r="ALE93" s="1053"/>
      <c r="ALF93" s="1053"/>
      <c r="ALG93" s="1053"/>
      <c r="ALH93" s="480"/>
      <c r="ALI93" s="480"/>
      <c r="ALJ93" s="481"/>
      <c r="ALK93" s="480"/>
      <c r="ALL93" s="480"/>
      <c r="ALM93" s="480"/>
      <c r="ALN93" s="481"/>
      <c r="ALO93" s="481"/>
      <c r="ALP93" s="482"/>
      <c r="ALQ93" s="481"/>
      <c r="ALR93" s="1053"/>
      <c r="ALS93" s="1053"/>
      <c r="ALT93" s="1053"/>
      <c r="ALU93" s="1053"/>
      <c r="ALV93" s="1053"/>
      <c r="ALW93" s="480"/>
      <c r="ALX93" s="480"/>
      <c r="ALY93" s="481"/>
      <c r="ALZ93" s="480"/>
      <c r="AMA93" s="480"/>
      <c r="AMB93" s="480"/>
      <c r="AMC93" s="481"/>
      <c r="AMD93" s="481"/>
      <c r="AME93" s="482"/>
      <c r="AMF93" s="481"/>
      <c r="AMG93" s="1053"/>
      <c r="AMH93" s="1053"/>
      <c r="AMI93" s="1053"/>
      <c r="AMJ93" s="1053"/>
      <c r="AMK93" s="1053"/>
      <c r="AML93" s="480"/>
      <c r="AMM93" s="480"/>
      <c r="AMN93" s="481"/>
      <c r="AMO93" s="480"/>
      <c r="AMP93" s="480"/>
      <c r="AMQ93" s="480"/>
      <c r="AMR93" s="481"/>
      <c r="AMS93" s="481"/>
      <c r="AMT93" s="482"/>
      <c r="AMU93" s="481"/>
      <c r="AMV93" s="1053"/>
      <c r="AMW93" s="1053"/>
      <c r="AMX93" s="1053"/>
      <c r="AMY93" s="1053"/>
      <c r="AMZ93" s="1053"/>
      <c r="ANA93" s="480"/>
      <c r="ANB93" s="480"/>
      <c r="ANC93" s="481"/>
      <c r="AND93" s="480"/>
      <c r="ANE93" s="480"/>
      <c r="ANF93" s="480"/>
      <c r="ANG93" s="481"/>
      <c r="ANH93" s="481"/>
      <c r="ANI93" s="482"/>
      <c r="ANJ93" s="481"/>
      <c r="ANK93" s="1053"/>
      <c r="ANL93" s="1053"/>
      <c r="ANM93" s="1053"/>
      <c r="ANN93" s="1053"/>
      <c r="ANO93" s="1053"/>
      <c r="ANP93" s="480"/>
      <c r="ANQ93" s="480"/>
      <c r="ANR93" s="481"/>
      <c r="ANS93" s="480"/>
      <c r="ANT93" s="480"/>
      <c r="ANU93" s="480"/>
      <c r="ANV93" s="481"/>
      <c r="ANW93" s="481"/>
      <c r="ANX93" s="482"/>
      <c r="ANY93" s="481"/>
      <c r="ANZ93" s="1053"/>
      <c r="AOA93" s="1053"/>
      <c r="AOB93" s="1053"/>
      <c r="AOC93" s="1053"/>
      <c r="AOD93" s="1053"/>
      <c r="AOE93" s="480"/>
      <c r="AOF93" s="480"/>
      <c r="AOG93" s="481"/>
      <c r="AOH93" s="480"/>
      <c r="AOI93" s="480"/>
      <c r="AOJ93" s="480"/>
      <c r="AOK93" s="481"/>
      <c r="AOL93" s="481"/>
      <c r="AOM93" s="482"/>
      <c r="AON93" s="481"/>
      <c r="AOO93" s="1053"/>
      <c r="AOP93" s="1053"/>
      <c r="AOQ93" s="1053"/>
      <c r="AOR93" s="1053"/>
      <c r="AOS93" s="1053"/>
      <c r="AOT93" s="480"/>
      <c r="AOU93" s="480"/>
      <c r="AOV93" s="481"/>
      <c r="AOW93" s="480"/>
      <c r="AOX93" s="480"/>
      <c r="AOY93" s="480"/>
      <c r="AOZ93" s="481"/>
      <c r="APA93" s="481"/>
      <c r="APB93" s="482"/>
      <c r="APC93" s="481"/>
      <c r="APD93" s="1053"/>
      <c r="APE93" s="1053"/>
      <c r="APF93" s="1053"/>
      <c r="APG93" s="1053"/>
      <c r="APH93" s="1053"/>
      <c r="API93" s="480"/>
      <c r="APJ93" s="480"/>
      <c r="APK93" s="481"/>
      <c r="APL93" s="480"/>
      <c r="APM93" s="480"/>
      <c r="APN93" s="480"/>
      <c r="APO93" s="481"/>
      <c r="APP93" s="481"/>
      <c r="APQ93" s="482"/>
      <c r="APR93" s="481"/>
      <c r="APS93" s="1053"/>
      <c r="APT93" s="1053"/>
      <c r="APU93" s="1053"/>
      <c r="APV93" s="1053"/>
      <c r="APW93" s="1053"/>
      <c r="APX93" s="480"/>
      <c r="APY93" s="480"/>
      <c r="APZ93" s="481"/>
      <c r="AQA93" s="480"/>
      <c r="AQB93" s="480"/>
      <c r="AQC93" s="480"/>
      <c r="AQD93" s="481"/>
      <c r="AQE93" s="481"/>
      <c r="AQF93" s="482"/>
      <c r="AQG93" s="481"/>
      <c r="AQH93" s="1053"/>
      <c r="AQI93" s="1053"/>
      <c r="AQJ93" s="1053"/>
      <c r="AQK93" s="1053"/>
      <c r="AQL93" s="1053"/>
      <c r="AQM93" s="480"/>
      <c r="AQN93" s="480"/>
      <c r="AQO93" s="481"/>
      <c r="AQP93" s="480"/>
      <c r="AQQ93" s="480"/>
      <c r="AQR93" s="480"/>
      <c r="AQS93" s="481"/>
      <c r="AQT93" s="481"/>
      <c r="AQU93" s="482"/>
      <c r="AQV93" s="481"/>
      <c r="AQW93" s="1053"/>
      <c r="AQX93" s="1053"/>
      <c r="AQY93" s="1053"/>
      <c r="AQZ93" s="1053"/>
      <c r="ARA93" s="1053"/>
      <c r="ARB93" s="480"/>
      <c r="ARC93" s="480"/>
      <c r="ARD93" s="481"/>
      <c r="ARE93" s="480"/>
      <c r="ARF93" s="480"/>
      <c r="ARG93" s="480"/>
      <c r="ARH93" s="481"/>
      <c r="ARI93" s="481"/>
      <c r="ARJ93" s="482"/>
      <c r="ARK93" s="481"/>
      <c r="ARL93" s="1053"/>
      <c r="ARM93" s="1053"/>
      <c r="ARN93" s="1053"/>
      <c r="ARO93" s="1053"/>
      <c r="ARP93" s="1053"/>
      <c r="ARQ93" s="480"/>
      <c r="ARR93" s="480"/>
      <c r="ARS93" s="481"/>
      <c r="ART93" s="480"/>
      <c r="ARU93" s="480"/>
      <c r="ARV93" s="480"/>
      <c r="ARW93" s="481"/>
      <c r="ARX93" s="481"/>
      <c r="ARY93" s="482"/>
      <c r="ARZ93" s="481"/>
      <c r="ASA93" s="1053"/>
      <c r="ASB93" s="1053"/>
      <c r="ASC93" s="1053"/>
      <c r="ASD93" s="1053"/>
      <c r="ASE93" s="1053"/>
      <c r="ASF93" s="480"/>
      <c r="ASG93" s="480"/>
      <c r="ASH93" s="481"/>
      <c r="ASI93" s="480"/>
      <c r="ASJ93" s="480"/>
      <c r="ASK93" s="480"/>
      <c r="ASL93" s="481"/>
      <c r="ASM93" s="481"/>
      <c r="ASN93" s="482"/>
      <c r="ASO93" s="481"/>
      <c r="ASP93" s="1053"/>
      <c r="ASQ93" s="1053"/>
      <c r="ASR93" s="1053"/>
      <c r="ASS93" s="1053"/>
      <c r="AST93" s="1053"/>
      <c r="ASU93" s="480"/>
      <c r="ASV93" s="480"/>
      <c r="ASW93" s="481"/>
      <c r="ASX93" s="480"/>
      <c r="ASY93" s="480"/>
      <c r="ASZ93" s="480"/>
      <c r="ATA93" s="481"/>
      <c r="ATB93" s="481"/>
      <c r="ATC93" s="482"/>
      <c r="ATD93" s="481"/>
      <c r="ATE93" s="1053"/>
      <c r="ATF93" s="1053"/>
      <c r="ATG93" s="1053"/>
      <c r="ATH93" s="1053"/>
      <c r="ATI93" s="1053"/>
      <c r="ATJ93" s="480"/>
      <c r="ATK93" s="480"/>
      <c r="ATL93" s="481"/>
      <c r="ATM93" s="480"/>
      <c r="ATN93" s="480"/>
      <c r="ATO93" s="480"/>
      <c r="ATP93" s="481"/>
      <c r="ATQ93" s="481"/>
      <c r="ATR93" s="482"/>
      <c r="ATS93" s="481"/>
      <c r="ATT93" s="1053"/>
      <c r="ATU93" s="1053"/>
      <c r="ATV93" s="1053"/>
      <c r="ATW93" s="1053"/>
      <c r="ATX93" s="1053"/>
      <c r="ATY93" s="480"/>
      <c r="ATZ93" s="480"/>
      <c r="AUA93" s="481"/>
      <c r="AUB93" s="480"/>
      <c r="AUC93" s="480"/>
      <c r="AUD93" s="480"/>
      <c r="AUE93" s="481"/>
      <c r="AUF93" s="481"/>
      <c r="AUG93" s="482"/>
      <c r="AUH93" s="481"/>
      <c r="AUI93" s="1053"/>
      <c r="AUJ93" s="1053"/>
      <c r="AUK93" s="1053"/>
      <c r="AUL93" s="1053"/>
      <c r="AUM93" s="1053"/>
      <c r="AUN93" s="480"/>
      <c r="AUO93" s="480"/>
      <c r="AUP93" s="481"/>
      <c r="AUQ93" s="480"/>
      <c r="AUR93" s="480"/>
      <c r="AUS93" s="480"/>
      <c r="AUT93" s="481"/>
      <c r="AUU93" s="481"/>
      <c r="AUV93" s="482"/>
      <c r="AUW93" s="481"/>
      <c r="AUX93" s="1053"/>
      <c r="AUY93" s="1053"/>
      <c r="AUZ93" s="1053"/>
      <c r="AVA93" s="1053"/>
      <c r="AVB93" s="1053"/>
      <c r="AVC93" s="480"/>
      <c r="AVD93" s="480"/>
      <c r="AVE93" s="481"/>
      <c r="AVF93" s="480"/>
      <c r="AVG93" s="480"/>
      <c r="AVH93" s="480"/>
      <c r="AVI93" s="481"/>
      <c r="AVJ93" s="481"/>
      <c r="AVK93" s="482"/>
      <c r="AVL93" s="481"/>
      <c r="AVM93" s="1053"/>
      <c r="AVN93" s="1053"/>
      <c r="AVO93" s="1053"/>
      <c r="AVP93" s="1053"/>
      <c r="AVQ93" s="1053"/>
      <c r="AVR93" s="480"/>
      <c r="AVS93" s="480"/>
      <c r="AVT93" s="481"/>
      <c r="AVU93" s="480"/>
      <c r="AVV93" s="480"/>
      <c r="AVW93" s="480"/>
      <c r="AVX93" s="481"/>
      <c r="AVY93" s="481"/>
      <c r="AVZ93" s="482"/>
      <c r="AWA93" s="481"/>
      <c r="AWB93" s="1053"/>
      <c r="AWC93" s="1053"/>
      <c r="AWD93" s="1053"/>
      <c r="AWE93" s="1053"/>
      <c r="AWF93" s="1053"/>
      <c r="AWG93" s="480"/>
      <c r="AWH93" s="480"/>
      <c r="AWI93" s="481"/>
      <c r="AWJ93" s="480"/>
      <c r="AWK93" s="480"/>
      <c r="AWL93" s="480"/>
      <c r="AWM93" s="481"/>
      <c r="AWN93" s="481"/>
      <c r="AWO93" s="482"/>
      <c r="AWP93" s="481"/>
      <c r="AWQ93" s="1053"/>
      <c r="AWR93" s="1053"/>
      <c r="AWS93" s="1053"/>
      <c r="AWT93" s="1053"/>
      <c r="AWU93" s="1053"/>
      <c r="AWV93" s="480"/>
      <c r="AWW93" s="480"/>
      <c r="AWX93" s="481"/>
      <c r="AWY93" s="480"/>
      <c r="AWZ93" s="480"/>
      <c r="AXA93" s="480"/>
      <c r="AXB93" s="481"/>
      <c r="AXC93" s="481"/>
      <c r="AXD93" s="482"/>
      <c r="AXE93" s="481"/>
      <c r="AXF93" s="1053"/>
      <c r="AXG93" s="1053"/>
      <c r="AXH93" s="1053"/>
      <c r="AXI93" s="1053"/>
      <c r="AXJ93" s="1053"/>
      <c r="AXK93" s="480"/>
      <c r="AXL93" s="480"/>
      <c r="AXM93" s="481"/>
      <c r="AXN93" s="480"/>
      <c r="AXO93" s="480"/>
      <c r="AXP93" s="480"/>
      <c r="AXQ93" s="481"/>
      <c r="AXR93" s="481"/>
      <c r="AXS93" s="482"/>
      <c r="AXT93" s="481"/>
      <c r="AXU93" s="1053"/>
      <c r="AXV93" s="1053"/>
      <c r="AXW93" s="1053"/>
      <c r="AXX93" s="1053"/>
      <c r="AXY93" s="1053"/>
      <c r="AXZ93" s="480"/>
      <c r="AYA93" s="480"/>
      <c r="AYB93" s="481"/>
      <c r="AYC93" s="480"/>
      <c r="AYD93" s="480"/>
      <c r="AYE93" s="480"/>
      <c r="AYF93" s="481"/>
      <c r="AYG93" s="481"/>
      <c r="AYH93" s="482"/>
      <c r="AYI93" s="481"/>
      <c r="AYJ93" s="1053"/>
      <c r="AYK93" s="1053"/>
      <c r="AYL93" s="1053"/>
      <c r="AYM93" s="1053"/>
      <c r="AYN93" s="1053"/>
      <c r="AYO93" s="480"/>
      <c r="AYP93" s="480"/>
      <c r="AYQ93" s="481"/>
      <c r="AYR93" s="480"/>
      <c r="AYS93" s="480"/>
      <c r="AYT93" s="480"/>
      <c r="AYU93" s="481"/>
      <c r="AYV93" s="481"/>
      <c r="AYW93" s="482"/>
      <c r="AYX93" s="481"/>
      <c r="AYY93" s="1053"/>
      <c r="AYZ93" s="1053"/>
      <c r="AZA93" s="1053"/>
      <c r="AZB93" s="1053"/>
      <c r="AZC93" s="1053"/>
      <c r="AZD93" s="480"/>
      <c r="AZE93" s="480"/>
      <c r="AZF93" s="481"/>
      <c r="AZG93" s="480"/>
      <c r="AZH93" s="480"/>
      <c r="AZI93" s="480"/>
      <c r="AZJ93" s="481"/>
      <c r="AZK93" s="481"/>
      <c r="AZL93" s="482"/>
      <c r="AZM93" s="481"/>
      <c r="AZN93" s="1053"/>
      <c r="AZO93" s="1053"/>
      <c r="AZP93" s="1053"/>
      <c r="AZQ93" s="1053"/>
      <c r="AZR93" s="1053"/>
      <c r="AZS93" s="480"/>
      <c r="AZT93" s="480"/>
      <c r="AZU93" s="481"/>
      <c r="AZV93" s="480"/>
      <c r="AZW93" s="480"/>
      <c r="AZX93" s="480"/>
      <c r="AZY93" s="481"/>
      <c r="AZZ93" s="481"/>
      <c r="BAA93" s="482"/>
      <c r="BAB93" s="481"/>
      <c r="BAC93" s="1053"/>
      <c r="BAD93" s="1053"/>
      <c r="BAE93" s="1053"/>
      <c r="BAF93" s="1053"/>
      <c r="BAG93" s="1053"/>
      <c r="BAH93" s="480"/>
      <c r="BAI93" s="480"/>
      <c r="BAJ93" s="481"/>
      <c r="BAK93" s="480"/>
      <c r="BAL93" s="480"/>
      <c r="BAM93" s="480"/>
      <c r="BAN93" s="481"/>
      <c r="BAO93" s="481"/>
      <c r="BAP93" s="482"/>
      <c r="BAQ93" s="481"/>
      <c r="BAR93" s="1053"/>
      <c r="BAS93" s="1053"/>
      <c r="BAT93" s="1053"/>
      <c r="BAU93" s="1053"/>
      <c r="BAV93" s="1053"/>
      <c r="BAW93" s="480"/>
      <c r="BAX93" s="480"/>
      <c r="BAY93" s="481"/>
      <c r="BAZ93" s="480"/>
      <c r="BBA93" s="480"/>
      <c r="BBB93" s="480"/>
      <c r="BBC93" s="481"/>
      <c r="BBD93" s="481"/>
      <c r="BBE93" s="482"/>
      <c r="BBF93" s="481"/>
      <c r="BBG93" s="1053"/>
      <c r="BBH93" s="1053"/>
      <c r="BBI93" s="1053"/>
      <c r="BBJ93" s="1053"/>
      <c r="BBK93" s="1053"/>
      <c r="BBL93" s="480"/>
      <c r="BBM93" s="480"/>
      <c r="BBN93" s="481"/>
      <c r="BBO93" s="480"/>
      <c r="BBP93" s="480"/>
      <c r="BBQ93" s="480"/>
      <c r="BBR93" s="481"/>
      <c r="BBS93" s="481"/>
      <c r="BBT93" s="482"/>
      <c r="BBU93" s="481"/>
      <c r="BBV93" s="1053"/>
      <c r="BBW93" s="1053"/>
      <c r="BBX93" s="1053"/>
      <c r="BBY93" s="1053"/>
      <c r="BBZ93" s="1053"/>
      <c r="BCA93" s="480"/>
      <c r="BCB93" s="480"/>
      <c r="BCC93" s="481"/>
      <c r="BCD93" s="480"/>
      <c r="BCE93" s="480"/>
      <c r="BCF93" s="480"/>
      <c r="BCG93" s="481"/>
      <c r="BCH93" s="481"/>
      <c r="BCI93" s="482"/>
      <c r="BCJ93" s="481"/>
      <c r="BCK93" s="1053"/>
      <c r="BCL93" s="1053"/>
      <c r="BCM93" s="1053"/>
      <c r="BCN93" s="1053"/>
      <c r="BCO93" s="1053"/>
      <c r="BCP93" s="480"/>
      <c r="BCQ93" s="480"/>
      <c r="BCR93" s="481"/>
      <c r="BCS93" s="480"/>
      <c r="BCT93" s="480"/>
      <c r="BCU93" s="480"/>
      <c r="BCV93" s="481"/>
      <c r="BCW93" s="481"/>
      <c r="BCX93" s="482"/>
      <c r="BCY93" s="481"/>
      <c r="BCZ93" s="1053"/>
      <c r="BDA93" s="1053"/>
      <c r="BDB93" s="1053"/>
      <c r="BDC93" s="1053"/>
      <c r="BDD93" s="1053"/>
      <c r="BDE93" s="480"/>
      <c r="BDF93" s="480"/>
      <c r="BDG93" s="481"/>
      <c r="BDH93" s="480"/>
      <c r="BDI93" s="480"/>
      <c r="BDJ93" s="480"/>
      <c r="BDK93" s="481"/>
      <c r="BDL93" s="481"/>
      <c r="BDM93" s="482"/>
      <c r="BDN93" s="481"/>
      <c r="BDO93" s="1053"/>
      <c r="BDP93" s="1053"/>
      <c r="BDQ93" s="1053"/>
      <c r="BDR93" s="1053"/>
      <c r="BDS93" s="1053"/>
      <c r="BDT93" s="480"/>
      <c r="BDU93" s="480"/>
      <c r="BDV93" s="481"/>
      <c r="BDW93" s="480"/>
      <c r="BDX93" s="480"/>
      <c r="BDY93" s="480"/>
      <c r="BDZ93" s="481"/>
      <c r="BEA93" s="481"/>
      <c r="BEB93" s="482"/>
      <c r="BEC93" s="481"/>
      <c r="BED93" s="1053"/>
      <c r="BEE93" s="1053"/>
      <c r="BEF93" s="1053"/>
      <c r="BEG93" s="1053"/>
      <c r="BEH93" s="1053"/>
      <c r="BEI93" s="480"/>
      <c r="BEJ93" s="480"/>
      <c r="BEK93" s="481"/>
      <c r="BEL93" s="480"/>
      <c r="BEM93" s="480"/>
      <c r="BEN93" s="480"/>
      <c r="BEO93" s="481"/>
      <c r="BEP93" s="481"/>
      <c r="BEQ93" s="482"/>
      <c r="BER93" s="481"/>
      <c r="BES93" s="1053"/>
      <c r="BET93" s="1053"/>
      <c r="BEU93" s="1053"/>
      <c r="BEV93" s="1053"/>
      <c r="BEW93" s="1053"/>
      <c r="BEX93" s="480"/>
      <c r="BEY93" s="480"/>
      <c r="BEZ93" s="481"/>
      <c r="BFA93" s="480"/>
      <c r="BFB93" s="480"/>
      <c r="BFC93" s="480"/>
      <c r="BFD93" s="481"/>
      <c r="BFE93" s="481"/>
      <c r="BFF93" s="482"/>
      <c r="BFG93" s="481"/>
      <c r="BFH93" s="1053"/>
      <c r="BFI93" s="1053"/>
      <c r="BFJ93" s="1053"/>
      <c r="BFK93" s="1053"/>
      <c r="BFL93" s="1053"/>
      <c r="BFM93" s="480"/>
      <c r="BFN93" s="480"/>
      <c r="BFO93" s="481"/>
      <c r="BFP93" s="480"/>
      <c r="BFQ93" s="480"/>
      <c r="BFR93" s="480"/>
      <c r="BFS93" s="481"/>
      <c r="BFT93" s="481"/>
      <c r="BFU93" s="482"/>
      <c r="BFV93" s="481"/>
      <c r="BFW93" s="1053"/>
      <c r="BFX93" s="1053"/>
      <c r="BFY93" s="1053"/>
      <c r="BFZ93" s="1053"/>
      <c r="BGA93" s="1053"/>
      <c r="BGB93" s="480"/>
      <c r="BGC93" s="480"/>
      <c r="BGD93" s="481"/>
      <c r="BGE93" s="480"/>
      <c r="BGF93" s="480"/>
      <c r="BGG93" s="480"/>
      <c r="BGH93" s="481"/>
      <c r="BGI93" s="481"/>
      <c r="BGJ93" s="482"/>
      <c r="BGK93" s="481"/>
      <c r="BGL93" s="1053"/>
      <c r="BGM93" s="1053"/>
      <c r="BGN93" s="1053"/>
      <c r="BGO93" s="1053"/>
      <c r="BGP93" s="1053"/>
      <c r="BGQ93" s="480"/>
      <c r="BGR93" s="480"/>
      <c r="BGS93" s="481"/>
      <c r="BGT93" s="480"/>
      <c r="BGU93" s="480"/>
      <c r="BGV93" s="480"/>
      <c r="BGW93" s="481"/>
      <c r="BGX93" s="481"/>
      <c r="BGY93" s="482"/>
      <c r="BGZ93" s="481"/>
      <c r="BHA93" s="1053"/>
      <c r="BHB93" s="1053"/>
      <c r="BHC93" s="1053"/>
      <c r="BHD93" s="1053"/>
      <c r="BHE93" s="1053"/>
      <c r="BHF93" s="480"/>
      <c r="BHG93" s="480"/>
      <c r="BHH93" s="481"/>
      <c r="BHI93" s="480"/>
      <c r="BHJ93" s="480"/>
      <c r="BHK93" s="480"/>
      <c r="BHL93" s="481"/>
      <c r="BHM93" s="481"/>
      <c r="BHN93" s="482"/>
      <c r="BHO93" s="481"/>
      <c r="BHP93" s="1053"/>
      <c r="BHQ93" s="1053"/>
      <c r="BHR93" s="1053"/>
      <c r="BHS93" s="1053"/>
      <c r="BHT93" s="1053"/>
      <c r="BHU93" s="480"/>
      <c r="BHV93" s="480"/>
      <c r="BHW93" s="481"/>
      <c r="BHX93" s="480"/>
      <c r="BHY93" s="480"/>
      <c r="BHZ93" s="480"/>
      <c r="BIA93" s="481"/>
      <c r="BIB93" s="481"/>
      <c r="BIC93" s="482"/>
      <c r="BID93" s="481"/>
      <c r="BIE93" s="1053"/>
      <c r="BIF93" s="1053"/>
      <c r="BIG93" s="1053"/>
      <c r="BIH93" s="1053"/>
      <c r="BII93" s="1053"/>
      <c r="BIJ93" s="480"/>
      <c r="BIK93" s="480"/>
      <c r="BIL93" s="481"/>
      <c r="BIM93" s="480"/>
      <c r="BIN93" s="480"/>
      <c r="BIO93" s="480"/>
      <c r="BIP93" s="481"/>
      <c r="BIQ93" s="481"/>
      <c r="BIR93" s="482"/>
      <c r="BIS93" s="481"/>
      <c r="BIT93" s="1053"/>
      <c r="BIU93" s="1053"/>
      <c r="BIV93" s="1053"/>
      <c r="BIW93" s="1053"/>
      <c r="BIX93" s="1053"/>
      <c r="BIY93" s="480"/>
      <c r="BIZ93" s="480"/>
      <c r="BJA93" s="481"/>
      <c r="BJB93" s="480"/>
      <c r="BJC93" s="480"/>
      <c r="BJD93" s="480"/>
      <c r="BJE93" s="481"/>
      <c r="BJF93" s="481"/>
      <c r="BJG93" s="482"/>
      <c r="BJH93" s="481"/>
      <c r="BJI93" s="1053"/>
      <c r="BJJ93" s="1053"/>
      <c r="BJK93" s="1053"/>
      <c r="BJL93" s="1053"/>
      <c r="BJM93" s="1053"/>
      <c r="BJN93" s="480"/>
      <c r="BJO93" s="480"/>
      <c r="BJP93" s="481"/>
      <c r="BJQ93" s="480"/>
      <c r="BJR93" s="480"/>
      <c r="BJS93" s="480"/>
      <c r="BJT93" s="481"/>
      <c r="BJU93" s="481"/>
      <c r="BJV93" s="482"/>
      <c r="BJW93" s="481"/>
      <c r="BJX93" s="1053"/>
      <c r="BJY93" s="1053"/>
      <c r="BJZ93" s="1053"/>
      <c r="BKA93" s="1053"/>
      <c r="BKB93" s="1053"/>
      <c r="BKC93" s="480"/>
      <c r="BKD93" s="480"/>
      <c r="BKE93" s="481"/>
      <c r="BKF93" s="480"/>
      <c r="BKG93" s="480"/>
      <c r="BKH93" s="480"/>
      <c r="BKI93" s="481"/>
      <c r="BKJ93" s="481"/>
      <c r="BKK93" s="482"/>
      <c r="BKL93" s="481"/>
      <c r="BKM93" s="1053"/>
      <c r="BKN93" s="1053"/>
      <c r="BKO93" s="1053"/>
      <c r="BKP93" s="1053"/>
      <c r="BKQ93" s="1053"/>
      <c r="BKR93" s="480"/>
      <c r="BKS93" s="480"/>
      <c r="BKT93" s="481"/>
      <c r="BKU93" s="480"/>
      <c r="BKV93" s="480"/>
      <c r="BKW93" s="480"/>
      <c r="BKX93" s="481"/>
      <c r="BKY93" s="481"/>
      <c r="BKZ93" s="482"/>
      <c r="BLA93" s="481"/>
      <c r="BLB93" s="1053"/>
      <c r="BLC93" s="1053"/>
      <c r="BLD93" s="1053"/>
      <c r="BLE93" s="1053"/>
      <c r="BLF93" s="1053"/>
      <c r="BLG93" s="480"/>
      <c r="BLH93" s="480"/>
      <c r="BLI93" s="481"/>
      <c r="BLJ93" s="480"/>
      <c r="BLK93" s="480"/>
      <c r="BLL93" s="480"/>
      <c r="BLM93" s="481"/>
      <c r="BLN93" s="481"/>
      <c r="BLO93" s="482"/>
      <c r="BLP93" s="481"/>
      <c r="BLQ93" s="1053"/>
      <c r="BLR93" s="1053"/>
      <c r="BLS93" s="1053"/>
      <c r="BLT93" s="1053"/>
      <c r="BLU93" s="1053"/>
      <c r="BLV93" s="480"/>
      <c r="BLW93" s="480"/>
      <c r="BLX93" s="481"/>
      <c r="BLY93" s="480"/>
      <c r="BLZ93" s="480"/>
      <c r="BMA93" s="480"/>
      <c r="BMB93" s="481"/>
      <c r="BMC93" s="481"/>
      <c r="BMD93" s="482"/>
      <c r="BME93" s="481"/>
      <c r="BMF93" s="1053"/>
      <c r="BMG93" s="1053"/>
      <c r="BMH93" s="1053"/>
      <c r="BMI93" s="1053"/>
      <c r="BMJ93" s="1053"/>
      <c r="BMK93" s="480"/>
      <c r="BML93" s="480"/>
      <c r="BMM93" s="481"/>
      <c r="BMN93" s="480"/>
      <c r="BMO93" s="480"/>
      <c r="BMP93" s="480"/>
      <c r="BMQ93" s="481"/>
      <c r="BMR93" s="481"/>
      <c r="BMS93" s="482"/>
      <c r="BMT93" s="481"/>
      <c r="BMU93" s="1053"/>
      <c r="BMV93" s="1053"/>
      <c r="BMW93" s="1053"/>
      <c r="BMX93" s="1053"/>
      <c r="BMY93" s="1053"/>
      <c r="BMZ93" s="480"/>
      <c r="BNA93" s="480"/>
      <c r="BNB93" s="481"/>
      <c r="BNC93" s="480"/>
      <c r="BND93" s="480"/>
      <c r="BNE93" s="480"/>
      <c r="BNF93" s="481"/>
      <c r="BNG93" s="481"/>
      <c r="BNH93" s="482"/>
      <c r="BNI93" s="481"/>
      <c r="BNJ93" s="1053"/>
      <c r="BNK93" s="1053"/>
      <c r="BNL93" s="1053"/>
      <c r="BNM93" s="1053"/>
      <c r="BNN93" s="1053"/>
      <c r="BNO93" s="480"/>
      <c r="BNP93" s="480"/>
      <c r="BNQ93" s="481"/>
      <c r="BNR93" s="480"/>
      <c r="BNS93" s="480"/>
      <c r="BNT93" s="480"/>
      <c r="BNU93" s="481"/>
      <c r="BNV93" s="481"/>
      <c r="BNW93" s="482"/>
      <c r="BNX93" s="481"/>
      <c r="BNY93" s="1053"/>
      <c r="BNZ93" s="1053"/>
      <c r="BOA93" s="1053"/>
      <c r="BOB93" s="1053"/>
      <c r="BOC93" s="1053"/>
      <c r="BOD93" s="480"/>
      <c r="BOE93" s="480"/>
      <c r="BOF93" s="481"/>
      <c r="BOG93" s="480"/>
      <c r="BOH93" s="480"/>
      <c r="BOI93" s="480"/>
      <c r="BOJ93" s="481"/>
      <c r="BOK93" s="481"/>
      <c r="BOL93" s="482"/>
      <c r="BOM93" s="481"/>
      <c r="BON93" s="1053"/>
      <c r="BOO93" s="1053"/>
      <c r="BOP93" s="1053"/>
      <c r="BOQ93" s="1053"/>
      <c r="BOR93" s="1053"/>
      <c r="BOS93" s="480"/>
      <c r="BOT93" s="480"/>
      <c r="BOU93" s="481"/>
      <c r="BOV93" s="480"/>
      <c r="BOW93" s="480"/>
      <c r="BOX93" s="480"/>
      <c r="BOY93" s="481"/>
      <c r="BOZ93" s="481"/>
      <c r="BPA93" s="482"/>
      <c r="BPB93" s="481"/>
      <c r="BPC93" s="1053"/>
      <c r="BPD93" s="1053"/>
      <c r="BPE93" s="1053"/>
      <c r="BPF93" s="1053"/>
      <c r="BPG93" s="1053"/>
      <c r="BPH93" s="480"/>
      <c r="BPI93" s="480"/>
      <c r="BPJ93" s="481"/>
      <c r="BPK93" s="480"/>
      <c r="BPL93" s="480"/>
      <c r="BPM93" s="480"/>
      <c r="BPN93" s="481"/>
      <c r="BPO93" s="481"/>
      <c r="BPP93" s="482"/>
      <c r="BPQ93" s="481"/>
      <c r="BPR93" s="1053"/>
      <c r="BPS93" s="1053"/>
      <c r="BPT93" s="1053"/>
      <c r="BPU93" s="1053"/>
      <c r="BPV93" s="1053"/>
      <c r="BPW93" s="480"/>
      <c r="BPX93" s="480"/>
      <c r="BPY93" s="481"/>
      <c r="BPZ93" s="480"/>
      <c r="BQA93" s="480"/>
      <c r="BQB93" s="480"/>
      <c r="BQC93" s="481"/>
      <c r="BQD93" s="481"/>
      <c r="BQE93" s="482"/>
      <c r="BQF93" s="481"/>
      <c r="BQG93" s="1053"/>
      <c r="BQH93" s="1053"/>
      <c r="BQI93" s="1053"/>
      <c r="BQJ93" s="1053"/>
      <c r="BQK93" s="1053"/>
      <c r="BQL93" s="480"/>
      <c r="BQM93" s="480"/>
      <c r="BQN93" s="481"/>
      <c r="BQO93" s="480"/>
      <c r="BQP93" s="480"/>
      <c r="BQQ93" s="480"/>
      <c r="BQR93" s="481"/>
      <c r="BQS93" s="481"/>
      <c r="BQT93" s="482"/>
      <c r="BQU93" s="481"/>
      <c r="BQV93" s="1053"/>
      <c r="BQW93" s="1053"/>
      <c r="BQX93" s="1053"/>
      <c r="BQY93" s="1053"/>
      <c r="BQZ93" s="1053"/>
      <c r="BRA93" s="480"/>
      <c r="BRB93" s="480"/>
      <c r="BRC93" s="481"/>
      <c r="BRD93" s="480"/>
      <c r="BRE93" s="480"/>
      <c r="BRF93" s="480"/>
      <c r="BRG93" s="481"/>
      <c r="BRH93" s="481"/>
      <c r="BRI93" s="482"/>
      <c r="BRJ93" s="481"/>
      <c r="BRK93" s="1053"/>
      <c r="BRL93" s="1053"/>
      <c r="BRM93" s="1053"/>
      <c r="BRN93" s="1053"/>
      <c r="BRO93" s="1053"/>
      <c r="BRP93" s="480"/>
      <c r="BRQ93" s="480"/>
      <c r="BRR93" s="481"/>
      <c r="BRS93" s="480"/>
      <c r="BRT93" s="480"/>
      <c r="BRU93" s="480"/>
      <c r="BRV93" s="481"/>
      <c r="BRW93" s="481"/>
      <c r="BRX93" s="482"/>
      <c r="BRY93" s="481"/>
      <c r="BRZ93" s="1053"/>
      <c r="BSA93" s="1053"/>
      <c r="BSB93" s="1053"/>
      <c r="BSC93" s="1053"/>
      <c r="BSD93" s="1053"/>
      <c r="BSE93" s="480"/>
      <c r="BSF93" s="480"/>
      <c r="BSG93" s="481"/>
      <c r="BSH93" s="480"/>
      <c r="BSI93" s="480"/>
      <c r="BSJ93" s="480"/>
      <c r="BSK93" s="481"/>
      <c r="BSL93" s="481"/>
      <c r="BSM93" s="482"/>
      <c r="BSN93" s="481"/>
      <c r="BSO93" s="1053"/>
      <c r="BSP93" s="1053"/>
      <c r="BSQ93" s="1053"/>
      <c r="BSR93" s="1053"/>
      <c r="BSS93" s="1053"/>
      <c r="BST93" s="480"/>
      <c r="BSU93" s="480"/>
      <c r="BSV93" s="481"/>
      <c r="BSW93" s="480"/>
      <c r="BSX93" s="480"/>
      <c r="BSY93" s="480"/>
      <c r="BSZ93" s="481"/>
      <c r="BTA93" s="481"/>
      <c r="BTB93" s="482"/>
      <c r="BTC93" s="481"/>
      <c r="BTD93" s="1053"/>
      <c r="BTE93" s="1053"/>
      <c r="BTF93" s="1053"/>
      <c r="BTG93" s="1053"/>
      <c r="BTH93" s="1053"/>
      <c r="BTI93" s="480"/>
      <c r="BTJ93" s="480"/>
      <c r="BTK93" s="481"/>
      <c r="BTL93" s="480"/>
      <c r="BTM93" s="480"/>
      <c r="BTN93" s="480"/>
      <c r="BTO93" s="481"/>
      <c r="BTP93" s="481"/>
      <c r="BTQ93" s="482"/>
      <c r="BTR93" s="481"/>
      <c r="BTS93" s="1053"/>
      <c r="BTT93" s="1053"/>
      <c r="BTU93" s="1053"/>
      <c r="BTV93" s="1053"/>
      <c r="BTW93" s="1053"/>
      <c r="BTX93" s="480"/>
      <c r="BTY93" s="480"/>
      <c r="BTZ93" s="481"/>
      <c r="BUA93" s="480"/>
      <c r="BUB93" s="480"/>
      <c r="BUC93" s="480"/>
      <c r="BUD93" s="481"/>
      <c r="BUE93" s="481"/>
      <c r="BUF93" s="482"/>
      <c r="BUG93" s="481"/>
      <c r="BUH93" s="1053"/>
      <c r="BUI93" s="1053"/>
      <c r="BUJ93" s="1053"/>
      <c r="BUK93" s="1053"/>
      <c r="BUL93" s="1053"/>
      <c r="BUM93" s="480"/>
      <c r="BUN93" s="480"/>
      <c r="BUO93" s="481"/>
      <c r="BUP93" s="480"/>
      <c r="BUQ93" s="480"/>
      <c r="BUR93" s="480"/>
      <c r="BUS93" s="481"/>
      <c r="BUT93" s="481"/>
      <c r="BUU93" s="482"/>
      <c r="BUV93" s="481"/>
      <c r="BUW93" s="1053"/>
      <c r="BUX93" s="1053"/>
      <c r="BUY93" s="1053"/>
      <c r="BUZ93" s="1053"/>
      <c r="BVA93" s="1053"/>
      <c r="BVB93" s="480"/>
      <c r="BVC93" s="480"/>
      <c r="BVD93" s="481"/>
      <c r="BVE93" s="480"/>
      <c r="BVF93" s="480"/>
      <c r="BVG93" s="480"/>
      <c r="BVH93" s="481"/>
      <c r="BVI93" s="481"/>
      <c r="BVJ93" s="482"/>
      <c r="BVK93" s="481"/>
      <c r="BVL93" s="1053"/>
      <c r="BVM93" s="1053"/>
      <c r="BVN93" s="1053"/>
      <c r="BVO93" s="1053"/>
      <c r="BVP93" s="1053"/>
      <c r="BVQ93" s="480"/>
      <c r="BVR93" s="480"/>
      <c r="BVS93" s="481"/>
      <c r="BVT93" s="480"/>
      <c r="BVU93" s="480"/>
      <c r="BVV93" s="480"/>
      <c r="BVW93" s="481"/>
      <c r="BVX93" s="481"/>
      <c r="BVY93" s="482"/>
      <c r="BVZ93" s="481"/>
      <c r="BWA93" s="1053"/>
      <c r="BWB93" s="1053"/>
      <c r="BWC93" s="1053"/>
      <c r="BWD93" s="1053"/>
      <c r="BWE93" s="1053"/>
      <c r="BWF93" s="480"/>
      <c r="BWG93" s="480"/>
      <c r="BWH93" s="481"/>
      <c r="BWI93" s="480"/>
      <c r="BWJ93" s="480"/>
      <c r="BWK93" s="480"/>
      <c r="BWL93" s="481"/>
      <c r="BWM93" s="481"/>
      <c r="BWN93" s="482"/>
      <c r="BWO93" s="481"/>
      <c r="BWP93" s="1053"/>
      <c r="BWQ93" s="1053"/>
      <c r="BWR93" s="1053"/>
      <c r="BWS93" s="1053"/>
      <c r="BWT93" s="1053"/>
      <c r="BWU93" s="480"/>
      <c r="BWV93" s="480"/>
      <c r="BWW93" s="481"/>
      <c r="BWX93" s="480"/>
      <c r="BWY93" s="480"/>
      <c r="BWZ93" s="480"/>
      <c r="BXA93" s="481"/>
      <c r="BXB93" s="481"/>
      <c r="BXC93" s="482"/>
      <c r="BXD93" s="481"/>
      <c r="BXE93" s="1053"/>
      <c r="BXF93" s="1053"/>
      <c r="BXG93" s="1053"/>
      <c r="BXH93" s="1053"/>
      <c r="BXI93" s="1053"/>
      <c r="BXJ93" s="480"/>
      <c r="BXK93" s="480"/>
      <c r="BXL93" s="481"/>
      <c r="BXM93" s="480"/>
      <c r="BXN93" s="480"/>
      <c r="BXO93" s="480"/>
      <c r="BXP93" s="481"/>
      <c r="BXQ93" s="481"/>
      <c r="BXR93" s="482"/>
      <c r="BXS93" s="481"/>
      <c r="BXT93" s="1053"/>
      <c r="BXU93" s="1053"/>
      <c r="BXV93" s="1053"/>
      <c r="BXW93" s="1053"/>
      <c r="BXX93" s="1053"/>
      <c r="BXY93" s="480"/>
      <c r="BXZ93" s="480"/>
      <c r="BYA93" s="481"/>
      <c r="BYB93" s="480"/>
      <c r="BYC93" s="480"/>
      <c r="BYD93" s="480"/>
      <c r="BYE93" s="481"/>
      <c r="BYF93" s="481"/>
      <c r="BYG93" s="482"/>
      <c r="BYH93" s="481"/>
      <c r="BYI93" s="1053"/>
      <c r="BYJ93" s="1053"/>
      <c r="BYK93" s="1053"/>
      <c r="BYL93" s="1053"/>
      <c r="BYM93" s="1053"/>
      <c r="BYN93" s="480"/>
      <c r="BYO93" s="480"/>
      <c r="BYP93" s="481"/>
      <c r="BYQ93" s="480"/>
      <c r="BYR93" s="480"/>
      <c r="BYS93" s="480"/>
      <c r="BYT93" s="481"/>
      <c r="BYU93" s="481"/>
      <c r="BYV93" s="482"/>
      <c r="BYW93" s="481"/>
      <c r="BYX93" s="1053"/>
      <c r="BYY93" s="1053"/>
      <c r="BYZ93" s="1053"/>
      <c r="BZA93" s="1053"/>
      <c r="BZB93" s="1053"/>
      <c r="BZC93" s="480"/>
      <c r="BZD93" s="480"/>
      <c r="BZE93" s="481"/>
      <c r="BZF93" s="480"/>
      <c r="BZG93" s="480"/>
      <c r="BZH93" s="480"/>
      <c r="BZI93" s="481"/>
      <c r="BZJ93" s="481"/>
      <c r="BZK93" s="482"/>
      <c r="BZL93" s="481"/>
      <c r="BZM93" s="1053"/>
      <c r="BZN93" s="1053"/>
      <c r="BZO93" s="1053"/>
      <c r="BZP93" s="1053"/>
      <c r="BZQ93" s="1053"/>
      <c r="BZR93" s="480"/>
      <c r="BZS93" s="480"/>
      <c r="BZT93" s="481"/>
      <c r="BZU93" s="480"/>
      <c r="BZV93" s="480"/>
      <c r="BZW93" s="480"/>
      <c r="BZX93" s="481"/>
      <c r="BZY93" s="481"/>
      <c r="BZZ93" s="482"/>
      <c r="CAA93" s="481"/>
      <c r="CAB93" s="1053"/>
      <c r="CAC93" s="1053"/>
      <c r="CAD93" s="1053"/>
      <c r="CAE93" s="1053"/>
      <c r="CAF93" s="1053"/>
      <c r="CAG93" s="480"/>
      <c r="CAH93" s="480"/>
      <c r="CAI93" s="481"/>
      <c r="CAJ93" s="480"/>
      <c r="CAK93" s="480"/>
      <c r="CAL93" s="480"/>
      <c r="CAM93" s="481"/>
      <c r="CAN93" s="481"/>
      <c r="CAO93" s="482"/>
      <c r="CAP93" s="481"/>
      <c r="CAQ93" s="1053"/>
      <c r="CAR93" s="1053"/>
      <c r="CAS93" s="1053"/>
      <c r="CAT93" s="1053"/>
      <c r="CAU93" s="1053"/>
      <c r="CAV93" s="480"/>
      <c r="CAW93" s="480"/>
      <c r="CAX93" s="481"/>
      <c r="CAY93" s="480"/>
      <c r="CAZ93" s="480"/>
      <c r="CBA93" s="480"/>
      <c r="CBB93" s="481"/>
      <c r="CBC93" s="481"/>
      <c r="CBD93" s="482"/>
      <c r="CBE93" s="481"/>
      <c r="CBF93" s="1053"/>
      <c r="CBG93" s="1053"/>
      <c r="CBH93" s="1053"/>
      <c r="CBI93" s="1053"/>
      <c r="CBJ93" s="1053"/>
      <c r="CBK93" s="480"/>
      <c r="CBL93" s="480"/>
      <c r="CBM93" s="481"/>
      <c r="CBN93" s="480"/>
      <c r="CBO93" s="480"/>
      <c r="CBP93" s="480"/>
      <c r="CBQ93" s="481"/>
      <c r="CBR93" s="481"/>
      <c r="CBS93" s="482"/>
      <c r="CBT93" s="481"/>
      <c r="CBU93" s="1053"/>
      <c r="CBV93" s="1053"/>
      <c r="CBW93" s="1053"/>
      <c r="CBX93" s="1053"/>
      <c r="CBY93" s="1053"/>
      <c r="CBZ93" s="480"/>
      <c r="CCA93" s="480"/>
      <c r="CCB93" s="481"/>
      <c r="CCC93" s="480"/>
      <c r="CCD93" s="480"/>
      <c r="CCE93" s="480"/>
      <c r="CCF93" s="481"/>
      <c r="CCG93" s="481"/>
      <c r="CCH93" s="482"/>
      <c r="CCI93" s="481"/>
      <c r="CCJ93" s="1053"/>
      <c r="CCK93" s="1053"/>
      <c r="CCL93" s="1053"/>
      <c r="CCM93" s="1053"/>
      <c r="CCN93" s="1053"/>
      <c r="CCO93" s="480"/>
      <c r="CCP93" s="480"/>
      <c r="CCQ93" s="481"/>
      <c r="CCR93" s="480"/>
      <c r="CCS93" s="480"/>
      <c r="CCT93" s="480"/>
      <c r="CCU93" s="481"/>
      <c r="CCV93" s="481"/>
      <c r="CCW93" s="482"/>
      <c r="CCX93" s="481"/>
      <c r="CCY93" s="1053"/>
      <c r="CCZ93" s="1053"/>
      <c r="CDA93" s="1053"/>
      <c r="CDB93" s="1053"/>
      <c r="CDC93" s="1053"/>
      <c r="CDD93" s="480"/>
      <c r="CDE93" s="480"/>
      <c r="CDF93" s="481"/>
      <c r="CDG93" s="480"/>
      <c r="CDH93" s="480"/>
      <c r="CDI93" s="480"/>
      <c r="CDJ93" s="481"/>
      <c r="CDK93" s="481"/>
      <c r="CDL93" s="482"/>
      <c r="CDM93" s="481"/>
      <c r="CDN93" s="1053"/>
      <c r="CDO93" s="1053"/>
      <c r="CDP93" s="1053"/>
      <c r="CDQ93" s="1053"/>
      <c r="CDR93" s="1053"/>
      <c r="CDS93" s="480"/>
      <c r="CDT93" s="480"/>
      <c r="CDU93" s="481"/>
      <c r="CDV93" s="480"/>
      <c r="CDW93" s="480"/>
      <c r="CDX93" s="480"/>
      <c r="CDY93" s="481"/>
      <c r="CDZ93" s="481"/>
      <c r="CEA93" s="482"/>
      <c r="CEB93" s="481"/>
      <c r="CEC93" s="1053"/>
      <c r="CED93" s="1053"/>
      <c r="CEE93" s="1053"/>
      <c r="CEF93" s="1053"/>
      <c r="CEG93" s="1053"/>
      <c r="CEH93" s="480"/>
      <c r="CEI93" s="480"/>
      <c r="CEJ93" s="481"/>
      <c r="CEK93" s="480"/>
      <c r="CEL93" s="480"/>
      <c r="CEM93" s="480"/>
      <c r="CEN93" s="481"/>
      <c r="CEO93" s="481"/>
      <c r="CEP93" s="482"/>
      <c r="CEQ93" s="481"/>
      <c r="CER93" s="1053"/>
      <c r="CES93" s="1053"/>
      <c r="CET93" s="1053"/>
      <c r="CEU93" s="1053"/>
      <c r="CEV93" s="1053"/>
      <c r="CEW93" s="480"/>
      <c r="CEX93" s="480"/>
      <c r="CEY93" s="481"/>
      <c r="CEZ93" s="480"/>
      <c r="CFA93" s="480"/>
      <c r="CFB93" s="480"/>
      <c r="CFC93" s="481"/>
      <c r="CFD93" s="481"/>
      <c r="CFE93" s="482"/>
      <c r="CFF93" s="481"/>
      <c r="CFG93" s="1053"/>
      <c r="CFH93" s="1053"/>
      <c r="CFI93" s="1053"/>
      <c r="CFJ93" s="1053"/>
      <c r="CFK93" s="1053"/>
      <c r="CFL93" s="480"/>
      <c r="CFM93" s="480"/>
      <c r="CFN93" s="481"/>
      <c r="CFO93" s="480"/>
      <c r="CFP93" s="480"/>
      <c r="CFQ93" s="480"/>
      <c r="CFR93" s="481"/>
      <c r="CFS93" s="481"/>
      <c r="CFT93" s="482"/>
      <c r="CFU93" s="481"/>
      <c r="CFV93" s="1053"/>
      <c r="CFW93" s="1053"/>
      <c r="CFX93" s="1053"/>
      <c r="CFY93" s="1053"/>
      <c r="CFZ93" s="1053"/>
      <c r="CGA93" s="480"/>
      <c r="CGB93" s="480"/>
      <c r="CGC93" s="481"/>
      <c r="CGD93" s="480"/>
      <c r="CGE93" s="480"/>
      <c r="CGF93" s="480"/>
      <c r="CGG93" s="481"/>
      <c r="CGH93" s="481"/>
      <c r="CGI93" s="482"/>
      <c r="CGJ93" s="481"/>
      <c r="CGK93" s="1053"/>
      <c r="CGL93" s="1053"/>
      <c r="CGM93" s="1053"/>
      <c r="CGN93" s="1053"/>
      <c r="CGO93" s="1053"/>
      <c r="CGP93" s="480"/>
      <c r="CGQ93" s="480"/>
      <c r="CGR93" s="481"/>
      <c r="CGS93" s="480"/>
      <c r="CGT93" s="480"/>
      <c r="CGU93" s="480"/>
      <c r="CGV93" s="481"/>
      <c r="CGW93" s="481"/>
      <c r="CGX93" s="482"/>
      <c r="CGY93" s="481"/>
      <c r="CGZ93" s="1053"/>
      <c r="CHA93" s="1053"/>
      <c r="CHB93" s="1053"/>
      <c r="CHC93" s="1053"/>
      <c r="CHD93" s="1053"/>
      <c r="CHE93" s="480"/>
      <c r="CHF93" s="480"/>
      <c r="CHG93" s="481"/>
      <c r="CHH93" s="480"/>
      <c r="CHI93" s="480"/>
      <c r="CHJ93" s="480"/>
      <c r="CHK93" s="481"/>
      <c r="CHL93" s="481"/>
      <c r="CHM93" s="482"/>
      <c r="CHN93" s="481"/>
      <c r="CHO93" s="1053"/>
      <c r="CHP93" s="1053"/>
      <c r="CHQ93" s="1053"/>
      <c r="CHR93" s="1053"/>
      <c r="CHS93" s="1053"/>
      <c r="CHT93" s="480"/>
      <c r="CHU93" s="480"/>
      <c r="CHV93" s="481"/>
      <c r="CHW93" s="480"/>
      <c r="CHX93" s="480"/>
      <c r="CHY93" s="480"/>
      <c r="CHZ93" s="481"/>
      <c r="CIA93" s="481"/>
      <c r="CIB93" s="482"/>
      <c r="CIC93" s="481"/>
      <c r="CID93" s="1053"/>
      <c r="CIE93" s="1053"/>
      <c r="CIF93" s="1053"/>
      <c r="CIG93" s="1053"/>
      <c r="CIH93" s="1053"/>
      <c r="CII93" s="480"/>
      <c r="CIJ93" s="480"/>
      <c r="CIK93" s="481"/>
      <c r="CIL93" s="480"/>
      <c r="CIM93" s="480"/>
      <c r="CIN93" s="480"/>
      <c r="CIO93" s="481"/>
      <c r="CIP93" s="481"/>
      <c r="CIQ93" s="482"/>
      <c r="CIR93" s="481"/>
      <c r="CIS93" s="1053"/>
      <c r="CIT93" s="1053"/>
      <c r="CIU93" s="1053"/>
      <c r="CIV93" s="1053"/>
      <c r="CIW93" s="1053"/>
      <c r="CIX93" s="480"/>
      <c r="CIY93" s="480"/>
      <c r="CIZ93" s="481"/>
      <c r="CJA93" s="480"/>
      <c r="CJB93" s="480"/>
      <c r="CJC93" s="480"/>
      <c r="CJD93" s="481"/>
      <c r="CJE93" s="481"/>
      <c r="CJF93" s="482"/>
      <c r="CJG93" s="481"/>
      <c r="CJH93" s="1053"/>
      <c r="CJI93" s="1053"/>
      <c r="CJJ93" s="1053"/>
      <c r="CJK93" s="1053"/>
      <c r="CJL93" s="1053"/>
      <c r="CJM93" s="480"/>
      <c r="CJN93" s="480"/>
      <c r="CJO93" s="481"/>
      <c r="CJP93" s="480"/>
      <c r="CJQ93" s="480"/>
      <c r="CJR93" s="480"/>
      <c r="CJS93" s="481"/>
      <c r="CJT93" s="481"/>
      <c r="CJU93" s="482"/>
      <c r="CJV93" s="481"/>
      <c r="CJW93" s="1053"/>
      <c r="CJX93" s="1053"/>
      <c r="CJY93" s="1053"/>
      <c r="CJZ93" s="1053"/>
      <c r="CKA93" s="1053"/>
      <c r="CKB93" s="480"/>
      <c r="CKC93" s="480"/>
      <c r="CKD93" s="481"/>
      <c r="CKE93" s="480"/>
      <c r="CKF93" s="480"/>
      <c r="CKG93" s="480"/>
      <c r="CKH93" s="481"/>
      <c r="CKI93" s="481"/>
      <c r="CKJ93" s="482"/>
      <c r="CKK93" s="481"/>
      <c r="CKL93" s="1053"/>
      <c r="CKM93" s="1053"/>
      <c r="CKN93" s="1053"/>
      <c r="CKO93" s="1053"/>
      <c r="CKP93" s="1053"/>
      <c r="CKQ93" s="480"/>
      <c r="CKR93" s="480"/>
      <c r="CKS93" s="481"/>
      <c r="CKT93" s="480"/>
      <c r="CKU93" s="480"/>
      <c r="CKV93" s="480"/>
      <c r="CKW93" s="481"/>
      <c r="CKX93" s="481"/>
      <c r="CKY93" s="482"/>
      <c r="CKZ93" s="481"/>
      <c r="CLA93" s="1053"/>
      <c r="CLB93" s="1053"/>
      <c r="CLC93" s="1053"/>
      <c r="CLD93" s="1053"/>
      <c r="CLE93" s="1053"/>
      <c r="CLF93" s="480"/>
      <c r="CLG93" s="480"/>
      <c r="CLH93" s="481"/>
      <c r="CLI93" s="480"/>
      <c r="CLJ93" s="480"/>
      <c r="CLK93" s="480"/>
      <c r="CLL93" s="481"/>
      <c r="CLM93" s="481"/>
      <c r="CLN93" s="482"/>
      <c r="CLO93" s="481"/>
      <c r="CLP93" s="1053"/>
      <c r="CLQ93" s="1053"/>
      <c r="CLR93" s="1053"/>
      <c r="CLS93" s="1053"/>
      <c r="CLT93" s="1053"/>
      <c r="CLU93" s="480"/>
      <c r="CLV93" s="480"/>
      <c r="CLW93" s="481"/>
      <c r="CLX93" s="480"/>
      <c r="CLY93" s="480"/>
      <c r="CLZ93" s="480"/>
      <c r="CMA93" s="481"/>
      <c r="CMB93" s="481"/>
      <c r="CMC93" s="482"/>
      <c r="CMD93" s="481"/>
      <c r="CME93" s="1053"/>
      <c r="CMF93" s="1053"/>
      <c r="CMG93" s="1053"/>
      <c r="CMH93" s="1053"/>
      <c r="CMI93" s="1053"/>
      <c r="CMJ93" s="480"/>
      <c r="CMK93" s="480"/>
      <c r="CML93" s="481"/>
      <c r="CMM93" s="480"/>
      <c r="CMN93" s="480"/>
      <c r="CMO93" s="480"/>
      <c r="CMP93" s="481"/>
      <c r="CMQ93" s="481"/>
      <c r="CMR93" s="482"/>
      <c r="CMS93" s="481"/>
      <c r="CMT93" s="1053"/>
      <c r="CMU93" s="1053"/>
      <c r="CMV93" s="1053"/>
      <c r="CMW93" s="1053"/>
      <c r="CMX93" s="1053"/>
      <c r="CMY93" s="480"/>
      <c r="CMZ93" s="480"/>
      <c r="CNA93" s="481"/>
      <c r="CNB93" s="480"/>
      <c r="CNC93" s="480"/>
      <c r="CND93" s="480"/>
      <c r="CNE93" s="481"/>
      <c r="CNF93" s="481"/>
      <c r="CNG93" s="482"/>
      <c r="CNH93" s="481"/>
      <c r="CNI93" s="1053"/>
      <c r="CNJ93" s="1053"/>
      <c r="CNK93" s="1053"/>
      <c r="CNL93" s="1053"/>
      <c r="CNM93" s="1053"/>
      <c r="CNN93" s="480"/>
      <c r="CNO93" s="480"/>
      <c r="CNP93" s="481"/>
      <c r="CNQ93" s="480"/>
      <c r="CNR93" s="480"/>
      <c r="CNS93" s="480"/>
      <c r="CNT93" s="481"/>
      <c r="CNU93" s="481"/>
      <c r="CNV93" s="482"/>
      <c r="CNW93" s="481"/>
      <c r="CNX93" s="1053"/>
      <c r="CNY93" s="1053"/>
      <c r="CNZ93" s="1053"/>
      <c r="COA93" s="1053"/>
      <c r="COB93" s="1053"/>
      <c r="COC93" s="480"/>
      <c r="COD93" s="480"/>
      <c r="COE93" s="481"/>
      <c r="COF93" s="480"/>
      <c r="COG93" s="480"/>
      <c r="COH93" s="480"/>
      <c r="COI93" s="481"/>
      <c r="COJ93" s="481"/>
      <c r="COK93" s="482"/>
      <c r="COL93" s="481"/>
      <c r="COM93" s="1053"/>
      <c r="CON93" s="1053"/>
      <c r="COO93" s="1053"/>
      <c r="COP93" s="1053"/>
      <c r="COQ93" s="1053"/>
      <c r="COR93" s="480"/>
      <c r="COS93" s="480"/>
      <c r="COT93" s="481"/>
      <c r="COU93" s="480"/>
      <c r="COV93" s="480"/>
      <c r="COW93" s="480"/>
      <c r="COX93" s="481"/>
      <c r="COY93" s="481"/>
      <c r="COZ93" s="482"/>
      <c r="CPA93" s="481"/>
      <c r="CPB93" s="1053"/>
      <c r="CPC93" s="1053"/>
      <c r="CPD93" s="1053"/>
      <c r="CPE93" s="1053"/>
      <c r="CPF93" s="1053"/>
      <c r="CPG93" s="480"/>
      <c r="CPH93" s="480"/>
      <c r="CPI93" s="481"/>
      <c r="CPJ93" s="480"/>
      <c r="CPK93" s="480"/>
      <c r="CPL93" s="480"/>
      <c r="CPM93" s="481"/>
      <c r="CPN93" s="481"/>
      <c r="CPO93" s="482"/>
      <c r="CPP93" s="481"/>
      <c r="CPQ93" s="1053"/>
      <c r="CPR93" s="1053"/>
      <c r="CPS93" s="1053"/>
      <c r="CPT93" s="1053"/>
      <c r="CPU93" s="1053"/>
      <c r="CPV93" s="480"/>
      <c r="CPW93" s="480"/>
      <c r="CPX93" s="481"/>
      <c r="CPY93" s="480"/>
      <c r="CPZ93" s="480"/>
      <c r="CQA93" s="480"/>
      <c r="CQB93" s="481"/>
      <c r="CQC93" s="481"/>
      <c r="CQD93" s="482"/>
      <c r="CQE93" s="481"/>
      <c r="CQF93" s="1053"/>
      <c r="CQG93" s="1053"/>
      <c r="CQH93" s="1053"/>
      <c r="CQI93" s="1053"/>
      <c r="CQJ93" s="1053"/>
      <c r="CQK93" s="480"/>
      <c r="CQL93" s="480"/>
      <c r="CQM93" s="481"/>
      <c r="CQN93" s="480"/>
      <c r="CQO93" s="480"/>
      <c r="CQP93" s="480"/>
      <c r="CQQ93" s="481"/>
      <c r="CQR93" s="481"/>
      <c r="CQS93" s="482"/>
      <c r="CQT93" s="481"/>
      <c r="CQU93" s="1053"/>
      <c r="CQV93" s="1053"/>
      <c r="CQW93" s="1053"/>
      <c r="CQX93" s="1053"/>
      <c r="CQY93" s="1053"/>
      <c r="CQZ93" s="480"/>
      <c r="CRA93" s="480"/>
      <c r="CRB93" s="481"/>
      <c r="CRC93" s="480"/>
      <c r="CRD93" s="480"/>
      <c r="CRE93" s="480"/>
      <c r="CRF93" s="481"/>
      <c r="CRG93" s="481"/>
      <c r="CRH93" s="482"/>
      <c r="CRI93" s="481"/>
      <c r="CRJ93" s="1053"/>
      <c r="CRK93" s="1053"/>
      <c r="CRL93" s="1053"/>
      <c r="CRM93" s="1053"/>
      <c r="CRN93" s="1053"/>
      <c r="CRO93" s="480"/>
      <c r="CRP93" s="480"/>
      <c r="CRQ93" s="481"/>
      <c r="CRR93" s="480"/>
      <c r="CRS93" s="480"/>
      <c r="CRT93" s="480"/>
      <c r="CRU93" s="481"/>
      <c r="CRV93" s="481"/>
      <c r="CRW93" s="482"/>
      <c r="CRX93" s="481"/>
      <c r="CRY93" s="1053"/>
      <c r="CRZ93" s="1053"/>
      <c r="CSA93" s="1053"/>
      <c r="CSB93" s="1053"/>
      <c r="CSC93" s="1053"/>
      <c r="CSD93" s="480"/>
      <c r="CSE93" s="480"/>
      <c r="CSF93" s="481"/>
      <c r="CSG93" s="480"/>
      <c r="CSH93" s="480"/>
      <c r="CSI93" s="480"/>
      <c r="CSJ93" s="481"/>
      <c r="CSK93" s="481"/>
      <c r="CSL93" s="482"/>
      <c r="CSM93" s="481"/>
      <c r="CSN93" s="1053"/>
      <c r="CSO93" s="1053"/>
      <c r="CSP93" s="1053"/>
      <c r="CSQ93" s="1053"/>
      <c r="CSR93" s="1053"/>
      <c r="CSS93" s="480"/>
      <c r="CST93" s="480"/>
      <c r="CSU93" s="481"/>
      <c r="CSV93" s="480"/>
      <c r="CSW93" s="480"/>
      <c r="CSX93" s="480"/>
      <c r="CSY93" s="481"/>
      <c r="CSZ93" s="481"/>
      <c r="CTA93" s="482"/>
      <c r="CTB93" s="481"/>
      <c r="CTC93" s="1053"/>
      <c r="CTD93" s="1053"/>
      <c r="CTE93" s="1053"/>
      <c r="CTF93" s="1053"/>
      <c r="CTG93" s="1053"/>
      <c r="CTH93" s="480"/>
      <c r="CTI93" s="480"/>
      <c r="CTJ93" s="481"/>
      <c r="CTK93" s="480"/>
      <c r="CTL93" s="480"/>
      <c r="CTM93" s="480"/>
      <c r="CTN93" s="481"/>
      <c r="CTO93" s="481"/>
      <c r="CTP93" s="482"/>
      <c r="CTQ93" s="481"/>
      <c r="CTR93" s="1053"/>
      <c r="CTS93" s="1053"/>
      <c r="CTT93" s="1053"/>
      <c r="CTU93" s="1053"/>
      <c r="CTV93" s="1053"/>
      <c r="CTW93" s="480"/>
      <c r="CTX93" s="480"/>
      <c r="CTY93" s="481"/>
      <c r="CTZ93" s="480"/>
      <c r="CUA93" s="480"/>
      <c r="CUB93" s="480"/>
      <c r="CUC93" s="481"/>
      <c r="CUD93" s="481"/>
      <c r="CUE93" s="482"/>
      <c r="CUF93" s="481"/>
      <c r="CUG93" s="1053"/>
      <c r="CUH93" s="1053"/>
      <c r="CUI93" s="1053"/>
      <c r="CUJ93" s="1053"/>
      <c r="CUK93" s="1053"/>
      <c r="CUL93" s="480"/>
      <c r="CUM93" s="480"/>
      <c r="CUN93" s="481"/>
      <c r="CUO93" s="480"/>
      <c r="CUP93" s="480"/>
      <c r="CUQ93" s="480"/>
      <c r="CUR93" s="481"/>
      <c r="CUS93" s="481"/>
      <c r="CUT93" s="482"/>
      <c r="CUU93" s="481"/>
      <c r="CUV93" s="1053"/>
      <c r="CUW93" s="1053"/>
      <c r="CUX93" s="1053"/>
      <c r="CUY93" s="1053"/>
      <c r="CUZ93" s="1053"/>
      <c r="CVA93" s="480"/>
      <c r="CVB93" s="480"/>
      <c r="CVC93" s="481"/>
      <c r="CVD93" s="480"/>
      <c r="CVE93" s="480"/>
      <c r="CVF93" s="480"/>
      <c r="CVG93" s="481"/>
      <c r="CVH93" s="481"/>
      <c r="CVI93" s="482"/>
      <c r="CVJ93" s="481"/>
      <c r="CVK93" s="1053"/>
      <c r="CVL93" s="1053"/>
      <c r="CVM93" s="1053"/>
      <c r="CVN93" s="1053"/>
      <c r="CVO93" s="1053"/>
      <c r="CVP93" s="480"/>
      <c r="CVQ93" s="480"/>
      <c r="CVR93" s="481"/>
      <c r="CVS93" s="480"/>
      <c r="CVT93" s="480"/>
      <c r="CVU93" s="480"/>
      <c r="CVV93" s="481"/>
      <c r="CVW93" s="481"/>
      <c r="CVX93" s="482"/>
      <c r="CVY93" s="481"/>
      <c r="CVZ93" s="1053"/>
      <c r="CWA93" s="1053"/>
      <c r="CWB93" s="1053"/>
      <c r="CWC93" s="1053"/>
      <c r="CWD93" s="1053"/>
      <c r="CWE93" s="480"/>
      <c r="CWF93" s="480"/>
      <c r="CWG93" s="481"/>
      <c r="CWH93" s="480"/>
      <c r="CWI93" s="480"/>
      <c r="CWJ93" s="480"/>
      <c r="CWK93" s="481"/>
      <c r="CWL93" s="481"/>
      <c r="CWM93" s="482"/>
      <c r="CWN93" s="481"/>
      <c r="CWO93" s="1053"/>
      <c r="CWP93" s="1053"/>
      <c r="CWQ93" s="1053"/>
      <c r="CWR93" s="1053"/>
      <c r="CWS93" s="1053"/>
      <c r="CWT93" s="480"/>
      <c r="CWU93" s="480"/>
      <c r="CWV93" s="481"/>
      <c r="CWW93" s="480"/>
      <c r="CWX93" s="480"/>
      <c r="CWY93" s="480"/>
      <c r="CWZ93" s="481"/>
      <c r="CXA93" s="481"/>
      <c r="CXB93" s="482"/>
      <c r="CXC93" s="481"/>
      <c r="CXD93" s="1053"/>
      <c r="CXE93" s="1053"/>
      <c r="CXF93" s="1053"/>
      <c r="CXG93" s="1053"/>
      <c r="CXH93" s="1053"/>
      <c r="CXI93" s="480"/>
      <c r="CXJ93" s="480"/>
      <c r="CXK93" s="481"/>
      <c r="CXL93" s="480"/>
      <c r="CXM93" s="480"/>
      <c r="CXN93" s="480"/>
      <c r="CXO93" s="481"/>
      <c r="CXP93" s="481"/>
      <c r="CXQ93" s="482"/>
      <c r="CXR93" s="481"/>
      <c r="CXS93" s="1053"/>
      <c r="CXT93" s="1053"/>
      <c r="CXU93" s="1053"/>
      <c r="CXV93" s="1053"/>
      <c r="CXW93" s="1053"/>
      <c r="CXX93" s="480"/>
      <c r="CXY93" s="480"/>
      <c r="CXZ93" s="481"/>
      <c r="CYA93" s="480"/>
      <c r="CYB93" s="480"/>
      <c r="CYC93" s="480"/>
      <c r="CYD93" s="481"/>
      <c r="CYE93" s="481"/>
      <c r="CYF93" s="482"/>
      <c r="CYG93" s="481"/>
      <c r="CYH93" s="1053"/>
      <c r="CYI93" s="1053"/>
      <c r="CYJ93" s="1053"/>
      <c r="CYK93" s="1053"/>
      <c r="CYL93" s="1053"/>
      <c r="CYM93" s="480"/>
      <c r="CYN93" s="480"/>
      <c r="CYO93" s="481"/>
      <c r="CYP93" s="480"/>
      <c r="CYQ93" s="480"/>
      <c r="CYR93" s="480"/>
      <c r="CYS93" s="481"/>
      <c r="CYT93" s="481"/>
      <c r="CYU93" s="482"/>
      <c r="CYV93" s="481"/>
      <c r="CYW93" s="1053"/>
      <c r="CYX93" s="1053"/>
      <c r="CYY93" s="1053"/>
      <c r="CYZ93" s="1053"/>
      <c r="CZA93" s="1053"/>
      <c r="CZB93" s="480"/>
      <c r="CZC93" s="480"/>
      <c r="CZD93" s="481"/>
      <c r="CZE93" s="480"/>
      <c r="CZF93" s="480"/>
      <c r="CZG93" s="480"/>
      <c r="CZH93" s="481"/>
      <c r="CZI93" s="481"/>
      <c r="CZJ93" s="482"/>
      <c r="CZK93" s="481"/>
      <c r="CZL93" s="1053"/>
      <c r="CZM93" s="1053"/>
      <c r="CZN93" s="1053"/>
      <c r="CZO93" s="1053"/>
      <c r="CZP93" s="1053"/>
      <c r="CZQ93" s="480"/>
      <c r="CZR93" s="480"/>
      <c r="CZS93" s="481"/>
      <c r="CZT93" s="480"/>
      <c r="CZU93" s="480"/>
      <c r="CZV93" s="480"/>
      <c r="CZW93" s="481"/>
      <c r="CZX93" s="481"/>
      <c r="CZY93" s="482"/>
      <c r="CZZ93" s="481"/>
      <c r="DAA93" s="1053"/>
      <c r="DAB93" s="1053"/>
      <c r="DAC93" s="1053"/>
      <c r="DAD93" s="1053"/>
      <c r="DAE93" s="1053"/>
      <c r="DAF93" s="480"/>
      <c r="DAG93" s="480"/>
      <c r="DAH93" s="481"/>
      <c r="DAI93" s="480"/>
      <c r="DAJ93" s="480"/>
      <c r="DAK93" s="480"/>
      <c r="DAL93" s="481"/>
      <c r="DAM93" s="481"/>
      <c r="DAN93" s="482"/>
      <c r="DAO93" s="481"/>
      <c r="DAP93" s="1053"/>
      <c r="DAQ93" s="1053"/>
      <c r="DAR93" s="1053"/>
      <c r="DAS93" s="1053"/>
      <c r="DAT93" s="1053"/>
      <c r="DAU93" s="480"/>
      <c r="DAV93" s="480"/>
      <c r="DAW93" s="481"/>
      <c r="DAX93" s="480"/>
      <c r="DAY93" s="480"/>
      <c r="DAZ93" s="480"/>
      <c r="DBA93" s="481"/>
      <c r="DBB93" s="481"/>
      <c r="DBC93" s="482"/>
      <c r="DBD93" s="481"/>
      <c r="DBE93" s="1053"/>
      <c r="DBF93" s="1053"/>
      <c r="DBG93" s="1053"/>
      <c r="DBH93" s="1053"/>
      <c r="DBI93" s="1053"/>
      <c r="DBJ93" s="480"/>
      <c r="DBK93" s="480"/>
      <c r="DBL93" s="481"/>
      <c r="DBM93" s="480"/>
      <c r="DBN93" s="480"/>
      <c r="DBO93" s="480"/>
      <c r="DBP93" s="481"/>
      <c r="DBQ93" s="481"/>
      <c r="DBR93" s="482"/>
      <c r="DBS93" s="481"/>
      <c r="DBT93" s="1053"/>
      <c r="DBU93" s="1053"/>
      <c r="DBV93" s="1053"/>
      <c r="DBW93" s="1053"/>
      <c r="DBX93" s="1053"/>
      <c r="DBY93" s="480"/>
      <c r="DBZ93" s="480"/>
      <c r="DCA93" s="481"/>
      <c r="DCB93" s="480"/>
      <c r="DCC93" s="480"/>
      <c r="DCD93" s="480"/>
      <c r="DCE93" s="481"/>
      <c r="DCF93" s="481"/>
      <c r="DCG93" s="482"/>
      <c r="DCH93" s="481"/>
      <c r="DCI93" s="1053"/>
      <c r="DCJ93" s="1053"/>
      <c r="DCK93" s="1053"/>
      <c r="DCL93" s="1053"/>
      <c r="DCM93" s="1053"/>
      <c r="DCN93" s="480"/>
      <c r="DCO93" s="480"/>
      <c r="DCP93" s="481"/>
      <c r="DCQ93" s="480"/>
      <c r="DCR93" s="480"/>
      <c r="DCS93" s="480"/>
      <c r="DCT93" s="481"/>
      <c r="DCU93" s="481"/>
      <c r="DCV93" s="482"/>
      <c r="DCW93" s="481"/>
      <c r="DCX93" s="1053"/>
      <c r="DCY93" s="1053"/>
      <c r="DCZ93" s="1053"/>
      <c r="DDA93" s="1053"/>
      <c r="DDB93" s="1053"/>
      <c r="DDC93" s="480"/>
      <c r="DDD93" s="480"/>
      <c r="DDE93" s="481"/>
      <c r="DDF93" s="480"/>
      <c r="DDG93" s="480"/>
      <c r="DDH93" s="480"/>
      <c r="DDI93" s="481"/>
      <c r="DDJ93" s="481"/>
      <c r="DDK93" s="482"/>
      <c r="DDL93" s="481"/>
      <c r="DDM93" s="1053"/>
      <c r="DDN93" s="1053"/>
      <c r="DDO93" s="1053"/>
      <c r="DDP93" s="1053"/>
      <c r="DDQ93" s="1053"/>
      <c r="DDR93" s="480"/>
      <c r="DDS93" s="480"/>
      <c r="DDT93" s="481"/>
      <c r="DDU93" s="480"/>
      <c r="DDV93" s="480"/>
      <c r="DDW93" s="480"/>
      <c r="DDX93" s="481"/>
      <c r="DDY93" s="481"/>
      <c r="DDZ93" s="482"/>
      <c r="DEA93" s="481"/>
      <c r="DEB93" s="1053"/>
      <c r="DEC93" s="1053"/>
      <c r="DED93" s="1053"/>
      <c r="DEE93" s="1053"/>
      <c r="DEF93" s="1053"/>
      <c r="DEG93" s="480"/>
      <c r="DEH93" s="480"/>
      <c r="DEI93" s="481"/>
      <c r="DEJ93" s="480"/>
      <c r="DEK93" s="480"/>
      <c r="DEL93" s="480"/>
      <c r="DEM93" s="481"/>
      <c r="DEN93" s="481"/>
      <c r="DEO93" s="482"/>
      <c r="DEP93" s="481"/>
      <c r="DEQ93" s="1053"/>
      <c r="DER93" s="1053"/>
      <c r="DES93" s="1053"/>
      <c r="DET93" s="1053"/>
      <c r="DEU93" s="1053"/>
      <c r="DEV93" s="480"/>
      <c r="DEW93" s="480"/>
      <c r="DEX93" s="481"/>
      <c r="DEY93" s="480"/>
      <c r="DEZ93" s="480"/>
      <c r="DFA93" s="480"/>
      <c r="DFB93" s="481"/>
      <c r="DFC93" s="481"/>
      <c r="DFD93" s="482"/>
      <c r="DFE93" s="481"/>
      <c r="DFF93" s="1053"/>
      <c r="DFG93" s="1053"/>
      <c r="DFH93" s="1053"/>
      <c r="DFI93" s="1053"/>
      <c r="DFJ93" s="1053"/>
      <c r="DFK93" s="480"/>
      <c r="DFL93" s="480"/>
      <c r="DFM93" s="481"/>
      <c r="DFN93" s="480"/>
      <c r="DFO93" s="480"/>
      <c r="DFP93" s="480"/>
      <c r="DFQ93" s="481"/>
      <c r="DFR93" s="481"/>
      <c r="DFS93" s="482"/>
      <c r="DFT93" s="481"/>
      <c r="DFU93" s="1053"/>
      <c r="DFV93" s="1053"/>
      <c r="DFW93" s="1053"/>
      <c r="DFX93" s="1053"/>
      <c r="DFY93" s="1053"/>
      <c r="DFZ93" s="480"/>
      <c r="DGA93" s="480"/>
      <c r="DGB93" s="481"/>
      <c r="DGC93" s="480"/>
      <c r="DGD93" s="480"/>
      <c r="DGE93" s="480"/>
      <c r="DGF93" s="481"/>
      <c r="DGG93" s="481"/>
      <c r="DGH93" s="482"/>
      <c r="DGI93" s="481"/>
      <c r="DGJ93" s="1053"/>
      <c r="DGK93" s="1053"/>
      <c r="DGL93" s="1053"/>
      <c r="DGM93" s="1053"/>
      <c r="DGN93" s="1053"/>
      <c r="DGO93" s="480"/>
      <c r="DGP93" s="480"/>
      <c r="DGQ93" s="481"/>
      <c r="DGR93" s="480"/>
      <c r="DGS93" s="480"/>
      <c r="DGT93" s="480"/>
      <c r="DGU93" s="481"/>
      <c r="DGV93" s="481"/>
      <c r="DGW93" s="482"/>
      <c r="DGX93" s="481"/>
      <c r="DGY93" s="1053"/>
      <c r="DGZ93" s="1053"/>
      <c r="DHA93" s="1053"/>
      <c r="DHB93" s="1053"/>
      <c r="DHC93" s="1053"/>
      <c r="DHD93" s="480"/>
      <c r="DHE93" s="480"/>
      <c r="DHF93" s="481"/>
      <c r="DHG93" s="480"/>
      <c r="DHH93" s="480"/>
      <c r="DHI93" s="480"/>
      <c r="DHJ93" s="481"/>
      <c r="DHK93" s="481"/>
      <c r="DHL93" s="482"/>
      <c r="DHM93" s="481"/>
      <c r="DHN93" s="1053"/>
      <c r="DHO93" s="1053"/>
      <c r="DHP93" s="1053"/>
      <c r="DHQ93" s="1053"/>
      <c r="DHR93" s="1053"/>
      <c r="DHS93" s="480"/>
      <c r="DHT93" s="480"/>
      <c r="DHU93" s="481"/>
      <c r="DHV93" s="480"/>
      <c r="DHW93" s="480"/>
      <c r="DHX93" s="480"/>
      <c r="DHY93" s="481"/>
      <c r="DHZ93" s="481"/>
      <c r="DIA93" s="482"/>
      <c r="DIB93" s="481"/>
      <c r="DIC93" s="1053"/>
      <c r="DID93" s="1053"/>
      <c r="DIE93" s="1053"/>
      <c r="DIF93" s="1053"/>
      <c r="DIG93" s="1053"/>
      <c r="DIH93" s="480"/>
      <c r="DII93" s="480"/>
      <c r="DIJ93" s="481"/>
      <c r="DIK93" s="480"/>
      <c r="DIL93" s="480"/>
      <c r="DIM93" s="480"/>
      <c r="DIN93" s="481"/>
      <c r="DIO93" s="481"/>
      <c r="DIP93" s="482"/>
      <c r="DIQ93" s="481"/>
      <c r="DIR93" s="1053"/>
      <c r="DIS93" s="1053"/>
      <c r="DIT93" s="1053"/>
      <c r="DIU93" s="1053"/>
      <c r="DIV93" s="1053"/>
      <c r="DIW93" s="480"/>
      <c r="DIX93" s="480"/>
      <c r="DIY93" s="481"/>
      <c r="DIZ93" s="480"/>
      <c r="DJA93" s="480"/>
      <c r="DJB93" s="480"/>
      <c r="DJC93" s="481"/>
      <c r="DJD93" s="481"/>
      <c r="DJE93" s="482"/>
      <c r="DJF93" s="481"/>
      <c r="DJG93" s="1053"/>
      <c r="DJH93" s="1053"/>
      <c r="DJI93" s="1053"/>
      <c r="DJJ93" s="1053"/>
      <c r="DJK93" s="1053"/>
      <c r="DJL93" s="480"/>
      <c r="DJM93" s="480"/>
      <c r="DJN93" s="481"/>
      <c r="DJO93" s="480"/>
      <c r="DJP93" s="480"/>
      <c r="DJQ93" s="480"/>
      <c r="DJR93" s="481"/>
      <c r="DJS93" s="481"/>
      <c r="DJT93" s="482"/>
      <c r="DJU93" s="481"/>
      <c r="DJV93" s="1053"/>
      <c r="DJW93" s="1053"/>
      <c r="DJX93" s="1053"/>
      <c r="DJY93" s="1053"/>
      <c r="DJZ93" s="1053"/>
      <c r="DKA93" s="480"/>
      <c r="DKB93" s="480"/>
      <c r="DKC93" s="481"/>
      <c r="DKD93" s="480"/>
      <c r="DKE93" s="480"/>
      <c r="DKF93" s="480"/>
      <c r="DKG93" s="481"/>
      <c r="DKH93" s="481"/>
      <c r="DKI93" s="482"/>
      <c r="DKJ93" s="481"/>
      <c r="DKK93" s="1053"/>
      <c r="DKL93" s="1053"/>
      <c r="DKM93" s="1053"/>
      <c r="DKN93" s="1053"/>
      <c r="DKO93" s="1053"/>
      <c r="DKP93" s="480"/>
      <c r="DKQ93" s="480"/>
      <c r="DKR93" s="481"/>
      <c r="DKS93" s="480"/>
      <c r="DKT93" s="480"/>
      <c r="DKU93" s="480"/>
      <c r="DKV93" s="481"/>
      <c r="DKW93" s="481"/>
      <c r="DKX93" s="482"/>
      <c r="DKY93" s="481"/>
      <c r="DKZ93" s="1053"/>
      <c r="DLA93" s="1053"/>
      <c r="DLB93" s="1053"/>
      <c r="DLC93" s="1053"/>
      <c r="DLD93" s="1053"/>
      <c r="DLE93" s="480"/>
      <c r="DLF93" s="480"/>
      <c r="DLG93" s="481"/>
      <c r="DLH93" s="480"/>
      <c r="DLI93" s="480"/>
      <c r="DLJ93" s="480"/>
      <c r="DLK93" s="481"/>
      <c r="DLL93" s="481"/>
      <c r="DLM93" s="482"/>
      <c r="DLN93" s="481"/>
      <c r="DLO93" s="1053"/>
      <c r="DLP93" s="1053"/>
      <c r="DLQ93" s="1053"/>
      <c r="DLR93" s="1053"/>
      <c r="DLS93" s="1053"/>
      <c r="DLT93" s="480"/>
      <c r="DLU93" s="480"/>
      <c r="DLV93" s="481"/>
      <c r="DLW93" s="480"/>
      <c r="DLX93" s="480"/>
      <c r="DLY93" s="480"/>
      <c r="DLZ93" s="481"/>
      <c r="DMA93" s="481"/>
      <c r="DMB93" s="482"/>
      <c r="DMC93" s="481"/>
      <c r="DMD93" s="1053"/>
      <c r="DME93" s="1053"/>
      <c r="DMF93" s="1053"/>
      <c r="DMG93" s="1053"/>
      <c r="DMH93" s="1053"/>
      <c r="DMI93" s="480"/>
      <c r="DMJ93" s="480"/>
      <c r="DMK93" s="481"/>
      <c r="DML93" s="480"/>
      <c r="DMM93" s="480"/>
      <c r="DMN93" s="480"/>
      <c r="DMO93" s="481"/>
      <c r="DMP93" s="481"/>
      <c r="DMQ93" s="482"/>
      <c r="DMR93" s="481"/>
      <c r="DMS93" s="1053"/>
      <c r="DMT93" s="1053"/>
      <c r="DMU93" s="1053"/>
      <c r="DMV93" s="1053"/>
      <c r="DMW93" s="1053"/>
      <c r="DMX93" s="480"/>
      <c r="DMY93" s="480"/>
      <c r="DMZ93" s="481"/>
      <c r="DNA93" s="480"/>
      <c r="DNB93" s="480"/>
      <c r="DNC93" s="480"/>
      <c r="DND93" s="481"/>
      <c r="DNE93" s="481"/>
      <c r="DNF93" s="482"/>
      <c r="DNG93" s="481"/>
      <c r="DNH93" s="1053"/>
      <c r="DNI93" s="1053"/>
      <c r="DNJ93" s="1053"/>
      <c r="DNK93" s="1053"/>
      <c r="DNL93" s="1053"/>
      <c r="DNM93" s="480"/>
      <c r="DNN93" s="480"/>
      <c r="DNO93" s="481"/>
      <c r="DNP93" s="480"/>
      <c r="DNQ93" s="480"/>
      <c r="DNR93" s="480"/>
      <c r="DNS93" s="481"/>
      <c r="DNT93" s="481"/>
      <c r="DNU93" s="482"/>
      <c r="DNV93" s="481"/>
      <c r="DNW93" s="1053"/>
      <c r="DNX93" s="1053"/>
      <c r="DNY93" s="1053"/>
      <c r="DNZ93" s="1053"/>
      <c r="DOA93" s="1053"/>
      <c r="DOB93" s="480"/>
      <c r="DOC93" s="480"/>
      <c r="DOD93" s="481"/>
      <c r="DOE93" s="480"/>
      <c r="DOF93" s="480"/>
      <c r="DOG93" s="480"/>
      <c r="DOH93" s="481"/>
      <c r="DOI93" s="481"/>
      <c r="DOJ93" s="482"/>
      <c r="DOK93" s="481"/>
      <c r="DOL93" s="1053"/>
      <c r="DOM93" s="1053"/>
      <c r="DON93" s="1053"/>
      <c r="DOO93" s="1053"/>
      <c r="DOP93" s="1053"/>
      <c r="DOQ93" s="480"/>
      <c r="DOR93" s="480"/>
      <c r="DOS93" s="481"/>
      <c r="DOT93" s="480"/>
      <c r="DOU93" s="480"/>
      <c r="DOV93" s="480"/>
      <c r="DOW93" s="481"/>
      <c r="DOX93" s="481"/>
      <c r="DOY93" s="482"/>
      <c r="DOZ93" s="481"/>
      <c r="DPA93" s="1053"/>
      <c r="DPB93" s="1053"/>
      <c r="DPC93" s="1053"/>
      <c r="DPD93" s="1053"/>
      <c r="DPE93" s="1053"/>
      <c r="DPF93" s="480"/>
      <c r="DPG93" s="480"/>
      <c r="DPH93" s="481"/>
      <c r="DPI93" s="480"/>
      <c r="DPJ93" s="480"/>
      <c r="DPK93" s="480"/>
      <c r="DPL93" s="481"/>
      <c r="DPM93" s="481"/>
      <c r="DPN93" s="482"/>
      <c r="DPO93" s="481"/>
      <c r="DPP93" s="1053"/>
      <c r="DPQ93" s="1053"/>
      <c r="DPR93" s="1053"/>
      <c r="DPS93" s="1053"/>
      <c r="DPT93" s="1053"/>
      <c r="DPU93" s="480"/>
      <c r="DPV93" s="480"/>
      <c r="DPW93" s="481"/>
      <c r="DPX93" s="480"/>
      <c r="DPY93" s="480"/>
      <c r="DPZ93" s="480"/>
      <c r="DQA93" s="481"/>
      <c r="DQB93" s="481"/>
      <c r="DQC93" s="482"/>
      <c r="DQD93" s="481"/>
      <c r="DQE93" s="1053"/>
      <c r="DQF93" s="1053"/>
      <c r="DQG93" s="1053"/>
      <c r="DQH93" s="1053"/>
      <c r="DQI93" s="1053"/>
      <c r="DQJ93" s="480"/>
      <c r="DQK93" s="480"/>
      <c r="DQL93" s="481"/>
      <c r="DQM93" s="480"/>
      <c r="DQN93" s="480"/>
      <c r="DQO93" s="480"/>
      <c r="DQP93" s="481"/>
      <c r="DQQ93" s="481"/>
      <c r="DQR93" s="482"/>
      <c r="DQS93" s="481"/>
      <c r="DQT93" s="1053"/>
      <c r="DQU93" s="1053"/>
      <c r="DQV93" s="1053"/>
      <c r="DQW93" s="1053"/>
      <c r="DQX93" s="1053"/>
      <c r="DQY93" s="480"/>
      <c r="DQZ93" s="480"/>
      <c r="DRA93" s="481"/>
      <c r="DRB93" s="480"/>
      <c r="DRC93" s="480"/>
      <c r="DRD93" s="480"/>
      <c r="DRE93" s="481"/>
      <c r="DRF93" s="481"/>
      <c r="DRG93" s="482"/>
      <c r="DRH93" s="481"/>
      <c r="DRI93" s="1053"/>
      <c r="DRJ93" s="1053"/>
      <c r="DRK93" s="1053"/>
      <c r="DRL93" s="1053"/>
      <c r="DRM93" s="1053"/>
      <c r="DRN93" s="480"/>
      <c r="DRO93" s="480"/>
      <c r="DRP93" s="481"/>
      <c r="DRQ93" s="480"/>
      <c r="DRR93" s="480"/>
      <c r="DRS93" s="480"/>
      <c r="DRT93" s="481"/>
      <c r="DRU93" s="481"/>
      <c r="DRV93" s="482"/>
      <c r="DRW93" s="481"/>
      <c r="DRX93" s="1053"/>
      <c r="DRY93" s="1053"/>
      <c r="DRZ93" s="1053"/>
      <c r="DSA93" s="1053"/>
      <c r="DSB93" s="1053"/>
      <c r="DSC93" s="480"/>
      <c r="DSD93" s="480"/>
      <c r="DSE93" s="481"/>
      <c r="DSF93" s="480"/>
      <c r="DSG93" s="480"/>
      <c r="DSH93" s="480"/>
      <c r="DSI93" s="481"/>
      <c r="DSJ93" s="481"/>
      <c r="DSK93" s="482"/>
      <c r="DSL93" s="481"/>
      <c r="DSM93" s="1053"/>
      <c r="DSN93" s="1053"/>
      <c r="DSO93" s="1053"/>
      <c r="DSP93" s="1053"/>
      <c r="DSQ93" s="1053"/>
      <c r="DSR93" s="480"/>
      <c r="DSS93" s="480"/>
      <c r="DST93" s="481"/>
      <c r="DSU93" s="480"/>
      <c r="DSV93" s="480"/>
      <c r="DSW93" s="480"/>
      <c r="DSX93" s="481"/>
      <c r="DSY93" s="481"/>
      <c r="DSZ93" s="482"/>
      <c r="DTA93" s="481"/>
      <c r="DTB93" s="1053"/>
      <c r="DTC93" s="1053"/>
      <c r="DTD93" s="1053"/>
      <c r="DTE93" s="1053"/>
      <c r="DTF93" s="1053"/>
      <c r="DTG93" s="480"/>
      <c r="DTH93" s="480"/>
      <c r="DTI93" s="481"/>
      <c r="DTJ93" s="480"/>
      <c r="DTK93" s="480"/>
      <c r="DTL93" s="480"/>
      <c r="DTM93" s="481"/>
      <c r="DTN93" s="481"/>
      <c r="DTO93" s="482"/>
      <c r="DTP93" s="481"/>
      <c r="DTQ93" s="1053"/>
      <c r="DTR93" s="1053"/>
      <c r="DTS93" s="1053"/>
      <c r="DTT93" s="1053"/>
      <c r="DTU93" s="1053"/>
      <c r="DTV93" s="480"/>
      <c r="DTW93" s="480"/>
      <c r="DTX93" s="481"/>
      <c r="DTY93" s="480"/>
      <c r="DTZ93" s="480"/>
      <c r="DUA93" s="480"/>
      <c r="DUB93" s="481"/>
      <c r="DUC93" s="481"/>
      <c r="DUD93" s="482"/>
      <c r="DUE93" s="481"/>
      <c r="DUF93" s="1053"/>
      <c r="DUG93" s="1053"/>
      <c r="DUH93" s="1053"/>
      <c r="DUI93" s="1053"/>
      <c r="DUJ93" s="1053"/>
      <c r="DUK93" s="480"/>
      <c r="DUL93" s="480"/>
      <c r="DUM93" s="481"/>
      <c r="DUN93" s="480"/>
      <c r="DUO93" s="480"/>
      <c r="DUP93" s="480"/>
      <c r="DUQ93" s="481"/>
      <c r="DUR93" s="481"/>
      <c r="DUS93" s="482"/>
      <c r="DUT93" s="481"/>
      <c r="DUU93" s="1053"/>
      <c r="DUV93" s="1053"/>
      <c r="DUW93" s="1053"/>
      <c r="DUX93" s="1053"/>
      <c r="DUY93" s="1053"/>
      <c r="DUZ93" s="480"/>
      <c r="DVA93" s="480"/>
      <c r="DVB93" s="481"/>
      <c r="DVC93" s="480"/>
      <c r="DVD93" s="480"/>
      <c r="DVE93" s="480"/>
      <c r="DVF93" s="481"/>
      <c r="DVG93" s="481"/>
      <c r="DVH93" s="482"/>
      <c r="DVI93" s="481"/>
      <c r="DVJ93" s="1053"/>
      <c r="DVK93" s="1053"/>
      <c r="DVL93" s="1053"/>
      <c r="DVM93" s="1053"/>
      <c r="DVN93" s="1053"/>
      <c r="DVO93" s="480"/>
      <c r="DVP93" s="480"/>
      <c r="DVQ93" s="481"/>
      <c r="DVR93" s="480"/>
      <c r="DVS93" s="480"/>
      <c r="DVT93" s="480"/>
      <c r="DVU93" s="481"/>
      <c r="DVV93" s="481"/>
      <c r="DVW93" s="482"/>
      <c r="DVX93" s="481"/>
      <c r="DVY93" s="1053"/>
      <c r="DVZ93" s="1053"/>
      <c r="DWA93" s="1053"/>
      <c r="DWB93" s="1053"/>
      <c r="DWC93" s="1053"/>
      <c r="DWD93" s="480"/>
      <c r="DWE93" s="480"/>
      <c r="DWF93" s="481"/>
      <c r="DWG93" s="480"/>
      <c r="DWH93" s="480"/>
      <c r="DWI93" s="480"/>
      <c r="DWJ93" s="481"/>
      <c r="DWK93" s="481"/>
      <c r="DWL93" s="482"/>
      <c r="DWM93" s="481"/>
      <c r="DWN93" s="1053"/>
      <c r="DWO93" s="1053"/>
      <c r="DWP93" s="1053"/>
      <c r="DWQ93" s="1053"/>
      <c r="DWR93" s="1053"/>
      <c r="DWS93" s="480"/>
      <c r="DWT93" s="480"/>
      <c r="DWU93" s="481"/>
      <c r="DWV93" s="480"/>
      <c r="DWW93" s="480"/>
      <c r="DWX93" s="480"/>
      <c r="DWY93" s="481"/>
      <c r="DWZ93" s="481"/>
      <c r="DXA93" s="482"/>
      <c r="DXB93" s="481"/>
      <c r="DXC93" s="1053"/>
      <c r="DXD93" s="1053"/>
      <c r="DXE93" s="1053"/>
      <c r="DXF93" s="1053"/>
      <c r="DXG93" s="1053"/>
      <c r="DXH93" s="480"/>
      <c r="DXI93" s="480"/>
      <c r="DXJ93" s="481"/>
      <c r="DXK93" s="480"/>
      <c r="DXL93" s="480"/>
      <c r="DXM93" s="480"/>
      <c r="DXN93" s="481"/>
      <c r="DXO93" s="481"/>
      <c r="DXP93" s="482"/>
      <c r="DXQ93" s="481"/>
      <c r="DXR93" s="1053"/>
      <c r="DXS93" s="1053"/>
      <c r="DXT93" s="1053"/>
      <c r="DXU93" s="1053"/>
      <c r="DXV93" s="1053"/>
      <c r="DXW93" s="480"/>
      <c r="DXX93" s="480"/>
      <c r="DXY93" s="481"/>
      <c r="DXZ93" s="480"/>
      <c r="DYA93" s="480"/>
      <c r="DYB93" s="480"/>
      <c r="DYC93" s="481"/>
      <c r="DYD93" s="481"/>
      <c r="DYE93" s="482"/>
      <c r="DYF93" s="481"/>
      <c r="DYG93" s="1053"/>
      <c r="DYH93" s="1053"/>
      <c r="DYI93" s="1053"/>
      <c r="DYJ93" s="1053"/>
      <c r="DYK93" s="1053"/>
      <c r="DYL93" s="480"/>
      <c r="DYM93" s="480"/>
      <c r="DYN93" s="481"/>
      <c r="DYO93" s="480"/>
      <c r="DYP93" s="480"/>
      <c r="DYQ93" s="480"/>
      <c r="DYR93" s="481"/>
      <c r="DYS93" s="481"/>
      <c r="DYT93" s="482"/>
      <c r="DYU93" s="481"/>
      <c r="DYV93" s="1053"/>
      <c r="DYW93" s="1053"/>
      <c r="DYX93" s="1053"/>
      <c r="DYY93" s="1053"/>
      <c r="DYZ93" s="1053"/>
      <c r="DZA93" s="480"/>
      <c r="DZB93" s="480"/>
      <c r="DZC93" s="481"/>
      <c r="DZD93" s="480"/>
      <c r="DZE93" s="480"/>
      <c r="DZF93" s="480"/>
      <c r="DZG93" s="481"/>
      <c r="DZH93" s="481"/>
      <c r="DZI93" s="482"/>
      <c r="DZJ93" s="481"/>
      <c r="DZK93" s="1053"/>
      <c r="DZL93" s="1053"/>
      <c r="DZM93" s="1053"/>
      <c r="DZN93" s="1053"/>
      <c r="DZO93" s="1053"/>
      <c r="DZP93" s="480"/>
      <c r="DZQ93" s="480"/>
      <c r="DZR93" s="481"/>
      <c r="DZS93" s="480"/>
      <c r="DZT93" s="480"/>
      <c r="DZU93" s="480"/>
      <c r="DZV93" s="481"/>
      <c r="DZW93" s="481"/>
      <c r="DZX93" s="482"/>
      <c r="DZY93" s="481"/>
      <c r="DZZ93" s="1053"/>
      <c r="EAA93" s="1053"/>
      <c r="EAB93" s="1053"/>
      <c r="EAC93" s="1053"/>
      <c r="EAD93" s="1053"/>
      <c r="EAE93" s="480"/>
      <c r="EAF93" s="480"/>
      <c r="EAG93" s="481"/>
      <c r="EAH93" s="480"/>
      <c r="EAI93" s="480"/>
      <c r="EAJ93" s="480"/>
      <c r="EAK93" s="481"/>
      <c r="EAL93" s="481"/>
      <c r="EAM93" s="482"/>
      <c r="EAN93" s="481"/>
      <c r="EAO93" s="1053"/>
      <c r="EAP93" s="1053"/>
      <c r="EAQ93" s="1053"/>
      <c r="EAR93" s="1053"/>
      <c r="EAS93" s="1053"/>
      <c r="EAT93" s="480"/>
      <c r="EAU93" s="480"/>
      <c r="EAV93" s="481"/>
      <c r="EAW93" s="480"/>
      <c r="EAX93" s="480"/>
      <c r="EAY93" s="480"/>
      <c r="EAZ93" s="481"/>
      <c r="EBA93" s="481"/>
      <c r="EBB93" s="482"/>
      <c r="EBC93" s="481"/>
      <c r="EBD93" s="1053"/>
      <c r="EBE93" s="1053"/>
      <c r="EBF93" s="1053"/>
      <c r="EBG93" s="1053"/>
      <c r="EBH93" s="1053"/>
      <c r="EBI93" s="480"/>
      <c r="EBJ93" s="480"/>
      <c r="EBK93" s="481"/>
      <c r="EBL93" s="480"/>
      <c r="EBM93" s="480"/>
      <c r="EBN93" s="480"/>
      <c r="EBO93" s="481"/>
      <c r="EBP93" s="481"/>
      <c r="EBQ93" s="482"/>
      <c r="EBR93" s="481"/>
      <c r="EBS93" s="1053"/>
      <c r="EBT93" s="1053"/>
      <c r="EBU93" s="1053"/>
      <c r="EBV93" s="1053"/>
      <c r="EBW93" s="1053"/>
      <c r="EBX93" s="480"/>
      <c r="EBY93" s="480"/>
      <c r="EBZ93" s="481"/>
      <c r="ECA93" s="480"/>
      <c r="ECB93" s="480"/>
      <c r="ECC93" s="480"/>
      <c r="ECD93" s="481"/>
      <c r="ECE93" s="481"/>
      <c r="ECF93" s="482"/>
      <c r="ECG93" s="481"/>
      <c r="ECH93" s="1053"/>
      <c r="ECI93" s="1053"/>
      <c r="ECJ93" s="1053"/>
      <c r="ECK93" s="1053"/>
      <c r="ECL93" s="1053"/>
      <c r="ECM93" s="480"/>
      <c r="ECN93" s="480"/>
      <c r="ECO93" s="481"/>
      <c r="ECP93" s="480"/>
      <c r="ECQ93" s="480"/>
      <c r="ECR93" s="480"/>
      <c r="ECS93" s="481"/>
      <c r="ECT93" s="481"/>
      <c r="ECU93" s="482"/>
      <c r="ECV93" s="481"/>
      <c r="ECW93" s="1053"/>
      <c r="ECX93" s="1053"/>
      <c r="ECY93" s="1053"/>
      <c r="ECZ93" s="1053"/>
      <c r="EDA93" s="1053"/>
      <c r="EDB93" s="480"/>
      <c r="EDC93" s="480"/>
      <c r="EDD93" s="481"/>
      <c r="EDE93" s="480"/>
      <c r="EDF93" s="480"/>
      <c r="EDG93" s="480"/>
      <c r="EDH93" s="481"/>
      <c r="EDI93" s="481"/>
      <c r="EDJ93" s="482"/>
      <c r="EDK93" s="481"/>
      <c r="EDL93" s="1053"/>
      <c r="EDM93" s="1053"/>
      <c r="EDN93" s="1053"/>
      <c r="EDO93" s="1053"/>
      <c r="EDP93" s="1053"/>
      <c r="EDQ93" s="480"/>
      <c r="EDR93" s="480"/>
      <c r="EDS93" s="481"/>
      <c r="EDT93" s="480"/>
      <c r="EDU93" s="480"/>
      <c r="EDV93" s="480"/>
      <c r="EDW93" s="481"/>
      <c r="EDX93" s="481"/>
      <c r="EDY93" s="482"/>
      <c r="EDZ93" s="481"/>
      <c r="EEA93" s="1053"/>
      <c r="EEB93" s="1053"/>
      <c r="EEC93" s="1053"/>
      <c r="EED93" s="1053"/>
      <c r="EEE93" s="1053"/>
      <c r="EEF93" s="480"/>
      <c r="EEG93" s="480"/>
      <c r="EEH93" s="481"/>
      <c r="EEI93" s="480"/>
      <c r="EEJ93" s="480"/>
      <c r="EEK93" s="480"/>
      <c r="EEL93" s="481"/>
      <c r="EEM93" s="481"/>
      <c r="EEN93" s="482"/>
      <c r="EEO93" s="481"/>
      <c r="EEP93" s="1053"/>
      <c r="EEQ93" s="1053"/>
      <c r="EER93" s="1053"/>
      <c r="EES93" s="1053"/>
      <c r="EET93" s="1053"/>
      <c r="EEU93" s="480"/>
      <c r="EEV93" s="480"/>
      <c r="EEW93" s="481"/>
      <c r="EEX93" s="480"/>
      <c r="EEY93" s="480"/>
      <c r="EEZ93" s="480"/>
      <c r="EFA93" s="481"/>
      <c r="EFB93" s="481"/>
      <c r="EFC93" s="482"/>
      <c r="EFD93" s="481"/>
      <c r="EFE93" s="1053"/>
      <c r="EFF93" s="1053"/>
      <c r="EFG93" s="1053"/>
      <c r="EFH93" s="1053"/>
      <c r="EFI93" s="1053"/>
      <c r="EFJ93" s="480"/>
      <c r="EFK93" s="480"/>
      <c r="EFL93" s="481"/>
      <c r="EFM93" s="480"/>
      <c r="EFN93" s="480"/>
      <c r="EFO93" s="480"/>
      <c r="EFP93" s="481"/>
      <c r="EFQ93" s="481"/>
      <c r="EFR93" s="482"/>
      <c r="EFS93" s="481"/>
      <c r="EFT93" s="1053"/>
      <c r="EFU93" s="1053"/>
      <c r="EFV93" s="1053"/>
      <c r="EFW93" s="1053"/>
      <c r="EFX93" s="1053"/>
      <c r="EFY93" s="480"/>
      <c r="EFZ93" s="480"/>
      <c r="EGA93" s="481"/>
      <c r="EGB93" s="480"/>
      <c r="EGC93" s="480"/>
      <c r="EGD93" s="480"/>
      <c r="EGE93" s="481"/>
      <c r="EGF93" s="481"/>
      <c r="EGG93" s="482"/>
      <c r="EGH93" s="481"/>
      <c r="EGI93" s="1053"/>
      <c r="EGJ93" s="1053"/>
      <c r="EGK93" s="1053"/>
      <c r="EGL93" s="1053"/>
      <c r="EGM93" s="1053"/>
      <c r="EGN93" s="480"/>
      <c r="EGO93" s="480"/>
      <c r="EGP93" s="481"/>
      <c r="EGQ93" s="480"/>
      <c r="EGR93" s="480"/>
      <c r="EGS93" s="480"/>
      <c r="EGT93" s="481"/>
      <c r="EGU93" s="481"/>
      <c r="EGV93" s="482"/>
      <c r="EGW93" s="481"/>
      <c r="EGX93" s="1053"/>
      <c r="EGY93" s="1053"/>
      <c r="EGZ93" s="1053"/>
      <c r="EHA93" s="1053"/>
      <c r="EHB93" s="1053"/>
      <c r="EHC93" s="480"/>
      <c r="EHD93" s="480"/>
      <c r="EHE93" s="481"/>
      <c r="EHF93" s="480"/>
      <c r="EHG93" s="480"/>
      <c r="EHH93" s="480"/>
      <c r="EHI93" s="481"/>
      <c r="EHJ93" s="481"/>
      <c r="EHK93" s="482"/>
      <c r="EHL93" s="481"/>
      <c r="EHM93" s="1053"/>
      <c r="EHN93" s="1053"/>
      <c r="EHO93" s="1053"/>
      <c r="EHP93" s="1053"/>
      <c r="EHQ93" s="1053"/>
      <c r="EHR93" s="480"/>
      <c r="EHS93" s="480"/>
      <c r="EHT93" s="481"/>
      <c r="EHU93" s="480"/>
      <c r="EHV93" s="480"/>
      <c r="EHW93" s="480"/>
      <c r="EHX93" s="481"/>
      <c r="EHY93" s="481"/>
      <c r="EHZ93" s="482"/>
      <c r="EIA93" s="481"/>
      <c r="EIB93" s="1053"/>
      <c r="EIC93" s="1053"/>
      <c r="EID93" s="1053"/>
      <c r="EIE93" s="1053"/>
      <c r="EIF93" s="1053"/>
      <c r="EIG93" s="480"/>
      <c r="EIH93" s="480"/>
      <c r="EII93" s="481"/>
      <c r="EIJ93" s="480"/>
      <c r="EIK93" s="480"/>
      <c r="EIL93" s="480"/>
      <c r="EIM93" s="481"/>
      <c r="EIN93" s="481"/>
      <c r="EIO93" s="482"/>
      <c r="EIP93" s="481"/>
      <c r="EIQ93" s="1053"/>
      <c r="EIR93" s="1053"/>
      <c r="EIS93" s="1053"/>
      <c r="EIT93" s="1053"/>
      <c r="EIU93" s="1053"/>
      <c r="EIV93" s="480"/>
      <c r="EIW93" s="480"/>
      <c r="EIX93" s="481"/>
      <c r="EIY93" s="480"/>
      <c r="EIZ93" s="480"/>
      <c r="EJA93" s="480"/>
      <c r="EJB93" s="481"/>
      <c r="EJC93" s="481"/>
      <c r="EJD93" s="482"/>
      <c r="EJE93" s="481"/>
      <c r="EJF93" s="1053"/>
      <c r="EJG93" s="1053"/>
      <c r="EJH93" s="1053"/>
      <c r="EJI93" s="1053"/>
      <c r="EJJ93" s="1053"/>
      <c r="EJK93" s="480"/>
      <c r="EJL93" s="480"/>
      <c r="EJM93" s="481"/>
      <c r="EJN93" s="480"/>
      <c r="EJO93" s="480"/>
      <c r="EJP93" s="480"/>
      <c r="EJQ93" s="481"/>
      <c r="EJR93" s="481"/>
      <c r="EJS93" s="482"/>
      <c r="EJT93" s="481"/>
      <c r="EJU93" s="1053"/>
      <c r="EJV93" s="1053"/>
      <c r="EJW93" s="1053"/>
      <c r="EJX93" s="1053"/>
      <c r="EJY93" s="1053"/>
      <c r="EJZ93" s="480"/>
      <c r="EKA93" s="480"/>
      <c r="EKB93" s="481"/>
      <c r="EKC93" s="480"/>
      <c r="EKD93" s="480"/>
      <c r="EKE93" s="480"/>
      <c r="EKF93" s="481"/>
      <c r="EKG93" s="481"/>
      <c r="EKH93" s="482"/>
      <c r="EKI93" s="481"/>
      <c r="EKJ93" s="1053"/>
      <c r="EKK93" s="1053"/>
      <c r="EKL93" s="1053"/>
      <c r="EKM93" s="1053"/>
      <c r="EKN93" s="1053"/>
      <c r="EKO93" s="480"/>
      <c r="EKP93" s="480"/>
      <c r="EKQ93" s="481"/>
      <c r="EKR93" s="480"/>
      <c r="EKS93" s="480"/>
      <c r="EKT93" s="480"/>
      <c r="EKU93" s="481"/>
      <c r="EKV93" s="481"/>
      <c r="EKW93" s="482"/>
      <c r="EKX93" s="481"/>
      <c r="EKY93" s="1053"/>
      <c r="EKZ93" s="1053"/>
      <c r="ELA93" s="1053"/>
      <c r="ELB93" s="1053"/>
      <c r="ELC93" s="1053"/>
      <c r="ELD93" s="480"/>
      <c r="ELE93" s="480"/>
      <c r="ELF93" s="481"/>
      <c r="ELG93" s="480"/>
      <c r="ELH93" s="480"/>
      <c r="ELI93" s="480"/>
      <c r="ELJ93" s="481"/>
      <c r="ELK93" s="481"/>
      <c r="ELL93" s="482"/>
      <c r="ELM93" s="481"/>
      <c r="ELN93" s="1053"/>
      <c r="ELO93" s="1053"/>
      <c r="ELP93" s="1053"/>
      <c r="ELQ93" s="1053"/>
      <c r="ELR93" s="1053"/>
      <c r="ELS93" s="480"/>
      <c r="ELT93" s="480"/>
      <c r="ELU93" s="481"/>
      <c r="ELV93" s="480"/>
      <c r="ELW93" s="480"/>
      <c r="ELX93" s="480"/>
      <c r="ELY93" s="481"/>
      <c r="ELZ93" s="481"/>
      <c r="EMA93" s="482"/>
      <c r="EMB93" s="481"/>
      <c r="EMC93" s="1053"/>
      <c r="EMD93" s="1053"/>
      <c r="EME93" s="1053"/>
      <c r="EMF93" s="1053"/>
      <c r="EMG93" s="1053"/>
      <c r="EMH93" s="480"/>
      <c r="EMI93" s="480"/>
      <c r="EMJ93" s="481"/>
      <c r="EMK93" s="480"/>
      <c r="EML93" s="480"/>
      <c r="EMM93" s="480"/>
      <c r="EMN93" s="481"/>
      <c r="EMO93" s="481"/>
      <c r="EMP93" s="482"/>
      <c r="EMQ93" s="481"/>
      <c r="EMR93" s="1053"/>
      <c r="EMS93" s="1053"/>
      <c r="EMT93" s="1053"/>
      <c r="EMU93" s="1053"/>
      <c r="EMV93" s="1053"/>
      <c r="EMW93" s="480"/>
      <c r="EMX93" s="480"/>
      <c r="EMY93" s="481"/>
      <c r="EMZ93" s="480"/>
      <c r="ENA93" s="480"/>
      <c r="ENB93" s="480"/>
      <c r="ENC93" s="481"/>
      <c r="END93" s="481"/>
      <c r="ENE93" s="482"/>
      <c r="ENF93" s="481"/>
      <c r="ENG93" s="1053"/>
      <c r="ENH93" s="1053"/>
      <c r="ENI93" s="1053"/>
      <c r="ENJ93" s="1053"/>
      <c r="ENK93" s="1053"/>
      <c r="ENL93" s="480"/>
      <c r="ENM93" s="480"/>
      <c r="ENN93" s="481"/>
      <c r="ENO93" s="480"/>
      <c r="ENP93" s="480"/>
      <c r="ENQ93" s="480"/>
      <c r="ENR93" s="481"/>
      <c r="ENS93" s="481"/>
      <c r="ENT93" s="482"/>
      <c r="ENU93" s="481"/>
      <c r="ENV93" s="1053"/>
      <c r="ENW93" s="1053"/>
      <c r="ENX93" s="1053"/>
      <c r="ENY93" s="1053"/>
      <c r="ENZ93" s="1053"/>
      <c r="EOA93" s="480"/>
      <c r="EOB93" s="480"/>
      <c r="EOC93" s="481"/>
      <c r="EOD93" s="480"/>
      <c r="EOE93" s="480"/>
      <c r="EOF93" s="480"/>
      <c r="EOG93" s="481"/>
      <c r="EOH93" s="481"/>
      <c r="EOI93" s="482"/>
      <c r="EOJ93" s="481"/>
      <c r="EOK93" s="1053"/>
      <c r="EOL93" s="1053"/>
      <c r="EOM93" s="1053"/>
      <c r="EON93" s="1053"/>
      <c r="EOO93" s="1053"/>
      <c r="EOP93" s="480"/>
      <c r="EOQ93" s="480"/>
      <c r="EOR93" s="481"/>
      <c r="EOS93" s="480"/>
      <c r="EOT93" s="480"/>
      <c r="EOU93" s="480"/>
      <c r="EOV93" s="481"/>
      <c r="EOW93" s="481"/>
      <c r="EOX93" s="482"/>
      <c r="EOY93" s="481"/>
      <c r="EOZ93" s="1053"/>
      <c r="EPA93" s="1053"/>
      <c r="EPB93" s="1053"/>
      <c r="EPC93" s="1053"/>
      <c r="EPD93" s="1053"/>
      <c r="EPE93" s="480"/>
      <c r="EPF93" s="480"/>
      <c r="EPG93" s="481"/>
      <c r="EPH93" s="480"/>
      <c r="EPI93" s="480"/>
      <c r="EPJ93" s="480"/>
      <c r="EPK93" s="481"/>
      <c r="EPL93" s="481"/>
      <c r="EPM93" s="482"/>
      <c r="EPN93" s="481"/>
      <c r="EPO93" s="1053"/>
      <c r="EPP93" s="1053"/>
      <c r="EPQ93" s="1053"/>
      <c r="EPR93" s="1053"/>
      <c r="EPS93" s="1053"/>
      <c r="EPT93" s="480"/>
      <c r="EPU93" s="480"/>
      <c r="EPV93" s="481"/>
      <c r="EPW93" s="480"/>
      <c r="EPX93" s="480"/>
      <c r="EPY93" s="480"/>
      <c r="EPZ93" s="481"/>
      <c r="EQA93" s="481"/>
      <c r="EQB93" s="482"/>
      <c r="EQC93" s="481"/>
      <c r="EQD93" s="1053"/>
      <c r="EQE93" s="1053"/>
      <c r="EQF93" s="1053"/>
      <c r="EQG93" s="1053"/>
      <c r="EQH93" s="1053"/>
      <c r="EQI93" s="480"/>
      <c r="EQJ93" s="480"/>
      <c r="EQK93" s="481"/>
      <c r="EQL93" s="480"/>
      <c r="EQM93" s="480"/>
      <c r="EQN93" s="480"/>
      <c r="EQO93" s="481"/>
      <c r="EQP93" s="481"/>
      <c r="EQQ93" s="482"/>
      <c r="EQR93" s="481"/>
      <c r="EQS93" s="1053"/>
      <c r="EQT93" s="1053"/>
      <c r="EQU93" s="1053"/>
      <c r="EQV93" s="1053"/>
      <c r="EQW93" s="1053"/>
      <c r="EQX93" s="480"/>
      <c r="EQY93" s="480"/>
      <c r="EQZ93" s="481"/>
      <c r="ERA93" s="480"/>
      <c r="ERB93" s="480"/>
      <c r="ERC93" s="480"/>
      <c r="ERD93" s="481"/>
      <c r="ERE93" s="481"/>
      <c r="ERF93" s="482"/>
      <c r="ERG93" s="481"/>
      <c r="ERH93" s="1053"/>
      <c r="ERI93" s="1053"/>
      <c r="ERJ93" s="1053"/>
      <c r="ERK93" s="1053"/>
      <c r="ERL93" s="1053"/>
      <c r="ERM93" s="480"/>
      <c r="ERN93" s="480"/>
      <c r="ERO93" s="481"/>
      <c r="ERP93" s="480"/>
      <c r="ERQ93" s="480"/>
      <c r="ERR93" s="480"/>
      <c r="ERS93" s="481"/>
      <c r="ERT93" s="481"/>
      <c r="ERU93" s="482"/>
      <c r="ERV93" s="481"/>
      <c r="ERW93" s="1053"/>
      <c r="ERX93" s="1053"/>
      <c r="ERY93" s="1053"/>
      <c r="ERZ93" s="1053"/>
      <c r="ESA93" s="1053"/>
      <c r="ESB93" s="480"/>
      <c r="ESC93" s="480"/>
      <c r="ESD93" s="481"/>
      <c r="ESE93" s="480"/>
      <c r="ESF93" s="480"/>
      <c r="ESG93" s="480"/>
      <c r="ESH93" s="481"/>
      <c r="ESI93" s="481"/>
      <c r="ESJ93" s="482"/>
      <c r="ESK93" s="481"/>
      <c r="ESL93" s="1053"/>
      <c r="ESM93" s="1053"/>
      <c r="ESN93" s="1053"/>
      <c r="ESO93" s="1053"/>
      <c r="ESP93" s="1053"/>
      <c r="ESQ93" s="480"/>
      <c r="ESR93" s="480"/>
      <c r="ESS93" s="481"/>
      <c r="EST93" s="480"/>
      <c r="ESU93" s="480"/>
      <c r="ESV93" s="480"/>
      <c r="ESW93" s="481"/>
      <c r="ESX93" s="481"/>
      <c r="ESY93" s="482"/>
      <c r="ESZ93" s="481"/>
      <c r="ETA93" s="1053"/>
      <c r="ETB93" s="1053"/>
      <c r="ETC93" s="1053"/>
      <c r="ETD93" s="1053"/>
      <c r="ETE93" s="1053"/>
      <c r="ETF93" s="480"/>
      <c r="ETG93" s="480"/>
      <c r="ETH93" s="481"/>
      <c r="ETI93" s="480"/>
      <c r="ETJ93" s="480"/>
      <c r="ETK93" s="480"/>
      <c r="ETL93" s="481"/>
      <c r="ETM93" s="481"/>
      <c r="ETN93" s="482"/>
      <c r="ETO93" s="481"/>
      <c r="ETP93" s="1053"/>
      <c r="ETQ93" s="1053"/>
      <c r="ETR93" s="1053"/>
      <c r="ETS93" s="1053"/>
      <c r="ETT93" s="1053"/>
      <c r="ETU93" s="480"/>
      <c r="ETV93" s="480"/>
      <c r="ETW93" s="481"/>
      <c r="ETX93" s="480"/>
      <c r="ETY93" s="480"/>
      <c r="ETZ93" s="480"/>
      <c r="EUA93" s="481"/>
      <c r="EUB93" s="481"/>
      <c r="EUC93" s="482"/>
      <c r="EUD93" s="481"/>
      <c r="EUE93" s="1053"/>
      <c r="EUF93" s="1053"/>
      <c r="EUG93" s="1053"/>
      <c r="EUH93" s="1053"/>
      <c r="EUI93" s="1053"/>
      <c r="EUJ93" s="480"/>
      <c r="EUK93" s="480"/>
      <c r="EUL93" s="481"/>
      <c r="EUM93" s="480"/>
      <c r="EUN93" s="480"/>
      <c r="EUO93" s="480"/>
      <c r="EUP93" s="481"/>
      <c r="EUQ93" s="481"/>
      <c r="EUR93" s="482"/>
      <c r="EUS93" s="481"/>
      <c r="EUT93" s="1053"/>
      <c r="EUU93" s="1053"/>
      <c r="EUV93" s="1053"/>
      <c r="EUW93" s="1053"/>
      <c r="EUX93" s="1053"/>
      <c r="EUY93" s="480"/>
      <c r="EUZ93" s="480"/>
      <c r="EVA93" s="481"/>
      <c r="EVB93" s="480"/>
      <c r="EVC93" s="480"/>
      <c r="EVD93" s="480"/>
      <c r="EVE93" s="481"/>
      <c r="EVF93" s="481"/>
      <c r="EVG93" s="482"/>
      <c r="EVH93" s="481"/>
      <c r="EVI93" s="1053"/>
      <c r="EVJ93" s="1053"/>
      <c r="EVK93" s="1053"/>
      <c r="EVL93" s="1053"/>
      <c r="EVM93" s="1053"/>
      <c r="EVN93" s="480"/>
      <c r="EVO93" s="480"/>
      <c r="EVP93" s="481"/>
      <c r="EVQ93" s="480"/>
      <c r="EVR93" s="480"/>
      <c r="EVS93" s="480"/>
      <c r="EVT93" s="481"/>
      <c r="EVU93" s="481"/>
      <c r="EVV93" s="482"/>
      <c r="EVW93" s="481"/>
      <c r="EVX93" s="1053"/>
      <c r="EVY93" s="1053"/>
      <c r="EVZ93" s="1053"/>
      <c r="EWA93" s="1053"/>
      <c r="EWB93" s="1053"/>
      <c r="EWC93" s="480"/>
      <c r="EWD93" s="480"/>
      <c r="EWE93" s="481"/>
      <c r="EWF93" s="480"/>
      <c r="EWG93" s="480"/>
      <c r="EWH93" s="480"/>
      <c r="EWI93" s="481"/>
      <c r="EWJ93" s="481"/>
      <c r="EWK93" s="482"/>
      <c r="EWL93" s="481"/>
      <c r="EWM93" s="1053"/>
      <c r="EWN93" s="1053"/>
      <c r="EWO93" s="1053"/>
      <c r="EWP93" s="1053"/>
      <c r="EWQ93" s="1053"/>
      <c r="EWR93" s="480"/>
      <c r="EWS93" s="480"/>
      <c r="EWT93" s="481"/>
      <c r="EWU93" s="480"/>
      <c r="EWV93" s="480"/>
      <c r="EWW93" s="480"/>
      <c r="EWX93" s="481"/>
      <c r="EWY93" s="481"/>
      <c r="EWZ93" s="482"/>
      <c r="EXA93" s="481"/>
      <c r="EXB93" s="1053"/>
      <c r="EXC93" s="1053"/>
      <c r="EXD93" s="1053"/>
      <c r="EXE93" s="1053"/>
      <c r="EXF93" s="1053"/>
      <c r="EXG93" s="480"/>
      <c r="EXH93" s="480"/>
      <c r="EXI93" s="481"/>
      <c r="EXJ93" s="480"/>
      <c r="EXK93" s="480"/>
      <c r="EXL93" s="480"/>
      <c r="EXM93" s="481"/>
      <c r="EXN93" s="481"/>
      <c r="EXO93" s="482"/>
      <c r="EXP93" s="481"/>
      <c r="EXQ93" s="1053"/>
      <c r="EXR93" s="1053"/>
      <c r="EXS93" s="1053"/>
      <c r="EXT93" s="1053"/>
      <c r="EXU93" s="1053"/>
      <c r="EXV93" s="480"/>
      <c r="EXW93" s="480"/>
      <c r="EXX93" s="481"/>
      <c r="EXY93" s="480"/>
      <c r="EXZ93" s="480"/>
      <c r="EYA93" s="480"/>
      <c r="EYB93" s="481"/>
      <c r="EYC93" s="481"/>
      <c r="EYD93" s="482"/>
      <c r="EYE93" s="481"/>
      <c r="EYF93" s="1053"/>
      <c r="EYG93" s="1053"/>
      <c r="EYH93" s="1053"/>
      <c r="EYI93" s="1053"/>
      <c r="EYJ93" s="1053"/>
      <c r="EYK93" s="480"/>
      <c r="EYL93" s="480"/>
      <c r="EYM93" s="481"/>
      <c r="EYN93" s="480"/>
      <c r="EYO93" s="480"/>
      <c r="EYP93" s="480"/>
      <c r="EYQ93" s="481"/>
      <c r="EYR93" s="481"/>
      <c r="EYS93" s="482"/>
      <c r="EYT93" s="481"/>
      <c r="EYU93" s="1053"/>
      <c r="EYV93" s="1053"/>
      <c r="EYW93" s="1053"/>
      <c r="EYX93" s="1053"/>
      <c r="EYY93" s="1053"/>
      <c r="EYZ93" s="480"/>
      <c r="EZA93" s="480"/>
      <c r="EZB93" s="481"/>
      <c r="EZC93" s="480"/>
      <c r="EZD93" s="480"/>
      <c r="EZE93" s="480"/>
      <c r="EZF93" s="481"/>
      <c r="EZG93" s="481"/>
      <c r="EZH93" s="482"/>
      <c r="EZI93" s="481"/>
      <c r="EZJ93" s="1053"/>
      <c r="EZK93" s="1053"/>
      <c r="EZL93" s="1053"/>
      <c r="EZM93" s="1053"/>
      <c r="EZN93" s="1053"/>
      <c r="EZO93" s="480"/>
      <c r="EZP93" s="480"/>
      <c r="EZQ93" s="481"/>
      <c r="EZR93" s="480"/>
      <c r="EZS93" s="480"/>
      <c r="EZT93" s="480"/>
      <c r="EZU93" s="481"/>
      <c r="EZV93" s="481"/>
      <c r="EZW93" s="482"/>
      <c r="EZX93" s="481"/>
      <c r="EZY93" s="1053"/>
      <c r="EZZ93" s="1053"/>
      <c r="FAA93" s="1053"/>
      <c r="FAB93" s="1053"/>
      <c r="FAC93" s="1053"/>
      <c r="FAD93" s="480"/>
      <c r="FAE93" s="480"/>
      <c r="FAF93" s="481"/>
      <c r="FAG93" s="480"/>
      <c r="FAH93" s="480"/>
      <c r="FAI93" s="480"/>
      <c r="FAJ93" s="481"/>
      <c r="FAK93" s="481"/>
      <c r="FAL93" s="482"/>
      <c r="FAM93" s="481"/>
      <c r="FAN93" s="1053"/>
      <c r="FAO93" s="1053"/>
      <c r="FAP93" s="1053"/>
      <c r="FAQ93" s="1053"/>
      <c r="FAR93" s="1053"/>
      <c r="FAS93" s="480"/>
      <c r="FAT93" s="480"/>
      <c r="FAU93" s="481"/>
      <c r="FAV93" s="480"/>
      <c r="FAW93" s="480"/>
      <c r="FAX93" s="480"/>
      <c r="FAY93" s="481"/>
      <c r="FAZ93" s="481"/>
      <c r="FBA93" s="482"/>
      <c r="FBB93" s="481"/>
      <c r="FBC93" s="1053"/>
      <c r="FBD93" s="1053"/>
      <c r="FBE93" s="1053"/>
      <c r="FBF93" s="1053"/>
      <c r="FBG93" s="1053"/>
      <c r="FBH93" s="480"/>
      <c r="FBI93" s="480"/>
      <c r="FBJ93" s="481"/>
      <c r="FBK93" s="480"/>
      <c r="FBL93" s="480"/>
      <c r="FBM93" s="480"/>
      <c r="FBN93" s="481"/>
      <c r="FBO93" s="481"/>
      <c r="FBP93" s="482"/>
      <c r="FBQ93" s="481"/>
      <c r="FBR93" s="1053"/>
      <c r="FBS93" s="1053"/>
      <c r="FBT93" s="1053"/>
      <c r="FBU93" s="1053"/>
      <c r="FBV93" s="1053"/>
      <c r="FBW93" s="480"/>
      <c r="FBX93" s="480"/>
      <c r="FBY93" s="481"/>
      <c r="FBZ93" s="480"/>
      <c r="FCA93" s="480"/>
      <c r="FCB93" s="480"/>
      <c r="FCC93" s="481"/>
      <c r="FCD93" s="481"/>
      <c r="FCE93" s="482"/>
      <c r="FCF93" s="481"/>
      <c r="FCG93" s="1053"/>
      <c r="FCH93" s="1053"/>
      <c r="FCI93" s="1053"/>
      <c r="FCJ93" s="1053"/>
      <c r="FCK93" s="1053"/>
      <c r="FCL93" s="480"/>
      <c r="FCM93" s="480"/>
      <c r="FCN93" s="481"/>
      <c r="FCO93" s="480"/>
      <c r="FCP93" s="480"/>
      <c r="FCQ93" s="480"/>
      <c r="FCR93" s="481"/>
      <c r="FCS93" s="481"/>
      <c r="FCT93" s="482"/>
      <c r="FCU93" s="481"/>
      <c r="FCV93" s="1053"/>
      <c r="FCW93" s="1053"/>
      <c r="FCX93" s="1053"/>
      <c r="FCY93" s="1053"/>
      <c r="FCZ93" s="1053"/>
      <c r="FDA93" s="480"/>
      <c r="FDB93" s="480"/>
      <c r="FDC93" s="481"/>
      <c r="FDD93" s="480"/>
      <c r="FDE93" s="480"/>
      <c r="FDF93" s="480"/>
      <c r="FDG93" s="481"/>
      <c r="FDH93" s="481"/>
      <c r="FDI93" s="482"/>
      <c r="FDJ93" s="481"/>
      <c r="FDK93" s="1053"/>
      <c r="FDL93" s="1053"/>
      <c r="FDM93" s="1053"/>
      <c r="FDN93" s="1053"/>
      <c r="FDO93" s="1053"/>
      <c r="FDP93" s="480"/>
      <c r="FDQ93" s="480"/>
      <c r="FDR93" s="481"/>
      <c r="FDS93" s="480"/>
      <c r="FDT93" s="480"/>
      <c r="FDU93" s="480"/>
      <c r="FDV93" s="481"/>
      <c r="FDW93" s="481"/>
      <c r="FDX93" s="482"/>
      <c r="FDY93" s="481"/>
      <c r="FDZ93" s="1053"/>
      <c r="FEA93" s="1053"/>
      <c r="FEB93" s="1053"/>
      <c r="FEC93" s="1053"/>
      <c r="FED93" s="1053"/>
      <c r="FEE93" s="480"/>
      <c r="FEF93" s="480"/>
      <c r="FEG93" s="481"/>
      <c r="FEH93" s="480"/>
      <c r="FEI93" s="480"/>
      <c r="FEJ93" s="480"/>
      <c r="FEK93" s="481"/>
      <c r="FEL93" s="481"/>
      <c r="FEM93" s="482"/>
      <c r="FEN93" s="481"/>
      <c r="FEO93" s="1053"/>
      <c r="FEP93" s="1053"/>
      <c r="FEQ93" s="1053"/>
      <c r="FER93" s="1053"/>
      <c r="FES93" s="1053"/>
      <c r="FET93" s="480"/>
      <c r="FEU93" s="480"/>
      <c r="FEV93" s="481"/>
      <c r="FEW93" s="480"/>
      <c r="FEX93" s="480"/>
      <c r="FEY93" s="480"/>
      <c r="FEZ93" s="481"/>
      <c r="FFA93" s="481"/>
      <c r="FFB93" s="482"/>
      <c r="FFC93" s="481"/>
      <c r="FFD93" s="1053"/>
      <c r="FFE93" s="1053"/>
      <c r="FFF93" s="1053"/>
      <c r="FFG93" s="1053"/>
      <c r="FFH93" s="1053"/>
      <c r="FFI93" s="480"/>
      <c r="FFJ93" s="480"/>
      <c r="FFK93" s="481"/>
      <c r="FFL93" s="480"/>
      <c r="FFM93" s="480"/>
      <c r="FFN93" s="480"/>
      <c r="FFO93" s="481"/>
      <c r="FFP93" s="481"/>
      <c r="FFQ93" s="482"/>
      <c r="FFR93" s="481"/>
      <c r="FFS93" s="1053"/>
      <c r="FFT93" s="1053"/>
      <c r="FFU93" s="1053"/>
      <c r="FFV93" s="1053"/>
      <c r="FFW93" s="1053"/>
      <c r="FFX93" s="480"/>
      <c r="FFY93" s="480"/>
      <c r="FFZ93" s="481"/>
      <c r="FGA93" s="480"/>
      <c r="FGB93" s="480"/>
      <c r="FGC93" s="480"/>
      <c r="FGD93" s="481"/>
      <c r="FGE93" s="481"/>
      <c r="FGF93" s="482"/>
      <c r="FGG93" s="481"/>
      <c r="FGH93" s="1053"/>
      <c r="FGI93" s="1053"/>
      <c r="FGJ93" s="1053"/>
      <c r="FGK93" s="1053"/>
      <c r="FGL93" s="1053"/>
      <c r="FGM93" s="480"/>
      <c r="FGN93" s="480"/>
      <c r="FGO93" s="481"/>
      <c r="FGP93" s="480"/>
      <c r="FGQ93" s="480"/>
      <c r="FGR93" s="480"/>
      <c r="FGS93" s="481"/>
      <c r="FGT93" s="481"/>
      <c r="FGU93" s="482"/>
      <c r="FGV93" s="481"/>
      <c r="FGW93" s="1053"/>
      <c r="FGX93" s="1053"/>
      <c r="FGY93" s="1053"/>
      <c r="FGZ93" s="1053"/>
      <c r="FHA93" s="1053"/>
      <c r="FHB93" s="480"/>
      <c r="FHC93" s="480"/>
      <c r="FHD93" s="481"/>
      <c r="FHE93" s="480"/>
      <c r="FHF93" s="480"/>
      <c r="FHG93" s="480"/>
      <c r="FHH93" s="481"/>
      <c r="FHI93" s="481"/>
      <c r="FHJ93" s="482"/>
      <c r="FHK93" s="481"/>
      <c r="FHL93" s="1053"/>
      <c r="FHM93" s="1053"/>
      <c r="FHN93" s="1053"/>
      <c r="FHO93" s="1053"/>
      <c r="FHP93" s="1053"/>
      <c r="FHQ93" s="480"/>
      <c r="FHR93" s="480"/>
      <c r="FHS93" s="481"/>
      <c r="FHT93" s="480"/>
      <c r="FHU93" s="480"/>
      <c r="FHV93" s="480"/>
      <c r="FHW93" s="481"/>
      <c r="FHX93" s="481"/>
      <c r="FHY93" s="482"/>
      <c r="FHZ93" s="481"/>
      <c r="FIA93" s="1053"/>
      <c r="FIB93" s="1053"/>
      <c r="FIC93" s="1053"/>
      <c r="FID93" s="1053"/>
      <c r="FIE93" s="1053"/>
      <c r="FIF93" s="480"/>
      <c r="FIG93" s="480"/>
      <c r="FIH93" s="481"/>
      <c r="FII93" s="480"/>
      <c r="FIJ93" s="480"/>
      <c r="FIK93" s="480"/>
      <c r="FIL93" s="481"/>
      <c r="FIM93" s="481"/>
      <c r="FIN93" s="482"/>
      <c r="FIO93" s="481"/>
      <c r="FIP93" s="1053"/>
      <c r="FIQ93" s="1053"/>
      <c r="FIR93" s="1053"/>
      <c r="FIS93" s="1053"/>
      <c r="FIT93" s="1053"/>
      <c r="FIU93" s="480"/>
      <c r="FIV93" s="480"/>
      <c r="FIW93" s="481"/>
      <c r="FIX93" s="480"/>
      <c r="FIY93" s="480"/>
      <c r="FIZ93" s="480"/>
      <c r="FJA93" s="481"/>
      <c r="FJB93" s="481"/>
      <c r="FJC93" s="482"/>
      <c r="FJD93" s="481"/>
      <c r="FJE93" s="1053"/>
      <c r="FJF93" s="1053"/>
      <c r="FJG93" s="1053"/>
      <c r="FJH93" s="1053"/>
      <c r="FJI93" s="1053"/>
      <c r="FJJ93" s="480"/>
      <c r="FJK93" s="480"/>
      <c r="FJL93" s="481"/>
      <c r="FJM93" s="480"/>
      <c r="FJN93" s="480"/>
      <c r="FJO93" s="480"/>
      <c r="FJP93" s="481"/>
      <c r="FJQ93" s="481"/>
      <c r="FJR93" s="482"/>
      <c r="FJS93" s="481"/>
      <c r="FJT93" s="1053"/>
      <c r="FJU93" s="1053"/>
      <c r="FJV93" s="1053"/>
      <c r="FJW93" s="1053"/>
      <c r="FJX93" s="1053"/>
      <c r="FJY93" s="480"/>
      <c r="FJZ93" s="480"/>
      <c r="FKA93" s="481"/>
      <c r="FKB93" s="480"/>
      <c r="FKC93" s="480"/>
      <c r="FKD93" s="480"/>
      <c r="FKE93" s="481"/>
      <c r="FKF93" s="481"/>
      <c r="FKG93" s="482"/>
      <c r="FKH93" s="481"/>
      <c r="FKI93" s="1053"/>
      <c r="FKJ93" s="1053"/>
      <c r="FKK93" s="1053"/>
      <c r="FKL93" s="1053"/>
      <c r="FKM93" s="1053"/>
      <c r="FKN93" s="480"/>
      <c r="FKO93" s="480"/>
      <c r="FKP93" s="481"/>
      <c r="FKQ93" s="480"/>
      <c r="FKR93" s="480"/>
      <c r="FKS93" s="480"/>
      <c r="FKT93" s="481"/>
      <c r="FKU93" s="481"/>
      <c r="FKV93" s="482"/>
      <c r="FKW93" s="481"/>
      <c r="FKX93" s="1053"/>
      <c r="FKY93" s="1053"/>
      <c r="FKZ93" s="1053"/>
      <c r="FLA93" s="1053"/>
      <c r="FLB93" s="1053"/>
      <c r="FLC93" s="480"/>
      <c r="FLD93" s="480"/>
      <c r="FLE93" s="481"/>
      <c r="FLF93" s="480"/>
      <c r="FLG93" s="480"/>
      <c r="FLH93" s="480"/>
      <c r="FLI93" s="481"/>
      <c r="FLJ93" s="481"/>
      <c r="FLK93" s="482"/>
      <c r="FLL93" s="481"/>
      <c r="FLM93" s="1053"/>
      <c r="FLN93" s="1053"/>
      <c r="FLO93" s="1053"/>
      <c r="FLP93" s="1053"/>
      <c r="FLQ93" s="1053"/>
      <c r="FLR93" s="480"/>
      <c r="FLS93" s="480"/>
      <c r="FLT93" s="481"/>
      <c r="FLU93" s="480"/>
      <c r="FLV93" s="480"/>
      <c r="FLW93" s="480"/>
      <c r="FLX93" s="481"/>
      <c r="FLY93" s="481"/>
      <c r="FLZ93" s="482"/>
      <c r="FMA93" s="481"/>
      <c r="FMB93" s="1053"/>
      <c r="FMC93" s="1053"/>
      <c r="FMD93" s="1053"/>
      <c r="FME93" s="1053"/>
      <c r="FMF93" s="1053"/>
      <c r="FMG93" s="480"/>
      <c r="FMH93" s="480"/>
      <c r="FMI93" s="481"/>
      <c r="FMJ93" s="480"/>
      <c r="FMK93" s="480"/>
      <c r="FML93" s="480"/>
      <c r="FMM93" s="481"/>
      <c r="FMN93" s="481"/>
      <c r="FMO93" s="482"/>
      <c r="FMP93" s="481"/>
      <c r="FMQ93" s="1053"/>
      <c r="FMR93" s="1053"/>
      <c r="FMS93" s="1053"/>
      <c r="FMT93" s="1053"/>
      <c r="FMU93" s="1053"/>
      <c r="FMV93" s="480"/>
      <c r="FMW93" s="480"/>
      <c r="FMX93" s="481"/>
      <c r="FMY93" s="480"/>
      <c r="FMZ93" s="480"/>
      <c r="FNA93" s="480"/>
      <c r="FNB93" s="481"/>
      <c r="FNC93" s="481"/>
      <c r="FND93" s="482"/>
      <c r="FNE93" s="481"/>
      <c r="FNF93" s="1053"/>
      <c r="FNG93" s="1053"/>
      <c r="FNH93" s="1053"/>
      <c r="FNI93" s="1053"/>
      <c r="FNJ93" s="1053"/>
      <c r="FNK93" s="480"/>
      <c r="FNL93" s="480"/>
      <c r="FNM93" s="481"/>
      <c r="FNN93" s="480"/>
      <c r="FNO93" s="480"/>
      <c r="FNP93" s="480"/>
      <c r="FNQ93" s="481"/>
      <c r="FNR93" s="481"/>
      <c r="FNS93" s="482"/>
      <c r="FNT93" s="481"/>
      <c r="FNU93" s="1053"/>
      <c r="FNV93" s="1053"/>
      <c r="FNW93" s="1053"/>
      <c r="FNX93" s="1053"/>
      <c r="FNY93" s="1053"/>
      <c r="FNZ93" s="480"/>
      <c r="FOA93" s="480"/>
      <c r="FOB93" s="481"/>
      <c r="FOC93" s="480"/>
      <c r="FOD93" s="480"/>
      <c r="FOE93" s="480"/>
      <c r="FOF93" s="481"/>
      <c r="FOG93" s="481"/>
      <c r="FOH93" s="482"/>
      <c r="FOI93" s="481"/>
      <c r="FOJ93" s="1053"/>
      <c r="FOK93" s="1053"/>
      <c r="FOL93" s="1053"/>
      <c r="FOM93" s="1053"/>
      <c r="FON93" s="1053"/>
      <c r="FOO93" s="480"/>
      <c r="FOP93" s="480"/>
      <c r="FOQ93" s="481"/>
      <c r="FOR93" s="480"/>
      <c r="FOS93" s="480"/>
      <c r="FOT93" s="480"/>
      <c r="FOU93" s="481"/>
      <c r="FOV93" s="481"/>
      <c r="FOW93" s="482"/>
      <c r="FOX93" s="481"/>
      <c r="FOY93" s="1053"/>
      <c r="FOZ93" s="1053"/>
      <c r="FPA93" s="1053"/>
      <c r="FPB93" s="1053"/>
      <c r="FPC93" s="1053"/>
      <c r="FPD93" s="480"/>
      <c r="FPE93" s="480"/>
      <c r="FPF93" s="481"/>
      <c r="FPG93" s="480"/>
      <c r="FPH93" s="480"/>
      <c r="FPI93" s="480"/>
      <c r="FPJ93" s="481"/>
      <c r="FPK93" s="481"/>
      <c r="FPL93" s="482"/>
      <c r="FPM93" s="481"/>
      <c r="FPN93" s="1053"/>
      <c r="FPO93" s="1053"/>
      <c r="FPP93" s="1053"/>
      <c r="FPQ93" s="1053"/>
      <c r="FPR93" s="1053"/>
      <c r="FPS93" s="480"/>
      <c r="FPT93" s="480"/>
      <c r="FPU93" s="481"/>
      <c r="FPV93" s="480"/>
      <c r="FPW93" s="480"/>
      <c r="FPX93" s="480"/>
      <c r="FPY93" s="481"/>
      <c r="FPZ93" s="481"/>
      <c r="FQA93" s="482"/>
      <c r="FQB93" s="481"/>
      <c r="FQC93" s="1053"/>
      <c r="FQD93" s="1053"/>
      <c r="FQE93" s="1053"/>
      <c r="FQF93" s="1053"/>
      <c r="FQG93" s="1053"/>
      <c r="FQH93" s="480"/>
      <c r="FQI93" s="480"/>
      <c r="FQJ93" s="481"/>
      <c r="FQK93" s="480"/>
      <c r="FQL93" s="480"/>
      <c r="FQM93" s="480"/>
      <c r="FQN93" s="481"/>
      <c r="FQO93" s="481"/>
      <c r="FQP93" s="482"/>
      <c r="FQQ93" s="481"/>
      <c r="FQR93" s="1053"/>
      <c r="FQS93" s="1053"/>
      <c r="FQT93" s="1053"/>
      <c r="FQU93" s="1053"/>
      <c r="FQV93" s="1053"/>
      <c r="FQW93" s="480"/>
      <c r="FQX93" s="480"/>
      <c r="FQY93" s="481"/>
      <c r="FQZ93" s="480"/>
      <c r="FRA93" s="480"/>
      <c r="FRB93" s="480"/>
      <c r="FRC93" s="481"/>
      <c r="FRD93" s="481"/>
      <c r="FRE93" s="482"/>
      <c r="FRF93" s="481"/>
      <c r="FRG93" s="1053"/>
      <c r="FRH93" s="1053"/>
      <c r="FRI93" s="1053"/>
      <c r="FRJ93" s="1053"/>
      <c r="FRK93" s="1053"/>
      <c r="FRL93" s="480"/>
      <c r="FRM93" s="480"/>
      <c r="FRN93" s="481"/>
      <c r="FRO93" s="480"/>
      <c r="FRP93" s="480"/>
      <c r="FRQ93" s="480"/>
      <c r="FRR93" s="481"/>
      <c r="FRS93" s="481"/>
      <c r="FRT93" s="482"/>
      <c r="FRU93" s="481"/>
      <c r="FRV93" s="1053"/>
      <c r="FRW93" s="1053"/>
      <c r="FRX93" s="1053"/>
      <c r="FRY93" s="1053"/>
      <c r="FRZ93" s="1053"/>
      <c r="FSA93" s="480"/>
      <c r="FSB93" s="480"/>
      <c r="FSC93" s="481"/>
      <c r="FSD93" s="480"/>
      <c r="FSE93" s="480"/>
      <c r="FSF93" s="480"/>
      <c r="FSG93" s="481"/>
      <c r="FSH93" s="481"/>
      <c r="FSI93" s="482"/>
      <c r="FSJ93" s="481"/>
      <c r="FSK93" s="1053"/>
      <c r="FSL93" s="1053"/>
      <c r="FSM93" s="1053"/>
      <c r="FSN93" s="1053"/>
      <c r="FSO93" s="1053"/>
      <c r="FSP93" s="480"/>
      <c r="FSQ93" s="480"/>
      <c r="FSR93" s="481"/>
      <c r="FSS93" s="480"/>
      <c r="FST93" s="480"/>
      <c r="FSU93" s="480"/>
      <c r="FSV93" s="481"/>
      <c r="FSW93" s="481"/>
      <c r="FSX93" s="482"/>
      <c r="FSY93" s="481"/>
      <c r="FSZ93" s="1053"/>
      <c r="FTA93" s="1053"/>
      <c r="FTB93" s="1053"/>
      <c r="FTC93" s="1053"/>
      <c r="FTD93" s="1053"/>
      <c r="FTE93" s="480"/>
      <c r="FTF93" s="480"/>
      <c r="FTG93" s="481"/>
      <c r="FTH93" s="480"/>
      <c r="FTI93" s="480"/>
      <c r="FTJ93" s="480"/>
      <c r="FTK93" s="481"/>
      <c r="FTL93" s="481"/>
      <c r="FTM93" s="482"/>
      <c r="FTN93" s="481"/>
      <c r="FTO93" s="1053"/>
      <c r="FTP93" s="1053"/>
      <c r="FTQ93" s="1053"/>
      <c r="FTR93" s="1053"/>
      <c r="FTS93" s="1053"/>
      <c r="FTT93" s="480"/>
      <c r="FTU93" s="480"/>
      <c r="FTV93" s="481"/>
      <c r="FTW93" s="480"/>
      <c r="FTX93" s="480"/>
      <c r="FTY93" s="480"/>
      <c r="FTZ93" s="481"/>
      <c r="FUA93" s="481"/>
      <c r="FUB93" s="482"/>
      <c r="FUC93" s="481"/>
      <c r="FUD93" s="1053"/>
      <c r="FUE93" s="1053"/>
      <c r="FUF93" s="1053"/>
      <c r="FUG93" s="1053"/>
      <c r="FUH93" s="1053"/>
      <c r="FUI93" s="480"/>
      <c r="FUJ93" s="480"/>
      <c r="FUK93" s="481"/>
      <c r="FUL93" s="480"/>
      <c r="FUM93" s="480"/>
      <c r="FUN93" s="480"/>
      <c r="FUO93" s="481"/>
      <c r="FUP93" s="481"/>
      <c r="FUQ93" s="482"/>
      <c r="FUR93" s="481"/>
      <c r="FUS93" s="1053"/>
      <c r="FUT93" s="1053"/>
      <c r="FUU93" s="1053"/>
      <c r="FUV93" s="1053"/>
      <c r="FUW93" s="1053"/>
      <c r="FUX93" s="480"/>
      <c r="FUY93" s="480"/>
      <c r="FUZ93" s="481"/>
      <c r="FVA93" s="480"/>
      <c r="FVB93" s="480"/>
      <c r="FVC93" s="480"/>
      <c r="FVD93" s="481"/>
      <c r="FVE93" s="481"/>
      <c r="FVF93" s="482"/>
      <c r="FVG93" s="481"/>
      <c r="FVH93" s="1053"/>
      <c r="FVI93" s="1053"/>
      <c r="FVJ93" s="1053"/>
      <c r="FVK93" s="1053"/>
      <c r="FVL93" s="1053"/>
      <c r="FVM93" s="480"/>
      <c r="FVN93" s="480"/>
      <c r="FVO93" s="481"/>
      <c r="FVP93" s="480"/>
      <c r="FVQ93" s="480"/>
      <c r="FVR93" s="480"/>
      <c r="FVS93" s="481"/>
      <c r="FVT93" s="481"/>
      <c r="FVU93" s="482"/>
      <c r="FVV93" s="481"/>
      <c r="FVW93" s="1053"/>
      <c r="FVX93" s="1053"/>
      <c r="FVY93" s="1053"/>
      <c r="FVZ93" s="1053"/>
      <c r="FWA93" s="1053"/>
      <c r="FWB93" s="480"/>
      <c r="FWC93" s="480"/>
      <c r="FWD93" s="481"/>
      <c r="FWE93" s="480"/>
      <c r="FWF93" s="480"/>
      <c r="FWG93" s="480"/>
      <c r="FWH93" s="481"/>
      <c r="FWI93" s="481"/>
      <c r="FWJ93" s="482"/>
      <c r="FWK93" s="481"/>
      <c r="FWL93" s="1053"/>
      <c r="FWM93" s="1053"/>
      <c r="FWN93" s="1053"/>
      <c r="FWO93" s="1053"/>
      <c r="FWP93" s="1053"/>
      <c r="FWQ93" s="480"/>
      <c r="FWR93" s="480"/>
      <c r="FWS93" s="481"/>
      <c r="FWT93" s="480"/>
      <c r="FWU93" s="480"/>
      <c r="FWV93" s="480"/>
      <c r="FWW93" s="481"/>
      <c r="FWX93" s="481"/>
      <c r="FWY93" s="482"/>
      <c r="FWZ93" s="481"/>
      <c r="FXA93" s="1053"/>
      <c r="FXB93" s="1053"/>
      <c r="FXC93" s="1053"/>
      <c r="FXD93" s="1053"/>
      <c r="FXE93" s="1053"/>
      <c r="FXF93" s="480"/>
      <c r="FXG93" s="480"/>
      <c r="FXH93" s="481"/>
      <c r="FXI93" s="480"/>
      <c r="FXJ93" s="480"/>
      <c r="FXK93" s="480"/>
      <c r="FXL93" s="481"/>
      <c r="FXM93" s="481"/>
      <c r="FXN93" s="482"/>
      <c r="FXO93" s="481"/>
      <c r="FXP93" s="1053"/>
      <c r="FXQ93" s="1053"/>
      <c r="FXR93" s="1053"/>
      <c r="FXS93" s="1053"/>
      <c r="FXT93" s="1053"/>
      <c r="FXU93" s="480"/>
      <c r="FXV93" s="480"/>
      <c r="FXW93" s="481"/>
      <c r="FXX93" s="480"/>
      <c r="FXY93" s="480"/>
      <c r="FXZ93" s="480"/>
      <c r="FYA93" s="481"/>
      <c r="FYB93" s="481"/>
      <c r="FYC93" s="482"/>
      <c r="FYD93" s="481"/>
      <c r="FYE93" s="1053"/>
      <c r="FYF93" s="1053"/>
      <c r="FYG93" s="1053"/>
      <c r="FYH93" s="1053"/>
      <c r="FYI93" s="1053"/>
      <c r="FYJ93" s="480"/>
      <c r="FYK93" s="480"/>
      <c r="FYL93" s="481"/>
      <c r="FYM93" s="480"/>
      <c r="FYN93" s="480"/>
      <c r="FYO93" s="480"/>
      <c r="FYP93" s="481"/>
      <c r="FYQ93" s="481"/>
      <c r="FYR93" s="482"/>
      <c r="FYS93" s="481"/>
      <c r="FYT93" s="1053"/>
      <c r="FYU93" s="1053"/>
      <c r="FYV93" s="1053"/>
      <c r="FYW93" s="1053"/>
      <c r="FYX93" s="1053"/>
      <c r="FYY93" s="480"/>
      <c r="FYZ93" s="480"/>
      <c r="FZA93" s="481"/>
      <c r="FZB93" s="480"/>
      <c r="FZC93" s="480"/>
      <c r="FZD93" s="480"/>
      <c r="FZE93" s="481"/>
      <c r="FZF93" s="481"/>
      <c r="FZG93" s="482"/>
      <c r="FZH93" s="481"/>
      <c r="FZI93" s="1053"/>
      <c r="FZJ93" s="1053"/>
      <c r="FZK93" s="1053"/>
      <c r="FZL93" s="1053"/>
      <c r="FZM93" s="1053"/>
      <c r="FZN93" s="480"/>
      <c r="FZO93" s="480"/>
      <c r="FZP93" s="481"/>
      <c r="FZQ93" s="480"/>
      <c r="FZR93" s="480"/>
      <c r="FZS93" s="480"/>
      <c r="FZT93" s="481"/>
      <c r="FZU93" s="481"/>
      <c r="FZV93" s="482"/>
      <c r="FZW93" s="481"/>
      <c r="FZX93" s="1053"/>
      <c r="FZY93" s="1053"/>
      <c r="FZZ93" s="1053"/>
      <c r="GAA93" s="1053"/>
      <c r="GAB93" s="1053"/>
      <c r="GAC93" s="480"/>
      <c r="GAD93" s="480"/>
      <c r="GAE93" s="481"/>
      <c r="GAF93" s="480"/>
      <c r="GAG93" s="480"/>
      <c r="GAH93" s="480"/>
      <c r="GAI93" s="481"/>
      <c r="GAJ93" s="481"/>
      <c r="GAK93" s="482"/>
      <c r="GAL93" s="481"/>
      <c r="GAM93" s="1053"/>
      <c r="GAN93" s="1053"/>
      <c r="GAO93" s="1053"/>
      <c r="GAP93" s="1053"/>
      <c r="GAQ93" s="1053"/>
      <c r="GAR93" s="480"/>
      <c r="GAS93" s="480"/>
      <c r="GAT93" s="481"/>
      <c r="GAU93" s="480"/>
      <c r="GAV93" s="480"/>
      <c r="GAW93" s="480"/>
      <c r="GAX93" s="481"/>
      <c r="GAY93" s="481"/>
      <c r="GAZ93" s="482"/>
      <c r="GBA93" s="481"/>
      <c r="GBB93" s="1053"/>
      <c r="GBC93" s="1053"/>
      <c r="GBD93" s="1053"/>
      <c r="GBE93" s="1053"/>
      <c r="GBF93" s="1053"/>
      <c r="GBG93" s="480"/>
      <c r="GBH93" s="480"/>
      <c r="GBI93" s="481"/>
      <c r="GBJ93" s="480"/>
      <c r="GBK93" s="480"/>
      <c r="GBL93" s="480"/>
      <c r="GBM93" s="481"/>
      <c r="GBN93" s="481"/>
      <c r="GBO93" s="482"/>
      <c r="GBP93" s="481"/>
      <c r="GBQ93" s="1053"/>
      <c r="GBR93" s="1053"/>
      <c r="GBS93" s="1053"/>
      <c r="GBT93" s="1053"/>
      <c r="GBU93" s="1053"/>
      <c r="GBV93" s="480"/>
      <c r="GBW93" s="480"/>
      <c r="GBX93" s="481"/>
      <c r="GBY93" s="480"/>
      <c r="GBZ93" s="480"/>
      <c r="GCA93" s="480"/>
      <c r="GCB93" s="481"/>
      <c r="GCC93" s="481"/>
      <c r="GCD93" s="482"/>
      <c r="GCE93" s="481"/>
      <c r="GCF93" s="1053"/>
      <c r="GCG93" s="1053"/>
      <c r="GCH93" s="1053"/>
      <c r="GCI93" s="1053"/>
      <c r="GCJ93" s="1053"/>
      <c r="GCK93" s="480"/>
      <c r="GCL93" s="480"/>
      <c r="GCM93" s="481"/>
      <c r="GCN93" s="480"/>
      <c r="GCO93" s="480"/>
      <c r="GCP93" s="480"/>
      <c r="GCQ93" s="481"/>
      <c r="GCR93" s="481"/>
      <c r="GCS93" s="482"/>
      <c r="GCT93" s="481"/>
      <c r="GCU93" s="1053"/>
      <c r="GCV93" s="1053"/>
      <c r="GCW93" s="1053"/>
      <c r="GCX93" s="1053"/>
      <c r="GCY93" s="1053"/>
      <c r="GCZ93" s="480"/>
      <c r="GDA93" s="480"/>
      <c r="GDB93" s="481"/>
      <c r="GDC93" s="480"/>
      <c r="GDD93" s="480"/>
      <c r="GDE93" s="480"/>
      <c r="GDF93" s="481"/>
      <c r="GDG93" s="481"/>
      <c r="GDH93" s="482"/>
      <c r="GDI93" s="481"/>
      <c r="GDJ93" s="1053"/>
      <c r="GDK93" s="1053"/>
      <c r="GDL93" s="1053"/>
      <c r="GDM93" s="1053"/>
      <c r="GDN93" s="1053"/>
      <c r="GDO93" s="480"/>
      <c r="GDP93" s="480"/>
      <c r="GDQ93" s="481"/>
      <c r="GDR93" s="480"/>
      <c r="GDS93" s="480"/>
      <c r="GDT93" s="480"/>
      <c r="GDU93" s="481"/>
      <c r="GDV93" s="481"/>
      <c r="GDW93" s="482"/>
      <c r="GDX93" s="481"/>
      <c r="GDY93" s="1053"/>
      <c r="GDZ93" s="1053"/>
      <c r="GEA93" s="1053"/>
      <c r="GEB93" s="1053"/>
      <c r="GEC93" s="1053"/>
      <c r="GED93" s="480"/>
      <c r="GEE93" s="480"/>
      <c r="GEF93" s="481"/>
      <c r="GEG93" s="480"/>
      <c r="GEH93" s="480"/>
      <c r="GEI93" s="480"/>
      <c r="GEJ93" s="481"/>
      <c r="GEK93" s="481"/>
      <c r="GEL93" s="482"/>
      <c r="GEM93" s="481"/>
      <c r="GEN93" s="1053"/>
      <c r="GEO93" s="1053"/>
      <c r="GEP93" s="1053"/>
      <c r="GEQ93" s="1053"/>
      <c r="GER93" s="1053"/>
      <c r="GES93" s="480"/>
      <c r="GET93" s="480"/>
      <c r="GEU93" s="481"/>
      <c r="GEV93" s="480"/>
      <c r="GEW93" s="480"/>
      <c r="GEX93" s="480"/>
      <c r="GEY93" s="481"/>
      <c r="GEZ93" s="481"/>
      <c r="GFA93" s="482"/>
      <c r="GFB93" s="481"/>
      <c r="GFC93" s="1053"/>
      <c r="GFD93" s="1053"/>
      <c r="GFE93" s="1053"/>
      <c r="GFF93" s="1053"/>
      <c r="GFG93" s="1053"/>
      <c r="GFH93" s="480"/>
      <c r="GFI93" s="480"/>
      <c r="GFJ93" s="481"/>
      <c r="GFK93" s="480"/>
      <c r="GFL93" s="480"/>
      <c r="GFM93" s="480"/>
      <c r="GFN93" s="481"/>
      <c r="GFO93" s="481"/>
      <c r="GFP93" s="482"/>
      <c r="GFQ93" s="481"/>
      <c r="GFR93" s="1053"/>
      <c r="GFS93" s="1053"/>
      <c r="GFT93" s="1053"/>
      <c r="GFU93" s="1053"/>
      <c r="GFV93" s="1053"/>
      <c r="GFW93" s="480"/>
      <c r="GFX93" s="480"/>
      <c r="GFY93" s="481"/>
      <c r="GFZ93" s="480"/>
      <c r="GGA93" s="480"/>
      <c r="GGB93" s="480"/>
      <c r="GGC93" s="481"/>
      <c r="GGD93" s="481"/>
      <c r="GGE93" s="482"/>
      <c r="GGF93" s="481"/>
      <c r="GGG93" s="1053"/>
      <c r="GGH93" s="1053"/>
      <c r="GGI93" s="1053"/>
      <c r="GGJ93" s="1053"/>
      <c r="GGK93" s="1053"/>
      <c r="GGL93" s="480"/>
      <c r="GGM93" s="480"/>
      <c r="GGN93" s="481"/>
      <c r="GGO93" s="480"/>
      <c r="GGP93" s="480"/>
      <c r="GGQ93" s="480"/>
      <c r="GGR93" s="481"/>
      <c r="GGS93" s="481"/>
      <c r="GGT93" s="482"/>
      <c r="GGU93" s="481"/>
      <c r="GGV93" s="1053"/>
      <c r="GGW93" s="1053"/>
      <c r="GGX93" s="1053"/>
      <c r="GGY93" s="1053"/>
      <c r="GGZ93" s="1053"/>
      <c r="GHA93" s="480"/>
      <c r="GHB93" s="480"/>
      <c r="GHC93" s="481"/>
      <c r="GHD93" s="480"/>
      <c r="GHE93" s="480"/>
      <c r="GHF93" s="480"/>
      <c r="GHG93" s="481"/>
      <c r="GHH93" s="481"/>
      <c r="GHI93" s="482"/>
      <c r="GHJ93" s="481"/>
      <c r="GHK93" s="1053"/>
      <c r="GHL93" s="1053"/>
      <c r="GHM93" s="1053"/>
      <c r="GHN93" s="1053"/>
      <c r="GHO93" s="1053"/>
      <c r="GHP93" s="480"/>
      <c r="GHQ93" s="480"/>
      <c r="GHR93" s="481"/>
      <c r="GHS93" s="480"/>
      <c r="GHT93" s="480"/>
      <c r="GHU93" s="480"/>
      <c r="GHV93" s="481"/>
      <c r="GHW93" s="481"/>
      <c r="GHX93" s="482"/>
      <c r="GHY93" s="481"/>
      <c r="GHZ93" s="1053"/>
      <c r="GIA93" s="1053"/>
      <c r="GIB93" s="1053"/>
      <c r="GIC93" s="1053"/>
      <c r="GID93" s="1053"/>
      <c r="GIE93" s="480"/>
      <c r="GIF93" s="480"/>
      <c r="GIG93" s="481"/>
      <c r="GIH93" s="480"/>
      <c r="GII93" s="480"/>
      <c r="GIJ93" s="480"/>
      <c r="GIK93" s="481"/>
      <c r="GIL93" s="481"/>
      <c r="GIM93" s="482"/>
      <c r="GIN93" s="481"/>
      <c r="GIO93" s="1053"/>
      <c r="GIP93" s="1053"/>
      <c r="GIQ93" s="1053"/>
      <c r="GIR93" s="1053"/>
      <c r="GIS93" s="1053"/>
      <c r="GIT93" s="480"/>
      <c r="GIU93" s="480"/>
      <c r="GIV93" s="481"/>
      <c r="GIW93" s="480"/>
      <c r="GIX93" s="480"/>
      <c r="GIY93" s="480"/>
      <c r="GIZ93" s="481"/>
      <c r="GJA93" s="481"/>
      <c r="GJB93" s="482"/>
      <c r="GJC93" s="481"/>
      <c r="GJD93" s="1053"/>
      <c r="GJE93" s="1053"/>
      <c r="GJF93" s="1053"/>
      <c r="GJG93" s="1053"/>
      <c r="GJH93" s="1053"/>
      <c r="GJI93" s="480"/>
      <c r="GJJ93" s="480"/>
      <c r="GJK93" s="481"/>
      <c r="GJL93" s="480"/>
      <c r="GJM93" s="480"/>
      <c r="GJN93" s="480"/>
      <c r="GJO93" s="481"/>
      <c r="GJP93" s="481"/>
      <c r="GJQ93" s="482"/>
      <c r="GJR93" s="481"/>
      <c r="GJS93" s="1053"/>
      <c r="GJT93" s="1053"/>
      <c r="GJU93" s="1053"/>
      <c r="GJV93" s="1053"/>
      <c r="GJW93" s="1053"/>
      <c r="GJX93" s="480"/>
      <c r="GJY93" s="480"/>
      <c r="GJZ93" s="481"/>
      <c r="GKA93" s="480"/>
      <c r="GKB93" s="480"/>
      <c r="GKC93" s="480"/>
      <c r="GKD93" s="481"/>
      <c r="GKE93" s="481"/>
      <c r="GKF93" s="482"/>
      <c r="GKG93" s="481"/>
      <c r="GKH93" s="1053"/>
      <c r="GKI93" s="1053"/>
      <c r="GKJ93" s="1053"/>
      <c r="GKK93" s="1053"/>
      <c r="GKL93" s="1053"/>
      <c r="GKM93" s="480"/>
      <c r="GKN93" s="480"/>
      <c r="GKO93" s="481"/>
      <c r="GKP93" s="480"/>
      <c r="GKQ93" s="480"/>
      <c r="GKR93" s="480"/>
      <c r="GKS93" s="481"/>
      <c r="GKT93" s="481"/>
      <c r="GKU93" s="482"/>
      <c r="GKV93" s="481"/>
      <c r="GKW93" s="1053"/>
      <c r="GKX93" s="1053"/>
      <c r="GKY93" s="1053"/>
      <c r="GKZ93" s="1053"/>
      <c r="GLA93" s="1053"/>
      <c r="GLB93" s="480"/>
      <c r="GLC93" s="480"/>
      <c r="GLD93" s="481"/>
      <c r="GLE93" s="480"/>
      <c r="GLF93" s="480"/>
      <c r="GLG93" s="480"/>
      <c r="GLH93" s="481"/>
      <c r="GLI93" s="481"/>
      <c r="GLJ93" s="482"/>
      <c r="GLK93" s="481"/>
      <c r="GLL93" s="1053"/>
      <c r="GLM93" s="1053"/>
      <c r="GLN93" s="1053"/>
      <c r="GLO93" s="1053"/>
      <c r="GLP93" s="1053"/>
      <c r="GLQ93" s="480"/>
      <c r="GLR93" s="480"/>
      <c r="GLS93" s="481"/>
      <c r="GLT93" s="480"/>
      <c r="GLU93" s="480"/>
      <c r="GLV93" s="480"/>
      <c r="GLW93" s="481"/>
      <c r="GLX93" s="481"/>
      <c r="GLY93" s="482"/>
      <c r="GLZ93" s="481"/>
      <c r="GMA93" s="1053"/>
      <c r="GMB93" s="1053"/>
      <c r="GMC93" s="1053"/>
      <c r="GMD93" s="1053"/>
      <c r="GME93" s="1053"/>
      <c r="GMF93" s="480"/>
      <c r="GMG93" s="480"/>
      <c r="GMH93" s="481"/>
      <c r="GMI93" s="480"/>
      <c r="GMJ93" s="480"/>
      <c r="GMK93" s="480"/>
      <c r="GML93" s="481"/>
      <c r="GMM93" s="481"/>
      <c r="GMN93" s="482"/>
      <c r="GMO93" s="481"/>
      <c r="GMP93" s="1053"/>
      <c r="GMQ93" s="1053"/>
      <c r="GMR93" s="1053"/>
      <c r="GMS93" s="1053"/>
      <c r="GMT93" s="1053"/>
      <c r="GMU93" s="480"/>
      <c r="GMV93" s="480"/>
      <c r="GMW93" s="481"/>
      <c r="GMX93" s="480"/>
      <c r="GMY93" s="480"/>
      <c r="GMZ93" s="480"/>
      <c r="GNA93" s="481"/>
      <c r="GNB93" s="481"/>
      <c r="GNC93" s="482"/>
      <c r="GND93" s="481"/>
      <c r="GNE93" s="1053"/>
      <c r="GNF93" s="1053"/>
      <c r="GNG93" s="1053"/>
      <c r="GNH93" s="1053"/>
      <c r="GNI93" s="1053"/>
      <c r="GNJ93" s="480"/>
      <c r="GNK93" s="480"/>
      <c r="GNL93" s="481"/>
      <c r="GNM93" s="480"/>
      <c r="GNN93" s="480"/>
      <c r="GNO93" s="480"/>
      <c r="GNP93" s="481"/>
      <c r="GNQ93" s="481"/>
      <c r="GNR93" s="482"/>
      <c r="GNS93" s="481"/>
      <c r="GNT93" s="1053"/>
      <c r="GNU93" s="1053"/>
      <c r="GNV93" s="1053"/>
      <c r="GNW93" s="1053"/>
      <c r="GNX93" s="1053"/>
      <c r="GNY93" s="480"/>
      <c r="GNZ93" s="480"/>
      <c r="GOA93" s="481"/>
      <c r="GOB93" s="480"/>
      <c r="GOC93" s="480"/>
      <c r="GOD93" s="480"/>
      <c r="GOE93" s="481"/>
      <c r="GOF93" s="481"/>
      <c r="GOG93" s="482"/>
      <c r="GOH93" s="481"/>
      <c r="GOI93" s="1053"/>
      <c r="GOJ93" s="1053"/>
      <c r="GOK93" s="1053"/>
      <c r="GOL93" s="1053"/>
      <c r="GOM93" s="1053"/>
      <c r="GON93" s="480"/>
      <c r="GOO93" s="480"/>
      <c r="GOP93" s="481"/>
      <c r="GOQ93" s="480"/>
      <c r="GOR93" s="480"/>
      <c r="GOS93" s="480"/>
      <c r="GOT93" s="481"/>
      <c r="GOU93" s="481"/>
      <c r="GOV93" s="482"/>
      <c r="GOW93" s="481"/>
      <c r="GOX93" s="1053"/>
      <c r="GOY93" s="1053"/>
      <c r="GOZ93" s="1053"/>
      <c r="GPA93" s="1053"/>
      <c r="GPB93" s="1053"/>
      <c r="GPC93" s="480"/>
      <c r="GPD93" s="480"/>
      <c r="GPE93" s="481"/>
      <c r="GPF93" s="480"/>
      <c r="GPG93" s="480"/>
      <c r="GPH93" s="480"/>
      <c r="GPI93" s="481"/>
      <c r="GPJ93" s="481"/>
      <c r="GPK93" s="482"/>
      <c r="GPL93" s="481"/>
      <c r="GPM93" s="1053"/>
      <c r="GPN93" s="1053"/>
      <c r="GPO93" s="1053"/>
      <c r="GPP93" s="1053"/>
      <c r="GPQ93" s="1053"/>
      <c r="GPR93" s="480"/>
      <c r="GPS93" s="480"/>
      <c r="GPT93" s="481"/>
      <c r="GPU93" s="480"/>
      <c r="GPV93" s="480"/>
      <c r="GPW93" s="480"/>
      <c r="GPX93" s="481"/>
      <c r="GPY93" s="481"/>
      <c r="GPZ93" s="482"/>
      <c r="GQA93" s="481"/>
      <c r="GQB93" s="1053"/>
      <c r="GQC93" s="1053"/>
      <c r="GQD93" s="1053"/>
      <c r="GQE93" s="1053"/>
      <c r="GQF93" s="1053"/>
      <c r="GQG93" s="480"/>
      <c r="GQH93" s="480"/>
      <c r="GQI93" s="481"/>
      <c r="GQJ93" s="480"/>
      <c r="GQK93" s="480"/>
      <c r="GQL93" s="480"/>
      <c r="GQM93" s="481"/>
      <c r="GQN93" s="481"/>
      <c r="GQO93" s="482"/>
      <c r="GQP93" s="481"/>
      <c r="GQQ93" s="1053"/>
      <c r="GQR93" s="1053"/>
      <c r="GQS93" s="1053"/>
      <c r="GQT93" s="1053"/>
      <c r="GQU93" s="1053"/>
      <c r="GQV93" s="480"/>
      <c r="GQW93" s="480"/>
      <c r="GQX93" s="481"/>
      <c r="GQY93" s="480"/>
      <c r="GQZ93" s="480"/>
      <c r="GRA93" s="480"/>
      <c r="GRB93" s="481"/>
      <c r="GRC93" s="481"/>
      <c r="GRD93" s="482"/>
      <c r="GRE93" s="481"/>
      <c r="GRF93" s="1053"/>
      <c r="GRG93" s="1053"/>
      <c r="GRH93" s="1053"/>
      <c r="GRI93" s="1053"/>
      <c r="GRJ93" s="1053"/>
      <c r="GRK93" s="480"/>
      <c r="GRL93" s="480"/>
      <c r="GRM93" s="481"/>
      <c r="GRN93" s="480"/>
      <c r="GRO93" s="480"/>
      <c r="GRP93" s="480"/>
      <c r="GRQ93" s="481"/>
      <c r="GRR93" s="481"/>
      <c r="GRS93" s="482"/>
      <c r="GRT93" s="481"/>
      <c r="GRU93" s="1053"/>
      <c r="GRV93" s="1053"/>
      <c r="GRW93" s="1053"/>
      <c r="GRX93" s="1053"/>
      <c r="GRY93" s="1053"/>
      <c r="GRZ93" s="480"/>
      <c r="GSA93" s="480"/>
      <c r="GSB93" s="481"/>
      <c r="GSC93" s="480"/>
      <c r="GSD93" s="480"/>
      <c r="GSE93" s="480"/>
      <c r="GSF93" s="481"/>
      <c r="GSG93" s="481"/>
      <c r="GSH93" s="482"/>
      <c r="GSI93" s="481"/>
      <c r="GSJ93" s="1053"/>
      <c r="GSK93" s="1053"/>
      <c r="GSL93" s="1053"/>
      <c r="GSM93" s="1053"/>
      <c r="GSN93" s="1053"/>
      <c r="GSO93" s="480"/>
      <c r="GSP93" s="480"/>
      <c r="GSQ93" s="481"/>
      <c r="GSR93" s="480"/>
      <c r="GSS93" s="480"/>
      <c r="GST93" s="480"/>
      <c r="GSU93" s="481"/>
      <c r="GSV93" s="481"/>
      <c r="GSW93" s="482"/>
      <c r="GSX93" s="481"/>
      <c r="GSY93" s="1053"/>
      <c r="GSZ93" s="1053"/>
      <c r="GTA93" s="1053"/>
      <c r="GTB93" s="1053"/>
      <c r="GTC93" s="1053"/>
      <c r="GTD93" s="480"/>
      <c r="GTE93" s="480"/>
      <c r="GTF93" s="481"/>
      <c r="GTG93" s="480"/>
      <c r="GTH93" s="480"/>
      <c r="GTI93" s="480"/>
      <c r="GTJ93" s="481"/>
      <c r="GTK93" s="481"/>
      <c r="GTL93" s="482"/>
      <c r="GTM93" s="481"/>
      <c r="GTN93" s="1053"/>
      <c r="GTO93" s="1053"/>
      <c r="GTP93" s="1053"/>
      <c r="GTQ93" s="1053"/>
      <c r="GTR93" s="1053"/>
      <c r="GTS93" s="480"/>
      <c r="GTT93" s="480"/>
      <c r="GTU93" s="481"/>
      <c r="GTV93" s="480"/>
      <c r="GTW93" s="480"/>
      <c r="GTX93" s="480"/>
      <c r="GTY93" s="481"/>
      <c r="GTZ93" s="481"/>
      <c r="GUA93" s="482"/>
      <c r="GUB93" s="481"/>
      <c r="GUC93" s="1053"/>
      <c r="GUD93" s="1053"/>
      <c r="GUE93" s="1053"/>
      <c r="GUF93" s="1053"/>
      <c r="GUG93" s="1053"/>
      <c r="GUH93" s="480"/>
      <c r="GUI93" s="480"/>
      <c r="GUJ93" s="481"/>
      <c r="GUK93" s="480"/>
      <c r="GUL93" s="480"/>
      <c r="GUM93" s="480"/>
      <c r="GUN93" s="481"/>
      <c r="GUO93" s="481"/>
      <c r="GUP93" s="482"/>
      <c r="GUQ93" s="481"/>
      <c r="GUR93" s="1053"/>
      <c r="GUS93" s="1053"/>
      <c r="GUT93" s="1053"/>
      <c r="GUU93" s="1053"/>
      <c r="GUV93" s="1053"/>
      <c r="GUW93" s="480"/>
      <c r="GUX93" s="480"/>
      <c r="GUY93" s="481"/>
      <c r="GUZ93" s="480"/>
      <c r="GVA93" s="480"/>
      <c r="GVB93" s="480"/>
      <c r="GVC93" s="481"/>
      <c r="GVD93" s="481"/>
      <c r="GVE93" s="482"/>
      <c r="GVF93" s="481"/>
      <c r="GVG93" s="1053"/>
      <c r="GVH93" s="1053"/>
      <c r="GVI93" s="1053"/>
      <c r="GVJ93" s="1053"/>
      <c r="GVK93" s="1053"/>
      <c r="GVL93" s="480"/>
      <c r="GVM93" s="480"/>
      <c r="GVN93" s="481"/>
      <c r="GVO93" s="480"/>
      <c r="GVP93" s="480"/>
      <c r="GVQ93" s="480"/>
      <c r="GVR93" s="481"/>
      <c r="GVS93" s="481"/>
      <c r="GVT93" s="482"/>
      <c r="GVU93" s="481"/>
      <c r="GVV93" s="1053"/>
      <c r="GVW93" s="1053"/>
      <c r="GVX93" s="1053"/>
      <c r="GVY93" s="1053"/>
      <c r="GVZ93" s="1053"/>
      <c r="GWA93" s="480"/>
      <c r="GWB93" s="480"/>
      <c r="GWC93" s="481"/>
      <c r="GWD93" s="480"/>
      <c r="GWE93" s="480"/>
      <c r="GWF93" s="480"/>
      <c r="GWG93" s="481"/>
      <c r="GWH93" s="481"/>
      <c r="GWI93" s="482"/>
      <c r="GWJ93" s="481"/>
      <c r="GWK93" s="1053"/>
      <c r="GWL93" s="1053"/>
      <c r="GWM93" s="1053"/>
      <c r="GWN93" s="1053"/>
      <c r="GWO93" s="1053"/>
      <c r="GWP93" s="480"/>
      <c r="GWQ93" s="480"/>
      <c r="GWR93" s="481"/>
      <c r="GWS93" s="480"/>
      <c r="GWT93" s="480"/>
      <c r="GWU93" s="480"/>
      <c r="GWV93" s="481"/>
      <c r="GWW93" s="481"/>
      <c r="GWX93" s="482"/>
      <c r="GWY93" s="481"/>
      <c r="GWZ93" s="1053"/>
      <c r="GXA93" s="1053"/>
      <c r="GXB93" s="1053"/>
      <c r="GXC93" s="1053"/>
      <c r="GXD93" s="1053"/>
      <c r="GXE93" s="480"/>
      <c r="GXF93" s="480"/>
      <c r="GXG93" s="481"/>
      <c r="GXH93" s="480"/>
      <c r="GXI93" s="480"/>
      <c r="GXJ93" s="480"/>
      <c r="GXK93" s="481"/>
      <c r="GXL93" s="481"/>
      <c r="GXM93" s="482"/>
      <c r="GXN93" s="481"/>
      <c r="GXO93" s="1053"/>
      <c r="GXP93" s="1053"/>
      <c r="GXQ93" s="1053"/>
      <c r="GXR93" s="1053"/>
      <c r="GXS93" s="1053"/>
      <c r="GXT93" s="480"/>
      <c r="GXU93" s="480"/>
      <c r="GXV93" s="481"/>
      <c r="GXW93" s="480"/>
      <c r="GXX93" s="480"/>
      <c r="GXY93" s="480"/>
      <c r="GXZ93" s="481"/>
      <c r="GYA93" s="481"/>
      <c r="GYB93" s="482"/>
      <c r="GYC93" s="481"/>
      <c r="GYD93" s="1053"/>
      <c r="GYE93" s="1053"/>
      <c r="GYF93" s="1053"/>
      <c r="GYG93" s="1053"/>
      <c r="GYH93" s="1053"/>
      <c r="GYI93" s="480"/>
      <c r="GYJ93" s="480"/>
      <c r="GYK93" s="481"/>
      <c r="GYL93" s="480"/>
      <c r="GYM93" s="480"/>
      <c r="GYN93" s="480"/>
      <c r="GYO93" s="481"/>
      <c r="GYP93" s="481"/>
      <c r="GYQ93" s="482"/>
      <c r="GYR93" s="481"/>
      <c r="GYS93" s="1053"/>
      <c r="GYT93" s="1053"/>
      <c r="GYU93" s="1053"/>
      <c r="GYV93" s="1053"/>
      <c r="GYW93" s="1053"/>
      <c r="GYX93" s="480"/>
      <c r="GYY93" s="480"/>
      <c r="GYZ93" s="481"/>
      <c r="GZA93" s="480"/>
      <c r="GZB93" s="480"/>
      <c r="GZC93" s="480"/>
      <c r="GZD93" s="481"/>
      <c r="GZE93" s="481"/>
      <c r="GZF93" s="482"/>
      <c r="GZG93" s="481"/>
      <c r="GZH93" s="1053"/>
      <c r="GZI93" s="1053"/>
      <c r="GZJ93" s="1053"/>
      <c r="GZK93" s="1053"/>
      <c r="GZL93" s="1053"/>
      <c r="GZM93" s="480"/>
      <c r="GZN93" s="480"/>
      <c r="GZO93" s="481"/>
      <c r="GZP93" s="480"/>
      <c r="GZQ93" s="480"/>
      <c r="GZR93" s="480"/>
      <c r="GZS93" s="481"/>
      <c r="GZT93" s="481"/>
      <c r="GZU93" s="482"/>
      <c r="GZV93" s="481"/>
      <c r="GZW93" s="1053"/>
      <c r="GZX93" s="1053"/>
      <c r="GZY93" s="1053"/>
      <c r="GZZ93" s="1053"/>
      <c r="HAA93" s="1053"/>
      <c r="HAB93" s="480"/>
      <c r="HAC93" s="480"/>
      <c r="HAD93" s="481"/>
      <c r="HAE93" s="480"/>
      <c r="HAF93" s="480"/>
      <c r="HAG93" s="480"/>
      <c r="HAH93" s="481"/>
      <c r="HAI93" s="481"/>
      <c r="HAJ93" s="482"/>
      <c r="HAK93" s="481"/>
      <c r="HAL93" s="1053"/>
      <c r="HAM93" s="1053"/>
      <c r="HAN93" s="1053"/>
      <c r="HAO93" s="1053"/>
      <c r="HAP93" s="1053"/>
      <c r="HAQ93" s="480"/>
      <c r="HAR93" s="480"/>
      <c r="HAS93" s="481"/>
      <c r="HAT93" s="480"/>
      <c r="HAU93" s="480"/>
      <c r="HAV93" s="480"/>
      <c r="HAW93" s="481"/>
      <c r="HAX93" s="481"/>
      <c r="HAY93" s="482"/>
      <c r="HAZ93" s="481"/>
      <c r="HBA93" s="1053"/>
      <c r="HBB93" s="1053"/>
      <c r="HBC93" s="1053"/>
      <c r="HBD93" s="1053"/>
      <c r="HBE93" s="1053"/>
      <c r="HBF93" s="480"/>
      <c r="HBG93" s="480"/>
      <c r="HBH93" s="481"/>
      <c r="HBI93" s="480"/>
      <c r="HBJ93" s="480"/>
      <c r="HBK93" s="480"/>
      <c r="HBL93" s="481"/>
      <c r="HBM93" s="481"/>
      <c r="HBN93" s="482"/>
      <c r="HBO93" s="481"/>
      <c r="HBP93" s="1053"/>
      <c r="HBQ93" s="1053"/>
      <c r="HBR93" s="1053"/>
      <c r="HBS93" s="1053"/>
      <c r="HBT93" s="1053"/>
      <c r="HBU93" s="480"/>
      <c r="HBV93" s="480"/>
      <c r="HBW93" s="481"/>
      <c r="HBX93" s="480"/>
      <c r="HBY93" s="480"/>
      <c r="HBZ93" s="480"/>
      <c r="HCA93" s="481"/>
      <c r="HCB93" s="481"/>
      <c r="HCC93" s="482"/>
      <c r="HCD93" s="481"/>
      <c r="HCE93" s="1053"/>
      <c r="HCF93" s="1053"/>
      <c r="HCG93" s="1053"/>
      <c r="HCH93" s="1053"/>
      <c r="HCI93" s="1053"/>
      <c r="HCJ93" s="480"/>
      <c r="HCK93" s="480"/>
      <c r="HCL93" s="481"/>
      <c r="HCM93" s="480"/>
      <c r="HCN93" s="480"/>
      <c r="HCO93" s="480"/>
      <c r="HCP93" s="481"/>
      <c r="HCQ93" s="481"/>
      <c r="HCR93" s="482"/>
      <c r="HCS93" s="481"/>
      <c r="HCT93" s="1053"/>
      <c r="HCU93" s="1053"/>
      <c r="HCV93" s="1053"/>
      <c r="HCW93" s="1053"/>
      <c r="HCX93" s="1053"/>
      <c r="HCY93" s="480"/>
      <c r="HCZ93" s="480"/>
      <c r="HDA93" s="481"/>
      <c r="HDB93" s="480"/>
      <c r="HDC93" s="480"/>
      <c r="HDD93" s="480"/>
      <c r="HDE93" s="481"/>
      <c r="HDF93" s="481"/>
      <c r="HDG93" s="482"/>
      <c r="HDH93" s="481"/>
      <c r="HDI93" s="1053"/>
      <c r="HDJ93" s="1053"/>
      <c r="HDK93" s="1053"/>
      <c r="HDL93" s="1053"/>
      <c r="HDM93" s="1053"/>
      <c r="HDN93" s="480"/>
      <c r="HDO93" s="480"/>
      <c r="HDP93" s="481"/>
      <c r="HDQ93" s="480"/>
      <c r="HDR93" s="480"/>
      <c r="HDS93" s="480"/>
      <c r="HDT93" s="481"/>
      <c r="HDU93" s="481"/>
      <c r="HDV93" s="482"/>
      <c r="HDW93" s="481"/>
      <c r="HDX93" s="1053"/>
      <c r="HDY93" s="1053"/>
      <c r="HDZ93" s="1053"/>
      <c r="HEA93" s="1053"/>
      <c r="HEB93" s="1053"/>
      <c r="HEC93" s="480"/>
      <c r="HED93" s="480"/>
      <c r="HEE93" s="481"/>
      <c r="HEF93" s="480"/>
      <c r="HEG93" s="480"/>
      <c r="HEH93" s="480"/>
      <c r="HEI93" s="481"/>
      <c r="HEJ93" s="481"/>
      <c r="HEK93" s="482"/>
      <c r="HEL93" s="481"/>
      <c r="HEM93" s="1053"/>
      <c r="HEN93" s="1053"/>
      <c r="HEO93" s="1053"/>
      <c r="HEP93" s="1053"/>
      <c r="HEQ93" s="1053"/>
      <c r="HER93" s="480"/>
      <c r="HES93" s="480"/>
      <c r="HET93" s="481"/>
      <c r="HEU93" s="480"/>
      <c r="HEV93" s="480"/>
      <c r="HEW93" s="480"/>
      <c r="HEX93" s="481"/>
      <c r="HEY93" s="481"/>
      <c r="HEZ93" s="482"/>
      <c r="HFA93" s="481"/>
      <c r="HFB93" s="1053"/>
      <c r="HFC93" s="1053"/>
      <c r="HFD93" s="1053"/>
      <c r="HFE93" s="1053"/>
      <c r="HFF93" s="1053"/>
      <c r="HFG93" s="480"/>
      <c r="HFH93" s="480"/>
      <c r="HFI93" s="481"/>
      <c r="HFJ93" s="480"/>
      <c r="HFK93" s="480"/>
      <c r="HFL93" s="480"/>
      <c r="HFM93" s="481"/>
      <c r="HFN93" s="481"/>
      <c r="HFO93" s="482"/>
      <c r="HFP93" s="481"/>
      <c r="HFQ93" s="1053"/>
      <c r="HFR93" s="1053"/>
      <c r="HFS93" s="1053"/>
      <c r="HFT93" s="1053"/>
      <c r="HFU93" s="1053"/>
      <c r="HFV93" s="480"/>
      <c r="HFW93" s="480"/>
      <c r="HFX93" s="481"/>
      <c r="HFY93" s="480"/>
      <c r="HFZ93" s="480"/>
      <c r="HGA93" s="480"/>
      <c r="HGB93" s="481"/>
      <c r="HGC93" s="481"/>
      <c r="HGD93" s="482"/>
      <c r="HGE93" s="481"/>
      <c r="HGF93" s="1053"/>
      <c r="HGG93" s="1053"/>
      <c r="HGH93" s="1053"/>
      <c r="HGI93" s="1053"/>
      <c r="HGJ93" s="1053"/>
      <c r="HGK93" s="480"/>
      <c r="HGL93" s="480"/>
      <c r="HGM93" s="481"/>
      <c r="HGN93" s="480"/>
      <c r="HGO93" s="480"/>
      <c r="HGP93" s="480"/>
      <c r="HGQ93" s="481"/>
      <c r="HGR93" s="481"/>
      <c r="HGS93" s="482"/>
      <c r="HGT93" s="481"/>
      <c r="HGU93" s="1053"/>
      <c r="HGV93" s="1053"/>
      <c r="HGW93" s="1053"/>
      <c r="HGX93" s="1053"/>
      <c r="HGY93" s="1053"/>
      <c r="HGZ93" s="480"/>
      <c r="HHA93" s="480"/>
      <c r="HHB93" s="481"/>
      <c r="HHC93" s="480"/>
      <c r="HHD93" s="480"/>
      <c r="HHE93" s="480"/>
      <c r="HHF93" s="481"/>
      <c r="HHG93" s="481"/>
      <c r="HHH93" s="482"/>
      <c r="HHI93" s="481"/>
      <c r="HHJ93" s="1053"/>
      <c r="HHK93" s="1053"/>
      <c r="HHL93" s="1053"/>
      <c r="HHM93" s="1053"/>
      <c r="HHN93" s="1053"/>
      <c r="HHO93" s="480"/>
      <c r="HHP93" s="480"/>
      <c r="HHQ93" s="481"/>
      <c r="HHR93" s="480"/>
      <c r="HHS93" s="480"/>
      <c r="HHT93" s="480"/>
      <c r="HHU93" s="481"/>
      <c r="HHV93" s="481"/>
      <c r="HHW93" s="482"/>
      <c r="HHX93" s="481"/>
      <c r="HHY93" s="1053"/>
      <c r="HHZ93" s="1053"/>
      <c r="HIA93" s="1053"/>
      <c r="HIB93" s="1053"/>
      <c r="HIC93" s="1053"/>
      <c r="HID93" s="480"/>
      <c r="HIE93" s="480"/>
      <c r="HIF93" s="481"/>
      <c r="HIG93" s="480"/>
      <c r="HIH93" s="480"/>
      <c r="HII93" s="480"/>
      <c r="HIJ93" s="481"/>
      <c r="HIK93" s="481"/>
      <c r="HIL93" s="482"/>
      <c r="HIM93" s="481"/>
      <c r="HIN93" s="1053"/>
      <c r="HIO93" s="1053"/>
      <c r="HIP93" s="1053"/>
      <c r="HIQ93" s="1053"/>
      <c r="HIR93" s="1053"/>
      <c r="HIS93" s="480"/>
      <c r="HIT93" s="480"/>
      <c r="HIU93" s="481"/>
      <c r="HIV93" s="480"/>
      <c r="HIW93" s="480"/>
      <c r="HIX93" s="480"/>
      <c r="HIY93" s="481"/>
      <c r="HIZ93" s="481"/>
      <c r="HJA93" s="482"/>
      <c r="HJB93" s="481"/>
      <c r="HJC93" s="1053"/>
      <c r="HJD93" s="1053"/>
      <c r="HJE93" s="1053"/>
      <c r="HJF93" s="1053"/>
      <c r="HJG93" s="1053"/>
      <c r="HJH93" s="480"/>
      <c r="HJI93" s="480"/>
      <c r="HJJ93" s="481"/>
      <c r="HJK93" s="480"/>
      <c r="HJL93" s="480"/>
      <c r="HJM93" s="480"/>
      <c r="HJN93" s="481"/>
      <c r="HJO93" s="481"/>
      <c r="HJP93" s="482"/>
      <c r="HJQ93" s="481"/>
      <c r="HJR93" s="1053"/>
      <c r="HJS93" s="1053"/>
      <c r="HJT93" s="1053"/>
      <c r="HJU93" s="1053"/>
      <c r="HJV93" s="1053"/>
      <c r="HJW93" s="480"/>
      <c r="HJX93" s="480"/>
      <c r="HJY93" s="481"/>
      <c r="HJZ93" s="480"/>
      <c r="HKA93" s="480"/>
      <c r="HKB93" s="480"/>
      <c r="HKC93" s="481"/>
      <c r="HKD93" s="481"/>
      <c r="HKE93" s="482"/>
      <c r="HKF93" s="481"/>
      <c r="HKG93" s="1053"/>
      <c r="HKH93" s="1053"/>
      <c r="HKI93" s="1053"/>
      <c r="HKJ93" s="1053"/>
      <c r="HKK93" s="1053"/>
      <c r="HKL93" s="480"/>
      <c r="HKM93" s="480"/>
      <c r="HKN93" s="481"/>
      <c r="HKO93" s="480"/>
      <c r="HKP93" s="480"/>
      <c r="HKQ93" s="480"/>
      <c r="HKR93" s="481"/>
      <c r="HKS93" s="481"/>
      <c r="HKT93" s="482"/>
      <c r="HKU93" s="481"/>
      <c r="HKV93" s="1053"/>
      <c r="HKW93" s="1053"/>
      <c r="HKX93" s="1053"/>
      <c r="HKY93" s="1053"/>
      <c r="HKZ93" s="1053"/>
      <c r="HLA93" s="480"/>
      <c r="HLB93" s="480"/>
      <c r="HLC93" s="481"/>
      <c r="HLD93" s="480"/>
      <c r="HLE93" s="480"/>
      <c r="HLF93" s="480"/>
      <c r="HLG93" s="481"/>
      <c r="HLH93" s="481"/>
      <c r="HLI93" s="482"/>
      <c r="HLJ93" s="481"/>
      <c r="HLK93" s="1053"/>
      <c r="HLL93" s="1053"/>
      <c r="HLM93" s="1053"/>
      <c r="HLN93" s="1053"/>
      <c r="HLO93" s="1053"/>
      <c r="HLP93" s="480"/>
      <c r="HLQ93" s="480"/>
      <c r="HLR93" s="481"/>
      <c r="HLS93" s="480"/>
      <c r="HLT93" s="480"/>
      <c r="HLU93" s="480"/>
      <c r="HLV93" s="481"/>
      <c r="HLW93" s="481"/>
      <c r="HLX93" s="482"/>
      <c r="HLY93" s="481"/>
      <c r="HLZ93" s="1053"/>
      <c r="HMA93" s="1053"/>
      <c r="HMB93" s="1053"/>
      <c r="HMC93" s="1053"/>
      <c r="HMD93" s="1053"/>
      <c r="HME93" s="480"/>
      <c r="HMF93" s="480"/>
      <c r="HMG93" s="481"/>
      <c r="HMH93" s="480"/>
      <c r="HMI93" s="480"/>
      <c r="HMJ93" s="480"/>
      <c r="HMK93" s="481"/>
      <c r="HML93" s="481"/>
      <c r="HMM93" s="482"/>
      <c r="HMN93" s="481"/>
      <c r="HMO93" s="1053"/>
      <c r="HMP93" s="1053"/>
      <c r="HMQ93" s="1053"/>
      <c r="HMR93" s="1053"/>
      <c r="HMS93" s="1053"/>
      <c r="HMT93" s="480"/>
      <c r="HMU93" s="480"/>
      <c r="HMV93" s="481"/>
      <c r="HMW93" s="480"/>
      <c r="HMX93" s="480"/>
      <c r="HMY93" s="480"/>
      <c r="HMZ93" s="481"/>
      <c r="HNA93" s="481"/>
      <c r="HNB93" s="482"/>
      <c r="HNC93" s="481"/>
      <c r="HND93" s="1053"/>
      <c r="HNE93" s="1053"/>
      <c r="HNF93" s="1053"/>
      <c r="HNG93" s="1053"/>
      <c r="HNH93" s="1053"/>
      <c r="HNI93" s="480"/>
      <c r="HNJ93" s="480"/>
      <c r="HNK93" s="481"/>
      <c r="HNL93" s="480"/>
      <c r="HNM93" s="480"/>
      <c r="HNN93" s="480"/>
      <c r="HNO93" s="481"/>
      <c r="HNP93" s="481"/>
      <c r="HNQ93" s="482"/>
      <c r="HNR93" s="481"/>
      <c r="HNS93" s="1053"/>
      <c r="HNT93" s="1053"/>
      <c r="HNU93" s="1053"/>
      <c r="HNV93" s="1053"/>
      <c r="HNW93" s="1053"/>
      <c r="HNX93" s="480"/>
      <c r="HNY93" s="480"/>
      <c r="HNZ93" s="481"/>
      <c r="HOA93" s="480"/>
      <c r="HOB93" s="480"/>
      <c r="HOC93" s="480"/>
      <c r="HOD93" s="481"/>
      <c r="HOE93" s="481"/>
      <c r="HOF93" s="482"/>
      <c r="HOG93" s="481"/>
      <c r="HOH93" s="1053"/>
      <c r="HOI93" s="1053"/>
      <c r="HOJ93" s="1053"/>
      <c r="HOK93" s="1053"/>
      <c r="HOL93" s="1053"/>
      <c r="HOM93" s="480"/>
      <c r="HON93" s="480"/>
      <c r="HOO93" s="481"/>
      <c r="HOP93" s="480"/>
      <c r="HOQ93" s="480"/>
      <c r="HOR93" s="480"/>
      <c r="HOS93" s="481"/>
      <c r="HOT93" s="481"/>
      <c r="HOU93" s="482"/>
      <c r="HOV93" s="481"/>
      <c r="HOW93" s="1053"/>
      <c r="HOX93" s="1053"/>
      <c r="HOY93" s="1053"/>
      <c r="HOZ93" s="1053"/>
      <c r="HPA93" s="1053"/>
      <c r="HPB93" s="480"/>
      <c r="HPC93" s="480"/>
      <c r="HPD93" s="481"/>
      <c r="HPE93" s="480"/>
      <c r="HPF93" s="480"/>
      <c r="HPG93" s="480"/>
      <c r="HPH93" s="481"/>
      <c r="HPI93" s="481"/>
      <c r="HPJ93" s="482"/>
      <c r="HPK93" s="481"/>
      <c r="HPL93" s="1053"/>
      <c r="HPM93" s="1053"/>
      <c r="HPN93" s="1053"/>
      <c r="HPO93" s="1053"/>
      <c r="HPP93" s="1053"/>
      <c r="HPQ93" s="480"/>
      <c r="HPR93" s="480"/>
      <c r="HPS93" s="481"/>
      <c r="HPT93" s="480"/>
      <c r="HPU93" s="480"/>
      <c r="HPV93" s="480"/>
      <c r="HPW93" s="481"/>
      <c r="HPX93" s="481"/>
      <c r="HPY93" s="482"/>
      <c r="HPZ93" s="481"/>
      <c r="HQA93" s="1053"/>
      <c r="HQB93" s="1053"/>
      <c r="HQC93" s="1053"/>
      <c r="HQD93" s="1053"/>
      <c r="HQE93" s="1053"/>
      <c r="HQF93" s="480"/>
      <c r="HQG93" s="480"/>
      <c r="HQH93" s="481"/>
      <c r="HQI93" s="480"/>
      <c r="HQJ93" s="480"/>
      <c r="HQK93" s="480"/>
      <c r="HQL93" s="481"/>
      <c r="HQM93" s="481"/>
      <c r="HQN93" s="482"/>
      <c r="HQO93" s="481"/>
      <c r="HQP93" s="1053"/>
      <c r="HQQ93" s="1053"/>
      <c r="HQR93" s="1053"/>
      <c r="HQS93" s="1053"/>
      <c r="HQT93" s="1053"/>
      <c r="HQU93" s="480"/>
      <c r="HQV93" s="480"/>
      <c r="HQW93" s="481"/>
      <c r="HQX93" s="480"/>
      <c r="HQY93" s="480"/>
      <c r="HQZ93" s="480"/>
      <c r="HRA93" s="481"/>
      <c r="HRB93" s="481"/>
      <c r="HRC93" s="482"/>
      <c r="HRD93" s="481"/>
      <c r="HRE93" s="1053"/>
      <c r="HRF93" s="1053"/>
      <c r="HRG93" s="1053"/>
      <c r="HRH93" s="1053"/>
      <c r="HRI93" s="1053"/>
      <c r="HRJ93" s="480"/>
      <c r="HRK93" s="480"/>
      <c r="HRL93" s="481"/>
      <c r="HRM93" s="480"/>
      <c r="HRN93" s="480"/>
      <c r="HRO93" s="480"/>
      <c r="HRP93" s="481"/>
      <c r="HRQ93" s="481"/>
      <c r="HRR93" s="482"/>
      <c r="HRS93" s="481"/>
      <c r="HRT93" s="1053"/>
      <c r="HRU93" s="1053"/>
      <c r="HRV93" s="1053"/>
      <c r="HRW93" s="1053"/>
      <c r="HRX93" s="1053"/>
      <c r="HRY93" s="480"/>
      <c r="HRZ93" s="480"/>
      <c r="HSA93" s="481"/>
      <c r="HSB93" s="480"/>
      <c r="HSC93" s="480"/>
      <c r="HSD93" s="480"/>
      <c r="HSE93" s="481"/>
      <c r="HSF93" s="481"/>
      <c r="HSG93" s="482"/>
      <c r="HSH93" s="481"/>
      <c r="HSI93" s="1053"/>
      <c r="HSJ93" s="1053"/>
      <c r="HSK93" s="1053"/>
      <c r="HSL93" s="1053"/>
      <c r="HSM93" s="1053"/>
      <c r="HSN93" s="480"/>
      <c r="HSO93" s="480"/>
      <c r="HSP93" s="481"/>
      <c r="HSQ93" s="480"/>
      <c r="HSR93" s="480"/>
      <c r="HSS93" s="480"/>
      <c r="HST93" s="481"/>
      <c r="HSU93" s="481"/>
      <c r="HSV93" s="482"/>
      <c r="HSW93" s="481"/>
      <c r="HSX93" s="1053"/>
      <c r="HSY93" s="1053"/>
      <c r="HSZ93" s="1053"/>
      <c r="HTA93" s="1053"/>
      <c r="HTB93" s="1053"/>
      <c r="HTC93" s="480"/>
      <c r="HTD93" s="480"/>
      <c r="HTE93" s="481"/>
      <c r="HTF93" s="480"/>
      <c r="HTG93" s="480"/>
      <c r="HTH93" s="480"/>
      <c r="HTI93" s="481"/>
      <c r="HTJ93" s="481"/>
      <c r="HTK93" s="482"/>
      <c r="HTL93" s="481"/>
      <c r="HTM93" s="1053"/>
      <c r="HTN93" s="1053"/>
      <c r="HTO93" s="1053"/>
      <c r="HTP93" s="1053"/>
      <c r="HTQ93" s="1053"/>
      <c r="HTR93" s="480"/>
      <c r="HTS93" s="480"/>
      <c r="HTT93" s="481"/>
      <c r="HTU93" s="480"/>
      <c r="HTV93" s="480"/>
      <c r="HTW93" s="480"/>
      <c r="HTX93" s="481"/>
      <c r="HTY93" s="481"/>
      <c r="HTZ93" s="482"/>
      <c r="HUA93" s="481"/>
      <c r="HUB93" s="1053"/>
      <c r="HUC93" s="1053"/>
      <c r="HUD93" s="1053"/>
      <c r="HUE93" s="1053"/>
      <c r="HUF93" s="1053"/>
      <c r="HUG93" s="480"/>
      <c r="HUH93" s="480"/>
      <c r="HUI93" s="481"/>
      <c r="HUJ93" s="480"/>
      <c r="HUK93" s="480"/>
      <c r="HUL93" s="480"/>
      <c r="HUM93" s="481"/>
      <c r="HUN93" s="481"/>
      <c r="HUO93" s="482"/>
      <c r="HUP93" s="481"/>
      <c r="HUQ93" s="1053"/>
      <c r="HUR93" s="1053"/>
      <c r="HUS93" s="1053"/>
      <c r="HUT93" s="1053"/>
      <c r="HUU93" s="1053"/>
      <c r="HUV93" s="480"/>
      <c r="HUW93" s="480"/>
      <c r="HUX93" s="481"/>
      <c r="HUY93" s="480"/>
      <c r="HUZ93" s="480"/>
      <c r="HVA93" s="480"/>
      <c r="HVB93" s="481"/>
      <c r="HVC93" s="481"/>
      <c r="HVD93" s="482"/>
      <c r="HVE93" s="481"/>
      <c r="HVF93" s="1053"/>
      <c r="HVG93" s="1053"/>
      <c r="HVH93" s="1053"/>
      <c r="HVI93" s="1053"/>
      <c r="HVJ93" s="1053"/>
      <c r="HVK93" s="480"/>
      <c r="HVL93" s="480"/>
      <c r="HVM93" s="481"/>
      <c r="HVN93" s="480"/>
      <c r="HVO93" s="480"/>
      <c r="HVP93" s="480"/>
      <c r="HVQ93" s="481"/>
      <c r="HVR93" s="481"/>
      <c r="HVS93" s="482"/>
      <c r="HVT93" s="481"/>
      <c r="HVU93" s="1053"/>
      <c r="HVV93" s="1053"/>
      <c r="HVW93" s="1053"/>
      <c r="HVX93" s="1053"/>
      <c r="HVY93" s="1053"/>
      <c r="HVZ93" s="480"/>
      <c r="HWA93" s="480"/>
      <c r="HWB93" s="481"/>
      <c r="HWC93" s="480"/>
      <c r="HWD93" s="480"/>
      <c r="HWE93" s="480"/>
      <c r="HWF93" s="481"/>
      <c r="HWG93" s="481"/>
      <c r="HWH93" s="482"/>
      <c r="HWI93" s="481"/>
      <c r="HWJ93" s="1053"/>
      <c r="HWK93" s="1053"/>
      <c r="HWL93" s="1053"/>
      <c r="HWM93" s="1053"/>
      <c r="HWN93" s="1053"/>
      <c r="HWO93" s="480"/>
      <c r="HWP93" s="480"/>
      <c r="HWQ93" s="481"/>
      <c r="HWR93" s="480"/>
      <c r="HWS93" s="480"/>
      <c r="HWT93" s="480"/>
      <c r="HWU93" s="481"/>
      <c r="HWV93" s="481"/>
      <c r="HWW93" s="482"/>
      <c r="HWX93" s="481"/>
      <c r="HWY93" s="1053"/>
      <c r="HWZ93" s="1053"/>
      <c r="HXA93" s="1053"/>
      <c r="HXB93" s="1053"/>
      <c r="HXC93" s="1053"/>
      <c r="HXD93" s="480"/>
      <c r="HXE93" s="480"/>
      <c r="HXF93" s="481"/>
      <c r="HXG93" s="480"/>
      <c r="HXH93" s="480"/>
      <c r="HXI93" s="480"/>
      <c r="HXJ93" s="481"/>
      <c r="HXK93" s="481"/>
      <c r="HXL93" s="482"/>
      <c r="HXM93" s="481"/>
      <c r="HXN93" s="1053"/>
      <c r="HXO93" s="1053"/>
      <c r="HXP93" s="1053"/>
      <c r="HXQ93" s="1053"/>
      <c r="HXR93" s="1053"/>
      <c r="HXS93" s="480"/>
      <c r="HXT93" s="480"/>
      <c r="HXU93" s="481"/>
      <c r="HXV93" s="480"/>
      <c r="HXW93" s="480"/>
      <c r="HXX93" s="480"/>
      <c r="HXY93" s="481"/>
      <c r="HXZ93" s="481"/>
      <c r="HYA93" s="482"/>
      <c r="HYB93" s="481"/>
      <c r="HYC93" s="1053"/>
      <c r="HYD93" s="1053"/>
      <c r="HYE93" s="1053"/>
      <c r="HYF93" s="1053"/>
      <c r="HYG93" s="1053"/>
      <c r="HYH93" s="480"/>
      <c r="HYI93" s="480"/>
      <c r="HYJ93" s="481"/>
      <c r="HYK93" s="480"/>
      <c r="HYL93" s="480"/>
      <c r="HYM93" s="480"/>
      <c r="HYN93" s="481"/>
      <c r="HYO93" s="481"/>
      <c r="HYP93" s="482"/>
      <c r="HYQ93" s="481"/>
      <c r="HYR93" s="1053"/>
      <c r="HYS93" s="1053"/>
      <c r="HYT93" s="1053"/>
      <c r="HYU93" s="1053"/>
      <c r="HYV93" s="1053"/>
      <c r="HYW93" s="480"/>
      <c r="HYX93" s="480"/>
      <c r="HYY93" s="481"/>
      <c r="HYZ93" s="480"/>
      <c r="HZA93" s="480"/>
      <c r="HZB93" s="480"/>
      <c r="HZC93" s="481"/>
      <c r="HZD93" s="481"/>
      <c r="HZE93" s="482"/>
      <c r="HZF93" s="481"/>
      <c r="HZG93" s="1053"/>
      <c r="HZH93" s="1053"/>
      <c r="HZI93" s="1053"/>
      <c r="HZJ93" s="1053"/>
      <c r="HZK93" s="1053"/>
      <c r="HZL93" s="480"/>
      <c r="HZM93" s="480"/>
      <c r="HZN93" s="481"/>
      <c r="HZO93" s="480"/>
      <c r="HZP93" s="480"/>
      <c r="HZQ93" s="480"/>
      <c r="HZR93" s="481"/>
      <c r="HZS93" s="481"/>
      <c r="HZT93" s="482"/>
      <c r="HZU93" s="481"/>
      <c r="HZV93" s="1053"/>
      <c r="HZW93" s="1053"/>
      <c r="HZX93" s="1053"/>
      <c r="HZY93" s="1053"/>
      <c r="HZZ93" s="1053"/>
      <c r="IAA93" s="480"/>
      <c r="IAB93" s="480"/>
      <c r="IAC93" s="481"/>
      <c r="IAD93" s="480"/>
      <c r="IAE93" s="480"/>
      <c r="IAF93" s="480"/>
      <c r="IAG93" s="481"/>
      <c r="IAH93" s="481"/>
      <c r="IAI93" s="482"/>
      <c r="IAJ93" s="481"/>
      <c r="IAK93" s="1053"/>
      <c r="IAL93" s="1053"/>
      <c r="IAM93" s="1053"/>
      <c r="IAN93" s="1053"/>
      <c r="IAO93" s="1053"/>
      <c r="IAP93" s="480"/>
      <c r="IAQ93" s="480"/>
      <c r="IAR93" s="481"/>
      <c r="IAS93" s="480"/>
      <c r="IAT93" s="480"/>
      <c r="IAU93" s="480"/>
      <c r="IAV93" s="481"/>
      <c r="IAW93" s="481"/>
      <c r="IAX93" s="482"/>
      <c r="IAY93" s="481"/>
      <c r="IAZ93" s="1053"/>
      <c r="IBA93" s="1053"/>
      <c r="IBB93" s="1053"/>
      <c r="IBC93" s="1053"/>
      <c r="IBD93" s="1053"/>
      <c r="IBE93" s="480"/>
      <c r="IBF93" s="480"/>
      <c r="IBG93" s="481"/>
      <c r="IBH93" s="480"/>
      <c r="IBI93" s="480"/>
      <c r="IBJ93" s="480"/>
      <c r="IBK93" s="481"/>
      <c r="IBL93" s="481"/>
      <c r="IBM93" s="482"/>
      <c r="IBN93" s="481"/>
      <c r="IBO93" s="1053"/>
      <c r="IBP93" s="1053"/>
      <c r="IBQ93" s="1053"/>
      <c r="IBR93" s="1053"/>
      <c r="IBS93" s="1053"/>
      <c r="IBT93" s="480"/>
      <c r="IBU93" s="480"/>
      <c r="IBV93" s="481"/>
      <c r="IBW93" s="480"/>
      <c r="IBX93" s="480"/>
      <c r="IBY93" s="480"/>
      <c r="IBZ93" s="481"/>
      <c r="ICA93" s="481"/>
      <c r="ICB93" s="482"/>
      <c r="ICC93" s="481"/>
      <c r="ICD93" s="1053"/>
      <c r="ICE93" s="1053"/>
      <c r="ICF93" s="1053"/>
      <c r="ICG93" s="1053"/>
      <c r="ICH93" s="1053"/>
      <c r="ICI93" s="480"/>
      <c r="ICJ93" s="480"/>
      <c r="ICK93" s="481"/>
      <c r="ICL93" s="480"/>
      <c r="ICM93" s="480"/>
      <c r="ICN93" s="480"/>
      <c r="ICO93" s="481"/>
      <c r="ICP93" s="481"/>
      <c r="ICQ93" s="482"/>
      <c r="ICR93" s="481"/>
      <c r="ICS93" s="1053"/>
      <c r="ICT93" s="1053"/>
      <c r="ICU93" s="1053"/>
      <c r="ICV93" s="1053"/>
      <c r="ICW93" s="1053"/>
      <c r="ICX93" s="480"/>
      <c r="ICY93" s="480"/>
      <c r="ICZ93" s="481"/>
      <c r="IDA93" s="480"/>
      <c r="IDB93" s="480"/>
      <c r="IDC93" s="480"/>
      <c r="IDD93" s="481"/>
      <c r="IDE93" s="481"/>
      <c r="IDF93" s="482"/>
      <c r="IDG93" s="481"/>
      <c r="IDH93" s="1053"/>
      <c r="IDI93" s="1053"/>
      <c r="IDJ93" s="1053"/>
      <c r="IDK93" s="1053"/>
      <c r="IDL93" s="1053"/>
      <c r="IDM93" s="480"/>
      <c r="IDN93" s="480"/>
      <c r="IDO93" s="481"/>
      <c r="IDP93" s="480"/>
      <c r="IDQ93" s="480"/>
      <c r="IDR93" s="480"/>
      <c r="IDS93" s="481"/>
      <c r="IDT93" s="481"/>
      <c r="IDU93" s="482"/>
      <c r="IDV93" s="481"/>
      <c r="IDW93" s="1053"/>
      <c r="IDX93" s="1053"/>
      <c r="IDY93" s="1053"/>
      <c r="IDZ93" s="1053"/>
      <c r="IEA93" s="1053"/>
      <c r="IEB93" s="480"/>
      <c r="IEC93" s="480"/>
      <c r="IED93" s="481"/>
      <c r="IEE93" s="480"/>
      <c r="IEF93" s="480"/>
      <c r="IEG93" s="480"/>
      <c r="IEH93" s="481"/>
      <c r="IEI93" s="481"/>
      <c r="IEJ93" s="482"/>
      <c r="IEK93" s="481"/>
      <c r="IEL93" s="1053"/>
      <c r="IEM93" s="1053"/>
      <c r="IEN93" s="1053"/>
      <c r="IEO93" s="1053"/>
      <c r="IEP93" s="1053"/>
      <c r="IEQ93" s="480"/>
      <c r="IER93" s="480"/>
      <c r="IES93" s="481"/>
      <c r="IET93" s="480"/>
      <c r="IEU93" s="480"/>
      <c r="IEV93" s="480"/>
      <c r="IEW93" s="481"/>
      <c r="IEX93" s="481"/>
      <c r="IEY93" s="482"/>
      <c r="IEZ93" s="481"/>
      <c r="IFA93" s="1053"/>
      <c r="IFB93" s="1053"/>
      <c r="IFC93" s="1053"/>
      <c r="IFD93" s="1053"/>
      <c r="IFE93" s="1053"/>
      <c r="IFF93" s="480"/>
      <c r="IFG93" s="480"/>
      <c r="IFH93" s="481"/>
      <c r="IFI93" s="480"/>
      <c r="IFJ93" s="480"/>
      <c r="IFK93" s="480"/>
      <c r="IFL93" s="481"/>
      <c r="IFM93" s="481"/>
      <c r="IFN93" s="482"/>
      <c r="IFO93" s="481"/>
      <c r="IFP93" s="1053"/>
      <c r="IFQ93" s="1053"/>
      <c r="IFR93" s="1053"/>
      <c r="IFS93" s="1053"/>
      <c r="IFT93" s="1053"/>
      <c r="IFU93" s="480"/>
      <c r="IFV93" s="480"/>
      <c r="IFW93" s="481"/>
      <c r="IFX93" s="480"/>
      <c r="IFY93" s="480"/>
      <c r="IFZ93" s="480"/>
      <c r="IGA93" s="481"/>
      <c r="IGB93" s="481"/>
      <c r="IGC93" s="482"/>
      <c r="IGD93" s="481"/>
      <c r="IGE93" s="1053"/>
      <c r="IGF93" s="1053"/>
      <c r="IGG93" s="1053"/>
      <c r="IGH93" s="1053"/>
      <c r="IGI93" s="1053"/>
      <c r="IGJ93" s="480"/>
      <c r="IGK93" s="480"/>
      <c r="IGL93" s="481"/>
      <c r="IGM93" s="480"/>
      <c r="IGN93" s="480"/>
      <c r="IGO93" s="480"/>
      <c r="IGP93" s="481"/>
      <c r="IGQ93" s="481"/>
      <c r="IGR93" s="482"/>
      <c r="IGS93" s="481"/>
      <c r="IGT93" s="1053"/>
      <c r="IGU93" s="1053"/>
      <c r="IGV93" s="1053"/>
      <c r="IGW93" s="1053"/>
      <c r="IGX93" s="1053"/>
      <c r="IGY93" s="480"/>
      <c r="IGZ93" s="480"/>
      <c r="IHA93" s="481"/>
      <c r="IHB93" s="480"/>
      <c r="IHC93" s="480"/>
      <c r="IHD93" s="480"/>
      <c r="IHE93" s="481"/>
      <c r="IHF93" s="481"/>
      <c r="IHG93" s="482"/>
      <c r="IHH93" s="481"/>
      <c r="IHI93" s="1053"/>
      <c r="IHJ93" s="1053"/>
      <c r="IHK93" s="1053"/>
      <c r="IHL93" s="1053"/>
      <c r="IHM93" s="1053"/>
      <c r="IHN93" s="480"/>
      <c r="IHO93" s="480"/>
      <c r="IHP93" s="481"/>
      <c r="IHQ93" s="480"/>
      <c r="IHR93" s="480"/>
      <c r="IHS93" s="480"/>
      <c r="IHT93" s="481"/>
      <c r="IHU93" s="481"/>
      <c r="IHV93" s="482"/>
      <c r="IHW93" s="481"/>
      <c r="IHX93" s="1053"/>
      <c r="IHY93" s="1053"/>
      <c r="IHZ93" s="1053"/>
      <c r="IIA93" s="1053"/>
      <c r="IIB93" s="1053"/>
      <c r="IIC93" s="480"/>
      <c r="IID93" s="480"/>
      <c r="IIE93" s="481"/>
      <c r="IIF93" s="480"/>
      <c r="IIG93" s="480"/>
      <c r="IIH93" s="480"/>
      <c r="III93" s="481"/>
      <c r="IIJ93" s="481"/>
      <c r="IIK93" s="482"/>
      <c r="IIL93" s="481"/>
      <c r="IIM93" s="1053"/>
      <c r="IIN93" s="1053"/>
      <c r="IIO93" s="1053"/>
      <c r="IIP93" s="1053"/>
      <c r="IIQ93" s="1053"/>
      <c r="IIR93" s="480"/>
      <c r="IIS93" s="480"/>
      <c r="IIT93" s="481"/>
      <c r="IIU93" s="480"/>
      <c r="IIV93" s="480"/>
      <c r="IIW93" s="480"/>
      <c r="IIX93" s="481"/>
      <c r="IIY93" s="481"/>
      <c r="IIZ93" s="482"/>
      <c r="IJA93" s="481"/>
      <c r="IJB93" s="1053"/>
      <c r="IJC93" s="1053"/>
      <c r="IJD93" s="1053"/>
      <c r="IJE93" s="1053"/>
      <c r="IJF93" s="1053"/>
      <c r="IJG93" s="480"/>
      <c r="IJH93" s="480"/>
      <c r="IJI93" s="481"/>
      <c r="IJJ93" s="480"/>
      <c r="IJK93" s="480"/>
      <c r="IJL93" s="480"/>
      <c r="IJM93" s="481"/>
      <c r="IJN93" s="481"/>
      <c r="IJO93" s="482"/>
      <c r="IJP93" s="481"/>
      <c r="IJQ93" s="1053"/>
      <c r="IJR93" s="1053"/>
      <c r="IJS93" s="1053"/>
      <c r="IJT93" s="1053"/>
      <c r="IJU93" s="1053"/>
      <c r="IJV93" s="480"/>
      <c r="IJW93" s="480"/>
      <c r="IJX93" s="481"/>
      <c r="IJY93" s="480"/>
      <c r="IJZ93" s="480"/>
      <c r="IKA93" s="480"/>
      <c r="IKB93" s="481"/>
      <c r="IKC93" s="481"/>
      <c r="IKD93" s="482"/>
      <c r="IKE93" s="481"/>
      <c r="IKF93" s="1053"/>
      <c r="IKG93" s="1053"/>
      <c r="IKH93" s="1053"/>
      <c r="IKI93" s="1053"/>
      <c r="IKJ93" s="1053"/>
      <c r="IKK93" s="480"/>
      <c r="IKL93" s="480"/>
      <c r="IKM93" s="481"/>
      <c r="IKN93" s="480"/>
      <c r="IKO93" s="480"/>
      <c r="IKP93" s="480"/>
      <c r="IKQ93" s="481"/>
      <c r="IKR93" s="481"/>
      <c r="IKS93" s="482"/>
      <c r="IKT93" s="481"/>
      <c r="IKU93" s="1053"/>
      <c r="IKV93" s="1053"/>
      <c r="IKW93" s="1053"/>
      <c r="IKX93" s="1053"/>
      <c r="IKY93" s="1053"/>
      <c r="IKZ93" s="480"/>
      <c r="ILA93" s="480"/>
      <c r="ILB93" s="481"/>
      <c r="ILC93" s="480"/>
      <c r="ILD93" s="480"/>
      <c r="ILE93" s="480"/>
      <c r="ILF93" s="481"/>
      <c r="ILG93" s="481"/>
      <c r="ILH93" s="482"/>
      <c r="ILI93" s="481"/>
      <c r="ILJ93" s="1053"/>
      <c r="ILK93" s="1053"/>
      <c r="ILL93" s="1053"/>
      <c r="ILM93" s="1053"/>
      <c r="ILN93" s="1053"/>
      <c r="ILO93" s="480"/>
      <c r="ILP93" s="480"/>
      <c r="ILQ93" s="481"/>
      <c r="ILR93" s="480"/>
      <c r="ILS93" s="480"/>
      <c r="ILT93" s="480"/>
      <c r="ILU93" s="481"/>
      <c r="ILV93" s="481"/>
      <c r="ILW93" s="482"/>
      <c r="ILX93" s="481"/>
      <c r="ILY93" s="1053"/>
      <c r="ILZ93" s="1053"/>
      <c r="IMA93" s="1053"/>
      <c r="IMB93" s="1053"/>
      <c r="IMC93" s="1053"/>
      <c r="IMD93" s="480"/>
      <c r="IME93" s="480"/>
      <c r="IMF93" s="481"/>
      <c r="IMG93" s="480"/>
      <c r="IMH93" s="480"/>
      <c r="IMI93" s="480"/>
      <c r="IMJ93" s="481"/>
      <c r="IMK93" s="481"/>
      <c r="IML93" s="482"/>
      <c r="IMM93" s="481"/>
      <c r="IMN93" s="1053"/>
      <c r="IMO93" s="1053"/>
      <c r="IMP93" s="1053"/>
      <c r="IMQ93" s="1053"/>
      <c r="IMR93" s="1053"/>
      <c r="IMS93" s="480"/>
      <c r="IMT93" s="480"/>
      <c r="IMU93" s="481"/>
      <c r="IMV93" s="480"/>
      <c r="IMW93" s="480"/>
      <c r="IMX93" s="480"/>
      <c r="IMY93" s="481"/>
      <c r="IMZ93" s="481"/>
      <c r="INA93" s="482"/>
      <c r="INB93" s="481"/>
      <c r="INC93" s="1053"/>
      <c r="IND93" s="1053"/>
      <c r="INE93" s="1053"/>
      <c r="INF93" s="1053"/>
      <c r="ING93" s="1053"/>
      <c r="INH93" s="480"/>
      <c r="INI93" s="480"/>
      <c r="INJ93" s="481"/>
      <c r="INK93" s="480"/>
      <c r="INL93" s="480"/>
      <c r="INM93" s="480"/>
      <c r="INN93" s="481"/>
      <c r="INO93" s="481"/>
      <c r="INP93" s="482"/>
      <c r="INQ93" s="481"/>
      <c r="INR93" s="1053"/>
      <c r="INS93" s="1053"/>
      <c r="INT93" s="1053"/>
      <c r="INU93" s="1053"/>
      <c r="INV93" s="1053"/>
      <c r="INW93" s="480"/>
      <c r="INX93" s="480"/>
      <c r="INY93" s="481"/>
      <c r="INZ93" s="480"/>
      <c r="IOA93" s="480"/>
      <c r="IOB93" s="480"/>
      <c r="IOC93" s="481"/>
      <c r="IOD93" s="481"/>
      <c r="IOE93" s="482"/>
      <c r="IOF93" s="481"/>
      <c r="IOG93" s="1053"/>
      <c r="IOH93" s="1053"/>
      <c r="IOI93" s="1053"/>
      <c r="IOJ93" s="1053"/>
      <c r="IOK93" s="1053"/>
      <c r="IOL93" s="480"/>
      <c r="IOM93" s="480"/>
      <c r="ION93" s="481"/>
      <c r="IOO93" s="480"/>
      <c r="IOP93" s="480"/>
      <c r="IOQ93" s="480"/>
      <c r="IOR93" s="481"/>
      <c r="IOS93" s="481"/>
      <c r="IOT93" s="482"/>
      <c r="IOU93" s="481"/>
      <c r="IOV93" s="1053"/>
      <c r="IOW93" s="1053"/>
      <c r="IOX93" s="1053"/>
      <c r="IOY93" s="1053"/>
      <c r="IOZ93" s="1053"/>
      <c r="IPA93" s="480"/>
      <c r="IPB93" s="480"/>
      <c r="IPC93" s="481"/>
      <c r="IPD93" s="480"/>
      <c r="IPE93" s="480"/>
      <c r="IPF93" s="480"/>
      <c r="IPG93" s="481"/>
      <c r="IPH93" s="481"/>
      <c r="IPI93" s="482"/>
      <c r="IPJ93" s="481"/>
      <c r="IPK93" s="1053"/>
      <c r="IPL93" s="1053"/>
      <c r="IPM93" s="1053"/>
      <c r="IPN93" s="1053"/>
      <c r="IPO93" s="1053"/>
      <c r="IPP93" s="480"/>
      <c r="IPQ93" s="480"/>
      <c r="IPR93" s="481"/>
      <c r="IPS93" s="480"/>
      <c r="IPT93" s="480"/>
      <c r="IPU93" s="480"/>
      <c r="IPV93" s="481"/>
      <c r="IPW93" s="481"/>
      <c r="IPX93" s="482"/>
      <c r="IPY93" s="481"/>
      <c r="IPZ93" s="1053"/>
      <c r="IQA93" s="1053"/>
      <c r="IQB93" s="1053"/>
      <c r="IQC93" s="1053"/>
      <c r="IQD93" s="1053"/>
      <c r="IQE93" s="480"/>
      <c r="IQF93" s="480"/>
      <c r="IQG93" s="481"/>
      <c r="IQH93" s="480"/>
      <c r="IQI93" s="480"/>
      <c r="IQJ93" s="480"/>
      <c r="IQK93" s="481"/>
      <c r="IQL93" s="481"/>
      <c r="IQM93" s="482"/>
      <c r="IQN93" s="481"/>
      <c r="IQO93" s="1053"/>
      <c r="IQP93" s="1053"/>
      <c r="IQQ93" s="1053"/>
      <c r="IQR93" s="1053"/>
      <c r="IQS93" s="1053"/>
      <c r="IQT93" s="480"/>
      <c r="IQU93" s="480"/>
      <c r="IQV93" s="481"/>
      <c r="IQW93" s="480"/>
      <c r="IQX93" s="480"/>
      <c r="IQY93" s="480"/>
      <c r="IQZ93" s="481"/>
      <c r="IRA93" s="481"/>
      <c r="IRB93" s="482"/>
      <c r="IRC93" s="481"/>
      <c r="IRD93" s="1053"/>
      <c r="IRE93" s="1053"/>
      <c r="IRF93" s="1053"/>
      <c r="IRG93" s="1053"/>
      <c r="IRH93" s="1053"/>
      <c r="IRI93" s="480"/>
      <c r="IRJ93" s="480"/>
      <c r="IRK93" s="481"/>
      <c r="IRL93" s="480"/>
      <c r="IRM93" s="480"/>
      <c r="IRN93" s="480"/>
      <c r="IRO93" s="481"/>
      <c r="IRP93" s="481"/>
      <c r="IRQ93" s="482"/>
      <c r="IRR93" s="481"/>
      <c r="IRS93" s="1053"/>
      <c r="IRT93" s="1053"/>
      <c r="IRU93" s="1053"/>
      <c r="IRV93" s="1053"/>
      <c r="IRW93" s="1053"/>
      <c r="IRX93" s="480"/>
      <c r="IRY93" s="480"/>
      <c r="IRZ93" s="481"/>
      <c r="ISA93" s="480"/>
      <c r="ISB93" s="480"/>
      <c r="ISC93" s="480"/>
      <c r="ISD93" s="481"/>
      <c r="ISE93" s="481"/>
      <c r="ISF93" s="482"/>
      <c r="ISG93" s="481"/>
      <c r="ISH93" s="1053"/>
      <c r="ISI93" s="1053"/>
      <c r="ISJ93" s="1053"/>
      <c r="ISK93" s="1053"/>
      <c r="ISL93" s="1053"/>
      <c r="ISM93" s="480"/>
      <c r="ISN93" s="480"/>
      <c r="ISO93" s="481"/>
      <c r="ISP93" s="480"/>
      <c r="ISQ93" s="480"/>
      <c r="ISR93" s="480"/>
      <c r="ISS93" s="481"/>
      <c r="IST93" s="481"/>
      <c r="ISU93" s="482"/>
      <c r="ISV93" s="481"/>
      <c r="ISW93" s="1053"/>
      <c r="ISX93" s="1053"/>
      <c r="ISY93" s="1053"/>
      <c r="ISZ93" s="1053"/>
      <c r="ITA93" s="1053"/>
      <c r="ITB93" s="480"/>
      <c r="ITC93" s="480"/>
      <c r="ITD93" s="481"/>
      <c r="ITE93" s="480"/>
      <c r="ITF93" s="480"/>
      <c r="ITG93" s="480"/>
      <c r="ITH93" s="481"/>
      <c r="ITI93" s="481"/>
      <c r="ITJ93" s="482"/>
      <c r="ITK93" s="481"/>
      <c r="ITL93" s="1053"/>
      <c r="ITM93" s="1053"/>
      <c r="ITN93" s="1053"/>
      <c r="ITO93" s="1053"/>
      <c r="ITP93" s="1053"/>
      <c r="ITQ93" s="480"/>
      <c r="ITR93" s="480"/>
      <c r="ITS93" s="481"/>
      <c r="ITT93" s="480"/>
      <c r="ITU93" s="480"/>
      <c r="ITV93" s="480"/>
      <c r="ITW93" s="481"/>
      <c r="ITX93" s="481"/>
      <c r="ITY93" s="482"/>
      <c r="ITZ93" s="481"/>
      <c r="IUA93" s="1053"/>
      <c r="IUB93" s="1053"/>
      <c r="IUC93" s="1053"/>
      <c r="IUD93" s="1053"/>
      <c r="IUE93" s="1053"/>
      <c r="IUF93" s="480"/>
      <c r="IUG93" s="480"/>
      <c r="IUH93" s="481"/>
      <c r="IUI93" s="480"/>
      <c r="IUJ93" s="480"/>
      <c r="IUK93" s="480"/>
      <c r="IUL93" s="481"/>
      <c r="IUM93" s="481"/>
      <c r="IUN93" s="482"/>
      <c r="IUO93" s="481"/>
      <c r="IUP93" s="1053"/>
      <c r="IUQ93" s="1053"/>
      <c r="IUR93" s="1053"/>
      <c r="IUS93" s="1053"/>
      <c r="IUT93" s="1053"/>
      <c r="IUU93" s="480"/>
      <c r="IUV93" s="480"/>
      <c r="IUW93" s="481"/>
      <c r="IUX93" s="480"/>
      <c r="IUY93" s="480"/>
      <c r="IUZ93" s="480"/>
      <c r="IVA93" s="481"/>
      <c r="IVB93" s="481"/>
      <c r="IVC93" s="482"/>
      <c r="IVD93" s="481"/>
      <c r="IVE93" s="1053"/>
      <c r="IVF93" s="1053"/>
      <c r="IVG93" s="1053"/>
      <c r="IVH93" s="1053"/>
      <c r="IVI93" s="1053"/>
      <c r="IVJ93" s="480"/>
      <c r="IVK93" s="480"/>
      <c r="IVL93" s="481"/>
      <c r="IVM93" s="480"/>
      <c r="IVN93" s="480"/>
      <c r="IVO93" s="480"/>
      <c r="IVP93" s="481"/>
      <c r="IVQ93" s="481"/>
      <c r="IVR93" s="482"/>
      <c r="IVS93" s="481"/>
      <c r="IVT93" s="1053"/>
      <c r="IVU93" s="1053"/>
      <c r="IVV93" s="1053"/>
      <c r="IVW93" s="1053"/>
      <c r="IVX93" s="1053"/>
      <c r="IVY93" s="480"/>
      <c r="IVZ93" s="480"/>
      <c r="IWA93" s="481"/>
      <c r="IWB93" s="480"/>
      <c r="IWC93" s="480"/>
      <c r="IWD93" s="480"/>
      <c r="IWE93" s="481"/>
      <c r="IWF93" s="481"/>
      <c r="IWG93" s="482"/>
      <c r="IWH93" s="481"/>
      <c r="IWI93" s="1053"/>
      <c r="IWJ93" s="1053"/>
      <c r="IWK93" s="1053"/>
      <c r="IWL93" s="1053"/>
      <c r="IWM93" s="1053"/>
      <c r="IWN93" s="480"/>
      <c r="IWO93" s="480"/>
      <c r="IWP93" s="481"/>
      <c r="IWQ93" s="480"/>
      <c r="IWR93" s="480"/>
      <c r="IWS93" s="480"/>
      <c r="IWT93" s="481"/>
      <c r="IWU93" s="481"/>
      <c r="IWV93" s="482"/>
      <c r="IWW93" s="481"/>
      <c r="IWX93" s="1053"/>
      <c r="IWY93" s="1053"/>
      <c r="IWZ93" s="1053"/>
      <c r="IXA93" s="1053"/>
      <c r="IXB93" s="1053"/>
      <c r="IXC93" s="480"/>
      <c r="IXD93" s="480"/>
      <c r="IXE93" s="481"/>
      <c r="IXF93" s="480"/>
      <c r="IXG93" s="480"/>
      <c r="IXH93" s="480"/>
      <c r="IXI93" s="481"/>
      <c r="IXJ93" s="481"/>
      <c r="IXK93" s="482"/>
      <c r="IXL93" s="481"/>
      <c r="IXM93" s="1053"/>
      <c r="IXN93" s="1053"/>
      <c r="IXO93" s="1053"/>
      <c r="IXP93" s="1053"/>
      <c r="IXQ93" s="1053"/>
      <c r="IXR93" s="480"/>
      <c r="IXS93" s="480"/>
      <c r="IXT93" s="481"/>
      <c r="IXU93" s="480"/>
      <c r="IXV93" s="480"/>
      <c r="IXW93" s="480"/>
      <c r="IXX93" s="481"/>
      <c r="IXY93" s="481"/>
      <c r="IXZ93" s="482"/>
      <c r="IYA93" s="481"/>
      <c r="IYB93" s="1053"/>
      <c r="IYC93" s="1053"/>
      <c r="IYD93" s="1053"/>
      <c r="IYE93" s="1053"/>
      <c r="IYF93" s="1053"/>
      <c r="IYG93" s="480"/>
      <c r="IYH93" s="480"/>
      <c r="IYI93" s="481"/>
      <c r="IYJ93" s="480"/>
      <c r="IYK93" s="480"/>
      <c r="IYL93" s="480"/>
      <c r="IYM93" s="481"/>
      <c r="IYN93" s="481"/>
      <c r="IYO93" s="482"/>
      <c r="IYP93" s="481"/>
      <c r="IYQ93" s="1053"/>
      <c r="IYR93" s="1053"/>
      <c r="IYS93" s="1053"/>
      <c r="IYT93" s="1053"/>
      <c r="IYU93" s="1053"/>
      <c r="IYV93" s="480"/>
      <c r="IYW93" s="480"/>
      <c r="IYX93" s="481"/>
      <c r="IYY93" s="480"/>
      <c r="IYZ93" s="480"/>
      <c r="IZA93" s="480"/>
      <c r="IZB93" s="481"/>
      <c r="IZC93" s="481"/>
      <c r="IZD93" s="482"/>
      <c r="IZE93" s="481"/>
      <c r="IZF93" s="1053"/>
      <c r="IZG93" s="1053"/>
      <c r="IZH93" s="1053"/>
      <c r="IZI93" s="1053"/>
      <c r="IZJ93" s="1053"/>
      <c r="IZK93" s="480"/>
      <c r="IZL93" s="480"/>
      <c r="IZM93" s="481"/>
      <c r="IZN93" s="480"/>
      <c r="IZO93" s="480"/>
      <c r="IZP93" s="480"/>
      <c r="IZQ93" s="481"/>
      <c r="IZR93" s="481"/>
      <c r="IZS93" s="482"/>
      <c r="IZT93" s="481"/>
      <c r="IZU93" s="1053"/>
      <c r="IZV93" s="1053"/>
      <c r="IZW93" s="1053"/>
      <c r="IZX93" s="1053"/>
      <c r="IZY93" s="1053"/>
      <c r="IZZ93" s="480"/>
      <c r="JAA93" s="480"/>
      <c r="JAB93" s="481"/>
      <c r="JAC93" s="480"/>
      <c r="JAD93" s="480"/>
      <c r="JAE93" s="480"/>
      <c r="JAF93" s="481"/>
      <c r="JAG93" s="481"/>
      <c r="JAH93" s="482"/>
      <c r="JAI93" s="481"/>
      <c r="JAJ93" s="1053"/>
      <c r="JAK93" s="1053"/>
      <c r="JAL93" s="1053"/>
      <c r="JAM93" s="1053"/>
      <c r="JAN93" s="1053"/>
      <c r="JAO93" s="480"/>
      <c r="JAP93" s="480"/>
      <c r="JAQ93" s="481"/>
      <c r="JAR93" s="480"/>
      <c r="JAS93" s="480"/>
      <c r="JAT93" s="480"/>
      <c r="JAU93" s="481"/>
      <c r="JAV93" s="481"/>
      <c r="JAW93" s="482"/>
      <c r="JAX93" s="481"/>
      <c r="JAY93" s="1053"/>
      <c r="JAZ93" s="1053"/>
      <c r="JBA93" s="1053"/>
      <c r="JBB93" s="1053"/>
      <c r="JBC93" s="1053"/>
      <c r="JBD93" s="480"/>
      <c r="JBE93" s="480"/>
      <c r="JBF93" s="481"/>
      <c r="JBG93" s="480"/>
      <c r="JBH93" s="480"/>
      <c r="JBI93" s="480"/>
      <c r="JBJ93" s="481"/>
      <c r="JBK93" s="481"/>
      <c r="JBL93" s="482"/>
      <c r="JBM93" s="481"/>
      <c r="JBN93" s="1053"/>
      <c r="JBO93" s="1053"/>
      <c r="JBP93" s="1053"/>
      <c r="JBQ93" s="1053"/>
      <c r="JBR93" s="1053"/>
      <c r="JBS93" s="480"/>
      <c r="JBT93" s="480"/>
      <c r="JBU93" s="481"/>
      <c r="JBV93" s="480"/>
      <c r="JBW93" s="480"/>
      <c r="JBX93" s="480"/>
      <c r="JBY93" s="481"/>
      <c r="JBZ93" s="481"/>
      <c r="JCA93" s="482"/>
      <c r="JCB93" s="481"/>
      <c r="JCC93" s="1053"/>
      <c r="JCD93" s="1053"/>
      <c r="JCE93" s="1053"/>
      <c r="JCF93" s="1053"/>
      <c r="JCG93" s="1053"/>
      <c r="JCH93" s="480"/>
      <c r="JCI93" s="480"/>
      <c r="JCJ93" s="481"/>
      <c r="JCK93" s="480"/>
      <c r="JCL93" s="480"/>
      <c r="JCM93" s="480"/>
      <c r="JCN93" s="481"/>
      <c r="JCO93" s="481"/>
      <c r="JCP93" s="482"/>
      <c r="JCQ93" s="481"/>
      <c r="JCR93" s="1053"/>
      <c r="JCS93" s="1053"/>
      <c r="JCT93" s="1053"/>
      <c r="JCU93" s="1053"/>
      <c r="JCV93" s="1053"/>
      <c r="JCW93" s="480"/>
      <c r="JCX93" s="480"/>
      <c r="JCY93" s="481"/>
      <c r="JCZ93" s="480"/>
      <c r="JDA93" s="480"/>
      <c r="JDB93" s="480"/>
      <c r="JDC93" s="481"/>
      <c r="JDD93" s="481"/>
      <c r="JDE93" s="482"/>
      <c r="JDF93" s="481"/>
      <c r="JDG93" s="1053"/>
      <c r="JDH93" s="1053"/>
      <c r="JDI93" s="1053"/>
      <c r="JDJ93" s="1053"/>
      <c r="JDK93" s="1053"/>
      <c r="JDL93" s="480"/>
      <c r="JDM93" s="480"/>
      <c r="JDN93" s="481"/>
      <c r="JDO93" s="480"/>
      <c r="JDP93" s="480"/>
      <c r="JDQ93" s="480"/>
      <c r="JDR93" s="481"/>
      <c r="JDS93" s="481"/>
      <c r="JDT93" s="482"/>
      <c r="JDU93" s="481"/>
      <c r="JDV93" s="1053"/>
      <c r="JDW93" s="1053"/>
      <c r="JDX93" s="1053"/>
      <c r="JDY93" s="1053"/>
      <c r="JDZ93" s="1053"/>
      <c r="JEA93" s="480"/>
      <c r="JEB93" s="480"/>
      <c r="JEC93" s="481"/>
      <c r="JED93" s="480"/>
      <c r="JEE93" s="480"/>
      <c r="JEF93" s="480"/>
      <c r="JEG93" s="481"/>
      <c r="JEH93" s="481"/>
      <c r="JEI93" s="482"/>
      <c r="JEJ93" s="481"/>
      <c r="JEK93" s="1053"/>
      <c r="JEL93" s="1053"/>
      <c r="JEM93" s="1053"/>
      <c r="JEN93" s="1053"/>
      <c r="JEO93" s="1053"/>
      <c r="JEP93" s="480"/>
      <c r="JEQ93" s="480"/>
      <c r="JER93" s="481"/>
      <c r="JES93" s="480"/>
      <c r="JET93" s="480"/>
      <c r="JEU93" s="480"/>
      <c r="JEV93" s="481"/>
      <c r="JEW93" s="481"/>
      <c r="JEX93" s="482"/>
      <c r="JEY93" s="481"/>
      <c r="JEZ93" s="1053"/>
      <c r="JFA93" s="1053"/>
      <c r="JFB93" s="1053"/>
      <c r="JFC93" s="1053"/>
      <c r="JFD93" s="1053"/>
      <c r="JFE93" s="480"/>
      <c r="JFF93" s="480"/>
      <c r="JFG93" s="481"/>
      <c r="JFH93" s="480"/>
      <c r="JFI93" s="480"/>
      <c r="JFJ93" s="480"/>
      <c r="JFK93" s="481"/>
      <c r="JFL93" s="481"/>
      <c r="JFM93" s="482"/>
      <c r="JFN93" s="481"/>
      <c r="JFO93" s="1053"/>
      <c r="JFP93" s="1053"/>
      <c r="JFQ93" s="1053"/>
      <c r="JFR93" s="1053"/>
      <c r="JFS93" s="1053"/>
      <c r="JFT93" s="480"/>
      <c r="JFU93" s="480"/>
      <c r="JFV93" s="481"/>
      <c r="JFW93" s="480"/>
      <c r="JFX93" s="480"/>
      <c r="JFY93" s="480"/>
      <c r="JFZ93" s="481"/>
      <c r="JGA93" s="481"/>
      <c r="JGB93" s="482"/>
      <c r="JGC93" s="481"/>
      <c r="JGD93" s="1053"/>
      <c r="JGE93" s="1053"/>
      <c r="JGF93" s="1053"/>
      <c r="JGG93" s="1053"/>
      <c r="JGH93" s="1053"/>
      <c r="JGI93" s="480"/>
      <c r="JGJ93" s="480"/>
      <c r="JGK93" s="481"/>
      <c r="JGL93" s="480"/>
      <c r="JGM93" s="480"/>
      <c r="JGN93" s="480"/>
      <c r="JGO93" s="481"/>
      <c r="JGP93" s="481"/>
      <c r="JGQ93" s="482"/>
      <c r="JGR93" s="481"/>
      <c r="JGS93" s="1053"/>
      <c r="JGT93" s="1053"/>
      <c r="JGU93" s="1053"/>
      <c r="JGV93" s="1053"/>
      <c r="JGW93" s="1053"/>
      <c r="JGX93" s="480"/>
      <c r="JGY93" s="480"/>
      <c r="JGZ93" s="481"/>
      <c r="JHA93" s="480"/>
      <c r="JHB93" s="480"/>
      <c r="JHC93" s="480"/>
      <c r="JHD93" s="481"/>
      <c r="JHE93" s="481"/>
      <c r="JHF93" s="482"/>
      <c r="JHG93" s="481"/>
      <c r="JHH93" s="1053"/>
      <c r="JHI93" s="1053"/>
      <c r="JHJ93" s="1053"/>
      <c r="JHK93" s="1053"/>
      <c r="JHL93" s="1053"/>
      <c r="JHM93" s="480"/>
      <c r="JHN93" s="480"/>
      <c r="JHO93" s="481"/>
      <c r="JHP93" s="480"/>
      <c r="JHQ93" s="480"/>
      <c r="JHR93" s="480"/>
      <c r="JHS93" s="481"/>
      <c r="JHT93" s="481"/>
      <c r="JHU93" s="482"/>
      <c r="JHV93" s="481"/>
      <c r="JHW93" s="1053"/>
      <c r="JHX93" s="1053"/>
      <c r="JHY93" s="1053"/>
      <c r="JHZ93" s="1053"/>
      <c r="JIA93" s="1053"/>
      <c r="JIB93" s="480"/>
      <c r="JIC93" s="480"/>
      <c r="JID93" s="481"/>
      <c r="JIE93" s="480"/>
      <c r="JIF93" s="480"/>
      <c r="JIG93" s="480"/>
      <c r="JIH93" s="481"/>
      <c r="JII93" s="481"/>
      <c r="JIJ93" s="482"/>
      <c r="JIK93" s="481"/>
      <c r="JIL93" s="1053"/>
      <c r="JIM93" s="1053"/>
      <c r="JIN93" s="1053"/>
      <c r="JIO93" s="1053"/>
      <c r="JIP93" s="1053"/>
      <c r="JIQ93" s="480"/>
      <c r="JIR93" s="480"/>
      <c r="JIS93" s="481"/>
      <c r="JIT93" s="480"/>
      <c r="JIU93" s="480"/>
      <c r="JIV93" s="480"/>
      <c r="JIW93" s="481"/>
      <c r="JIX93" s="481"/>
      <c r="JIY93" s="482"/>
      <c r="JIZ93" s="481"/>
      <c r="JJA93" s="1053"/>
      <c r="JJB93" s="1053"/>
      <c r="JJC93" s="1053"/>
      <c r="JJD93" s="1053"/>
      <c r="JJE93" s="1053"/>
      <c r="JJF93" s="480"/>
      <c r="JJG93" s="480"/>
      <c r="JJH93" s="481"/>
      <c r="JJI93" s="480"/>
      <c r="JJJ93" s="480"/>
      <c r="JJK93" s="480"/>
      <c r="JJL93" s="481"/>
      <c r="JJM93" s="481"/>
      <c r="JJN93" s="482"/>
      <c r="JJO93" s="481"/>
      <c r="JJP93" s="1053"/>
      <c r="JJQ93" s="1053"/>
      <c r="JJR93" s="1053"/>
      <c r="JJS93" s="1053"/>
      <c r="JJT93" s="1053"/>
      <c r="JJU93" s="480"/>
      <c r="JJV93" s="480"/>
      <c r="JJW93" s="481"/>
      <c r="JJX93" s="480"/>
      <c r="JJY93" s="480"/>
      <c r="JJZ93" s="480"/>
      <c r="JKA93" s="481"/>
      <c r="JKB93" s="481"/>
      <c r="JKC93" s="482"/>
      <c r="JKD93" s="481"/>
      <c r="JKE93" s="1053"/>
      <c r="JKF93" s="1053"/>
      <c r="JKG93" s="1053"/>
      <c r="JKH93" s="1053"/>
      <c r="JKI93" s="1053"/>
      <c r="JKJ93" s="480"/>
      <c r="JKK93" s="480"/>
      <c r="JKL93" s="481"/>
      <c r="JKM93" s="480"/>
      <c r="JKN93" s="480"/>
      <c r="JKO93" s="480"/>
      <c r="JKP93" s="481"/>
      <c r="JKQ93" s="481"/>
      <c r="JKR93" s="482"/>
      <c r="JKS93" s="481"/>
      <c r="JKT93" s="1053"/>
      <c r="JKU93" s="1053"/>
      <c r="JKV93" s="1053"/>
      <c r="JKW93" s="1053"/>
      <c r="JKX93" s="1053"/>
      <c r="JKY93" s="480"/>
      <c r="JKZ93" s="480"/>
      <c r="JLA93" s="481"/>
      <c r="JLB93" s="480"/>
      <c r="JLC93" s="480"/>
      <c r="JLD93" s="480"/>
      <c r="JLE93" s="481"/>
      <c r="JLF93" s="481"/>
      <c r="JLG93" s="482"/>
      <c r="JLH93" s="481"/>
      <c r="JLI93" s="1053"/>
      <c r="JLJ93" s="1053"/>
      <c r="JLK93" s="1053"/>
      <c r="JLL93" s="1053"/>
      <c r="JLM93" s="1053"/>
      <c r="JLN93" s="480"/>
      <c r="JLO93" s="480"/>
      <c r="JLP93" s="481"/>
      <c r="JLQ93" s="480"/>
      <c r="JLR93" s="480"/>
      <c r="JLS93" s="480"/>
      <c r="JLT93" s="481"/>
      <c r="JLU93" s="481"/>
      <c r="JLV93" s="482"/>
      <c r="JLW93" s="481"/>
      <c r="JLX93" s="1053"/>
      <c r="JLY93" s="1053"/>
      <c r="JLZ93" s="1053"/>
      <c r="JMA93" s="1053"/>
      <c r="JMB93" s="1053"/>
      <c r="JMC93" s="480"/>
      <c r="JMD93" s="480"/>
      <c r="JME93" s="481"/>
      <c r="JMF93" s="480"/>
      <c r="JMG93" s="480"/>
      <c r="JMH93" s="480"/>
      <c r="JMI93" s="481"/>
      <c r="JMJ93" s="481"/>
      <c r="JMK93" s="482"/>
      <c r="JML93" s="481"/>
      <c r="JMM93" s="1053"/>
      <c r="JMN93" s="1053"/>
      <c r="JMO93" s="1053"/>
      <c r="JMP93" s="1053"/>
      <c r="JMQ93" s="1053"/>
      <c r="JMR93" s="480"/>
      <c r="JMS93" s="480"/>
      <c r="JMT93" s="481"/>
      <c r="JMU93" s="480"/>
      <c r="JMV93" s="480"/>
      <c r="JMW93" s="480"/>
      <c r="JMX93" s="481"/>
      <c r="JMY93" s="481"/>
      <c r="JMZ93" s="482"/>
      <c r="JNA93" s="481"/>
      <c r="JNB93" s="1053"/>
      <c r="JNC93" s="1053"/>
      <c r="JND93" s="1053"/>
      <c r="JNE93" s="1053"/>
      <c r="JNF93" s="1053"/>
      <c r="JNG93" s="480"/>
      <c r="JNH93" s="480"/>
      <c r="JNI93" s="481"/>
      <c r="JNJ93" s="480"/>
      <c r="JNK93" s="480"/>
      <c r="JNL93" s="480"/>
      <c r="JNM93" s="481"/>
      <c r="JNN93" s="481"/>
      <c r="JNO93" s="482"/>
      <c r="JNP93" s="481"/>
      <c r="JNQ93" s="1053"/>
      <c r="JNR93" s="1053"/>
      <c r="JNS93" s="1053"/>
      <c r="JNT93" s="1053"/>
      <c r="JNU93" s="1053"/>
      <c r="JNV93" s="480"/>
      <c r="JNW93" s="480"/>
      <c r="JNX93" s="481"/>
      <c r="JNY93" s="480"/>
      <c r="JNZ93" s="480"/>
      <c r="JOA93" s="480"/>
      <c r="JOB93" s="481"/>
      <c r="JOC93" s="481"/>
      <c r="JOD93" s="482"/>
      <c r="JOE93" s="481"/>
      <c r="JOF93" s="1053"/>
      <c r="JOG93" s="1053"/>
      <c r="JOH93" s="1053"/>
      <c r="JOI93" s="1053"/>
      <c r="JOJ93" s="1053"/>
      <c r="JOK93" s="480"/>
      <c r="JOL93" s="480"/>
      <c r="JOM93" s="481"/>
      <c r="JON93" s="480"/>
      <c r="JOO93" s="480"/>
      <c r="JOP93" s="480"/>
      <c r="JOQ93" s="481"/>
      <c r="JOR93" s="481"/>
      <c r="JOS93" s="482"/>
      <c r="JOT93" s="481"/>
      <c r="JOU93" s="1053"/>
      <c r="JOV93" s="1053"/>
      <c r="JOW93" s="1053"/>
      <c r="JOX93" s="1053"/>
      <c r="JOY93" s="1053"/>
      <c r="JOZ93" s="480"/>
      <c r="JPA93" s="480"/>
      <c r="JPB93" s="481"/>
      <c r="JPC93" s="480"/>
      <c r="JPD93" s="480"/>
      <c r="JPE93" s="480"/>
      <c r="JPF93" s="481"/>
      <c r="JPG93" s="481"/>
      <c r="JPH93" s="482"/>
      <c r="JPI93" s="481"/>
      <c r="JPJ93" s="1053"/>
      <c r="JPK93" s="1053"/>
      <c r="JPL93" s="1053"/>
      <c r="JPM93" s="1053"/>
      <c r="JPN93" s="1053"/>
      <c r="JPO93" s="480"/>
      <c r="JPP93" s="480"/>
      <c r="JPQ93" s="481"/>
      <c r="JPR93" s="480"/>
      <c r="JPS93" s="480"/>
      <c r="JPT93" s="480"/>
      <c r="JPU93" s="481"/>
      <c r="JPV93" s="481"/>
      <c r="JPW93" s="482"/>
      <c r="JPX93" s="481"/>
      <c r="JPY93" s="1053"/>
      <c r="JPZ93" s="1053"/>
      <c r="JQA93" s="1053"/>
      <c r="JQB93" s="1053"/>
      <c r="JQC93" s="1053"/>
      <c r="JQD93" s="480"/>
      <c r="JQE93" s="480"/>
      <c r="JQF93" s="481"/>
      <c r="JQG93" s="480"/>
      <c r="JQH93" s="480"/>
      <c r="JQI93" s="480"/>
      <c r="JQJ93" s="481"/>
      <c r="JQK93" s="481"/>
      <c r="JQL93" s="482"/>
      <c r="JQM93" s="481"/>
      <c r="JQN93" s="1053"/>
      <c r="JQO93" s="1053"/>
      <c r="JQP93" s="1053"/>
      <c r="JQQ93" s="1053"/>
      <c r="JQR93" s="1053"/>
      <c r="JQS93" s="480"/>
      <c r="JQT93" s="480"/>
      <c r="JQU93" s="481"/>
      <c r="JQV93" s="480"/>
      <c r="JQW93" s="480"/>
      <c r="JQX93" s="480"/>
      <c r="JQY93" s="481"/>
      <c r="JQZ93" s="481"/>
      <c r="JRA93" s="482"/>
      <c r="JRB93" s="481"/>
      <c r="JRC93" s="1053"/>
      <c r="JRD93" s="1053"/>
      <c r="JRE93" s="1053"/>
      <c r="JRF93" s="1053"/>
      <c r="JRG93" s="1053"/>
      <c r="JRH93" s="480"/>
      <c r="JRI93" s="480"/>
      <c r="JRJ93" s="481"/>
      <c r="JRK93" s="480"/>
      <c r="JRL93" s="480"/>
      <c r="JRM93" s="480"/>
      <c r="JRN93" s="481"/>
      <c r="JRO93" s="481"/>
      <c r="JRP93" s="482"/>
      <c r="JRQ93" s="481"/>
      <c r="JRR93" s="1053"/>
      <c r="JRS93" s="1053"/>
      <c r="JRT93" s="1053"/>
      <c r="JRU93" s="1053"/>
      <c r="JRV93" s="1053"/>
      <c r="JRW93" s="480"/>
      <c r="JRX93" s="480"/>
      <c r="JRY93" s="481"/>
      <c r="JRZ93" s="480"/>
      <c r="JSA93" s="480"/>
      <c r="JSB93" s="480"/>
      <c r="JSC93" s="481"/>
      <c r="JSD93" s="481"/>
      <c r="JSE93" s="482"/>
      <c r="JSF93" s="481"/>
      <c r="JSG93" s="1053"/>
      <c r="JSH93" s="1053"/>
      <c r="JSI93" s="1053"/>
      <c r="JSJ93" s="1053"/>
      <c r="JSK93" s="1053"/>
      <c r="JSL93" s="480"/>
      <c r="JSM93" s="480"/>
      <c r="JSN93" s="481"/>
      <c r="JSO93" s="480"/>
      <c r="JSP93" s="480"/>
      <c r="JSQ93" s="480"/>
      <c r="JSR93" s="481"/>
      <c r="JSS93" s="481"/>
      <c r="JST93" s="482"/>
      <c r="JSU93" s="481"/>
      <c r="JSV93" s="1053"/>
      <c r="JSW93" s="1053"/>
      <c r="JSX93" s="1053"/>
      <c r="JSY93" s="1053"/>
      <c r="JSZ93" s="1053"/>
      <c r="JTA93" s="480"/>
      <c r="JTB93" s="480"/>
      <c r="JTC93" s="481"/>
      <c r="JTD93" s="480"/>
      <c r="JTE93" s="480"/>
      <c r="JTF93" s="480"/>
      <c r="JTG93" s="481"/>
      <c r="JTH93" s="481"/>
      <c r="JTI93" s="482"/>
      <c r="JTJ93" s="481"/>
      <c r="JTK93" s="1053"/>
      <c r="JTL93" s="1053"/>
      <c r="JTM93" s="1053"/>
      <c r="JTN93" s="1053"/>
      <c r="JTO93" s="1053"/>
      <c r="JTP93" s="480"/>
      <c r="JTQ93" s="480"/>
      <c r="JTR93" s="481"/>
      <c r="JTS93" s="480"/>
      <c r="JTT93" s="480"/>
      <c r="JTU93" s="480"/>
      <c r="JTV93" s="481"/>
      <c r="JTW93" s="481"/>
      <c r="JTX93" s="482"/>
      <c r="JTY93" s="481"/>
      <c r="JTZ93" s="1053"/>
      <c r="JUA93" s="1053"/>
      <c r="JUB93" s="1053"/>
      <c r="JUC93" s="1053"/>
      <c r="JUD93" s="1053"/>
      <c r="JUE93" s="480"/>
      <c r="JUF93" s="480"/>
      <c r="JUG93" s="481"/>
      <c r="JUH93" s="480"/>
      <c r="JUI93" s="480"/>
      <c r="JUJ93" s="480"/>
      <c r="JUK93" s="481"/>
      <c r="JUL93" s="481"/>
      <c r="JUM93" s="482"/>
      <c r="JUN93" s="481"/>
      <c r="JUO93" s="1053"/>
      <c r="JUP93" s="1053"/>
      <c r="JUQ93" s="1053"/>
      <c r="JUR93" s="1053"/>
      <c r="JUS93" s="1053"/>
      <c r="JUT93" s="480"/>
      <c r="JUU93" s="480"/>
      <c r="JUV93" s="481"/>
      <c r="JUW93" s="480"/>
      <c r="JUX93" s="480"/>
      <c r="JUY93" s="480"/>
      <c r="JUZ93" s="481"/>
      <c r="JVA93" s="481"/>
      <c r="JVB93" s="482"/>
      <c r="JVC93" s="481"/>
      <c r="JVD93" s="1053"/>
      <c r="JVE93" s="1053"/>
      <c r="JVF93" s="1053"/>
      <c r="JVG93" s="1053"/>
      <c r="JVH93" s="1053"/>
      <c r="JVI93" s="480"/>
      <c r="JVJ93" s="480"/>
      <c r="JVK93" s="481"/>
      <c r="JVL93" s="480"/>
      <c r="JVM93" s="480"/>
      <c r="JVN93" s="480"/>
      <c r="JVO93" s="481"/>
      <c r="JVP93" s="481"/>
      <c r="JVQ93" s="482"/>
      <c r="JVR93" s="481"/>
      <c r="JVS93" s="1053"/>
      <c r="JVT93" s="1053"/>
      <c r="JVU93" s="1053"/>
      <c r="JVV93" s="1053"/>
      <c r="JVW93" s="1053"/>
      <c r="JVX93" s="480"/>
      <c r="JVY93" s="480"/>
      <c r="JVZ93" s="481"/>
      <c r="JWA93" s="480"/>
      <c r="JWB93" s="480"/>
      <c r="JWC93" s="480"/>
      <c r="JWD93" s="481"/>
      <c r="JWE93" s="481"/>
      <c r="JWF93" s="482"/>
      <c r="JWG93" s="481"/>
      <c r="JWH93" s="1053"/>
      <c r="JWI93" s="1053"/>
      <c r="JWJ93" s="1053"/>
      <c r="JWK93" s="1053"/>
      <c r="JWL93" s="1053"/>
      <c r="JWM93" s="480"/>
      <c r="JWN93" s="480"/>
      <c r="JWO93" s="481"/>
      <c r="JWP93" s="480"/>
      <c r="JWQ93" s="480"/>
      <c r="JWR93" s="480"/>
      <c r="JWS93" s="481"/>
      <c r="JWT93" s="481"/>
      <c r="JWU93" s="482"/>
      <c r="JWV93" s="481"/>
      <c r="JWW93" s="1053"/>
      <c r="JWX93" s="1053"/>
      <c r="JWY93" s="1053"/>
      <c r="JWZ93" s="1053"/>
      <c r="JXA93" s="1053"/>
      <c r="JXB93" s="480"/>
      <c r="JXC93" s="480"/>
      <c r="JXD93" s="481"/>
      <c r="JXE93" s="480"/>
      <c r="JXF93" s="480"/>
      <c r="JXG93" s="480"/>
      <c r="JXH93" s="481"/>
      <c r="JXI93" s="481"/>
      <c r="JXJ93" s="482"/>
      <c r="JXK93" s="481"/>
      <c r="JXL93" s="1053"/>
      <c r="JXM93" s="1053"/>
      <c r="JXN93" s="1053"/>
      <c r="JXO93" s="1053"/>
      <c r="JXP93" s="1053"/>
      <c r="JXQ93" s="480"/>
      <c r="JXR93" s="480"/>
      <c r="JXS93" s="481"/>
      <c r="JXT93" s="480"/>
      <c r="JXU93" s="480"/>
      <c r="JXV93" s="480"/>
      <c r="JXW93" s="481"/>
      <c r="JXX93" s="481"/>
      <c r="JXY93" s="482"/>
      <c r="JXZ93" s="481"/>
      <c r="JYA93" s="1053"/>
      <c r="JYB93" s="1053"/>
      <c r="JYC93" s="1053"/>
      <c r="JYD93" s="1053"/>
      <c r="JYE93" s="1053"/>
      <c r="JYF93" s="480"/>
      <c r="JYG93" s="480"/>
      <c r="JYH93" s="481"/>
      <c r="JYI93" s="480"/>
      <c r="JYJ93" s="480"/>
      <c r="JYK93" s="480"/>
      <c r="JYL93" s="481"/>
      <c r="JYM93" s="481"/>
      <c r="JYN93" s="482"/>
      <c r="JYO93" s="481"/>
      <c r="JYP93" s="1053"/>
      <c r="JYQ93" s="1053"/>
      <c r="JYR93" s="1053"/>
      <c r="JYS93" s="1053"/>
      <c r="JYT93" s="1053"/>
      <c r="JYU93" s="480"/>
      <c r="JYV93" s="480"/>
      <c r="JYW93" s="481"/>
      <c r="JYX93" s="480"/>
      <c r="JYY93" s="480"/>
      <c r="JYZ93" s="480"/>
      <c r="JZA93" s="481"/>
      <c r="JZB93" s="481"/>
      <c r="JZC93" s="482"/>
      <c r="JZD93" s="481"/>
      <c r="JZE93" s="1053"/>
      <c r="JZF93" s="1053"/>
      <c r="JZG93" s="1053"/>
      <c r="JZH93" s="1053"/>
      <c r="JZI93" s="1053"/>
      <c r="JZJ93" s="480"/>
      <c r="JZK93" s="480"/>
      <c r="JZL93" s="481"/>
      <c r="JZM93" s="480"/>
      <c r="JZN93" s="480"/>
      <c r="JZO93" s="480"/>
      <c r="JZP93" s="481"/>
      <c r="JZQ93" s="481"/>
      <c r="JZR93" s="482"/>
      <c r="JZS93" s="481"/>
      <c r="JZT93" s="1053"/>
      <c r="JZU93" s="1053"/>
      <c r="JZV93" s="1053"/>
      <c r="JZW93" s="1053"/>
      <c r="JZX93" s="1053"/>
      <c r="JZY93" s="480"/>
      <c r="JZZ93" s="480"/>
      <c r="KAA93" s="481"/>
      <c r="KAB93" s="480"/>
      <c r="KAC93" s="480"/>
      <c r="KAD93" s="480"/>
      <c r="KAE93" s="481"/>
      <c r="KAF93" s="481"/>
      <c r="KAG93" s="482"/>
      <c r="KAH93" s="481"/>
      <c r="KAI93" s="1053"/>
      <c r="KAJ93" s="1053"/>
      <c r="KAK93" s="1053"/>
      <c r="KAL93" s="1053"/>
      <c r="KAM93" s="1053"/>
      <c r="KAN93" s="480"/>
      <c r="KAO93" s="480"/>
      <c r="KAP93" s="481"/>
      <c r="KAQ93" s="480"/>
      <c r="KAR93" s="480"/>
      <c r="KAS93" s="480"/>
      <c r="KAT93" s="481"/>
      <c r="KAU93" s="481"/>
      <c r="KAV93" s="482"/>
      <c r="KAW93" s="481"/>
      <c r="KAX93" s="1053"/>
      <c r="KAY93" s="1053"/>
      <c r="KAZ93" s="1053"/>
      <c r="KBA93" s="1053"/>
      <c r="KBB93" s="1053"/>
      <c r="KBC93" s="480"/>
      <c r="KBD93" s="480"/>
      <c r="KBE93" s="481"/>
      <c r="KBF93" s="480"/>
      <c r="KBG93" s="480"/>
      <c r="KBH93" s="480"/>
      <c r="KBI93" s="481"/>
      <c r="KBJ93" s="481"/>
      <c r="KBK93" s="482"/>
      <c r="KBL93" s="481"/>
      <c r="KBM93" s="1053"/>
      <c r="KBN93" s="1053"/>
      <c r="KBO93" s="1053"/>
      <c r="KBP93" s="1053"/>
      <c r="KBQ93" s="1053"/>
      <c r="KBR93" s="480"/>
      <c r="KBS93" s="480"/>
      <c r="KBT93" s="481"/>
      <c r="KBU93" s="480"/>
      <c r="KBV93" s="480"/>
      <c r="KBW93" s="480"/>
      <c r="KBX93" s="481"/>
      <c r="KBY93" s="481"/>
      <c r="KBZ93" s="482"/>
      <c r="KCA93" s="481"/>
      <c r="KCB93" s="1053"/>
      <c r="KCC93" s="1053"/>
      <c r="KCD93" s="1053"/>
      <c r="KCE93" s="1053"/>
      <c r="KCF93" s="1053"/>
      <c r="KCG93" s="480"/>
      <c r="KCH93" s="480"/>
      <c r="KCI93" s="481"/>
      <c r="KCJ93" s="480"/>
      <c r="KCK93" s="480"/>
      <c r="KCL93" s="480"/>
      <c r="KCM93" s="481"/>
      <c r="KCN93" s="481"/>
      <c r="KCO93" s="482"/>
      <c r="KCP93" s="481"/>
      <c r="KCQ93" s="1053"/>
      <c r="KCR93" s="1053"/>
      <c r="KCS93" s="1053"/>
      <c r="KCT93" s="1053"/>
      <c r="KCU93" s="1053"/>
      <c r="KCV93" s="480"/>
      <c r="KCW93" s="480"/>
      <c r="KCX93" s="481"/>
      <c r="KCY93" s="480"/>
      <c r="KCZ93" s="480"/>
      <c r="KDA93" s="480"/>
      <c r="KDB93" s="481"/>
      <c r="KDC93" s="481"/>
      <c r="KDD93" s="482"/>
      <c r="KDE93" s="481"/>
      <c r="KDF93" s="1053"/>
      <c r="KDG93" s="1053"/>
      <c r="KDH93" s="1053"/>
      <c r="KDI93" s="1053"/>
      <c r="KDJ93" s="1053"/>
      <c r="KDK93" s="480"/>
      <c r="KDL93" s="480"/>
      <c r="KDM93" s="481"/>
      <c r="KDN93" s="480"/>
      <c r="KDO93" s="480"/>
      <c r="KDP93" s="480"/>
      <c r="KDQ93" s="481"/>
      <c r="KDR93" s="481"/>
      <c r="KDS93" s="482"/>
      <c r="KDT93" s="481"/>
      <c r="KDU93" s="1053"/>
      <c r="KDV93" s="1053"/>
      <c r="KDW93" s="1053"/>
      <c r="KDX93" s="1053"/>
      <c r="KDY93" s="1053"/>
      <c r="KDZ93" s="480"/>
      <c r="KEA93" s="480"/>
      <c r="KEB93" s="481"/>
      <c r="KEC93" s="480"/>
      <c r="KED93" s="480"/>
      <c r="KEE93" s="480"/>
      <c r="KEF93" s="481"/>
      <c r="KEG93" s="481"/>
      <c r="KEH93" s="482"/>
      <c r="KEI93" s="481"/>
      <c r="KEJ93" s="1053"/>
      <c r="KEK93" s="1053"/>
      <c r="KEL93" s="1053"/>
      <c r="KEM93" s="1053"/>
      <c r="KEN93" s="1053"/>
      <c r="KEO93" s="480"/>
      <c r="KEP93" s="480"/>
      <c r="KEQ93" s="481"/>
      <c r="KER93" s="480"/>
      <c r="KES93" s="480"/>
      <c r="KET93" s="480"/>
      <c r="KEU93" s="481"/>
      <c r="KEV93" s="481"/>
      <c r="KEW93" s="482"/>
      <c r="KEX93" s="481"/>
      <c r="KEY93" s="1053"/>
      <c r="KEZ93" s="1053"/>
      <c r="KFA93" s="1053"/>
      <c r="KFB93" s="1053"/>
      <c r="KFC93" s="1053"/>
      <c r="KFD93" s="480"/>
      <c r="KFE93" s="480"/>
      <c r="KFF93" s="481"/>
      <c r="KFG93" s="480"/>
      <c r="KFH93" s="480"/>
      <c r="KFI93" s="480"/>
      <c r="KFJ93" s="481"/>
      <c r="KFK93" s="481"/>
      <c r="KFL93" s="482"/>
      <c r="KFM93" s="481"/>
      <c r="KFN93" s="1053"/>
      <c r="KFO93" s="1053"/>
      <c r="KFP93" s="1053"/>
      <c r="KFQ93" s="1053"/>
      <c r="KFR93" s="1053"/>
      <c r="KFS93" s="480"/>
      <c r="KFT93" s="480"/>
      <c r="KFU93" s="481"/>
      <c r="KFV93" s="480"/>
      <c r="KFW93" s="480"/>
      <c r="KFX93" s="480"/>
      <c r="KFY93" s="481"/>
      <c r="KFZ93" s="481"/>
      <c r="KGA93" s="482"/>
      <c r="KGB93" s="481"/>
      <c r="KGC93" s="1053"/>
      <c r="KGD93" s="1053"/>
      <c r="KGE93" s="1053"/>
      <c r="KGF93" s="1053"/>
      <c r="KGG93" s="1053"/>
      <c r="KGH93" s="480"/>
      <c r="KGI93" s="480"/>
      <c r="KGJ93" s="481"/>
      <c r="KGK93" s="480"/>
      <c r="KGL93" s="480"/>
      <c r="KGM93" s="480"/>
      <c r="KGN93" s="481"/>
      <c r="KGO93" s="481"/>
      <c r="KGP93" s="482"/>
      <c r="KGQ93" s="481"/>
      <c r="KGR93" s="1053"/>
      <c r="KGS93" s="1053"/>
      <c r="KGT93" s="1053"/>
      <c r="KGU93" s="1053"/>
      <c r="KGV93" s="1053"/>
      <c r="KGW93" s="480"/>
      <c r="KGX93" s="480"/>
      <c r="KGY93" s="481"/>
      <c r="KGZ93" s="480"/>
      <c r="KHA93" s="480"/>
      <c r="KHB93" s="480"/>
      <c r="KHC93" s="481"/>
      <c r="KHD93" s="481"/>
      <c r="KHE93" s="482"/>
      <c r="KHF93" s="481"/>
      <c r="KHG93" s="1053"/>
      <c r="KHH93" s="1053"/>
      <c r="KHI93" s="1053"/>
      <c r="KHJ93" s="1053"/>
      <c r="KHK93" s="1053"/>
      <c r="KHL93" s="480"/>
      <c r="KHM93" s="480"/>
      <c r="KHN93" s="481"/>
      <c r="KHO93" s="480"/>
      <c r="KHP93" s="480"/>
      <c r="KHQ93" s="480"/>
      <c r="KHR93" s="481"/>
      <c r="KHS93" s="481"/>
      <c r="KHT93" s="482"/>
      <c r="KHU93" s="481"/>
      <c r="KHV93" s="1053"/>
      <c r="KHW93" s="1053"/>
      <c r="KHX93" s="1053"/>
      <c r="KHY93" s="1053"/>
      <c r="KHZ93" s="1053"/>
      <c r="KIA93" s="480"/>
      <c r="KIB93" s="480"/>
      <c r="KIC93" s="481"/>
      <c r="KID93" s="480"/>
      <c r="KIE93" s="480"/>
      <c r="KIF93" s="480"/>
      <c r="KIG93" s="481"/>
      <c r="KIH93" s="481"/>
      <c r="KII93" s="482"/>
      <c r="KIJ93" s="481"/>
      <c r="KIK93" s="1053"/>
      <c r="KIL93" s="1053"/>
      <c r="KIM93" s="1053"/>
      <c r="KIN93" s="1053"/>
      <c r="KIO93" s="1053"/>
      <c r="KIP93" s="480"/>
      <c r="KIQ93" s="480"/>
      <c r="KIR93" s="481"/>
      <c r="KIS93" s="480"/>
      <c r="KIT93" s="480"/>
      <c r="KIU93" s="480"/>
      <c r="KIV93" s="481"/>
      <c r="KIW93" s="481"/>
      <c r="KIX93" s="482"/>
      <c r="KIY93" s="481"/>
      <c r="KIZ93" s="1053"/>
      <c r="KJA93" s="1053"/>
      <c r="KJB93" s="1053"/>
      <c r="KJC93" s="1053"/>
      <c r="KJD93" s="1053"/>
      <c r="KJE93" s="480"/>
      <c r="KJF93" s="480"/>
      <c r="KJG93" s="481"/>
      <c r="KJH93" s="480"/>
      <c r="KJI93" s="480"/>
      <c r="KJJ93" s="480"/>
      <c r="KJK93" s="481"/>
      <c r="KJL93" s="481"/>
      <c r="KJM93" s="482"/>
      <c r="KJN93" s="481"/>
      <c r="KJO93" s="1053"/>
      <c r="KJP93" s="1053"/>
      <c r="KJQ93" s="1053"/>
      <c r="KJR93" s="1053"/>
      <c r="KJS93" s="1053"/>
      <c r="KJT93" s="480"/>
      <c r="KJU93" s="480"/>
      <c r="KJV93" s="481"/>
      <c r="KJW93" s="480"/>
      <c r="KJX93" s="480"/>
      <c r="KJY93" s="480"/>
      <c r="KJZ93" s="481"/>
      <c r="KKA93" s="481"/>
      <c r="KKB93" s="482"/>
      <c r="KKC93" s="481"/>
      <c r="KKD93" s="1053"/>
      <c r="KKE93" s="1053"/>
      <c r="KKF93" s="1053"/>
      <c r="KKG93" s="1053"/>
      <c r="KKH93" s="1053"/>
      <c r="KKI93" s="480"/>
      <c r="KKJ93" s="480"/>
      <c r="KKK93" s="481"/>
      <c r="KKL93" s="480"/>
      <c r="KKM93" s="480"/>
      <c r="KKN93" s="480"/>
      <c r="KKO93" s="481"/>
      <c r="KKP93" s="481"/>
      <c r="KKQ93" s="482"/>
      <c r="KKR93" s="481"/>
      <c r="KKS93" s="1053"/>
      <c r="KKT93" s="1053"/>
      <c r="KKU93" s="1053"/>
      <c r="KKV93" s="1053"/>
      <c r="KKW93" s="1053"/>
      <c r="KKX93" s="480"/>
      <c r="KKY93" s="480"/>
      <c r="KKZ93" s="481"/>
      <c r="KLA93" s="480"/>
      <c r="KLB93" s="480"/>
      <c r="KLC93" s="480"/>
      <c r="KLD93" s="481"/>
      <c r="KLE93" s="481"/>
      <c r="KLF93" s="482"/>
      <c r="KLG93" s="481"/>
      <c r="KLH93" s="1053"/>
      <c r="KLI93" s="1053"/>
      <c r="KLJ93" s="1053"/>
      <c r="KLK93" s="1053"/>
      <c r="KLL93" s="1053"/>
      <c r="KLM93" s="480"/>
      <c r="KLN93" s="480"/>
      <c r="KLO93" s="481"/>
      <c r="KLP93" s="480"/>
      <c r="KLQ93" s="480"/>
      <c r="KLR93" s="480"/>
      <c r="KLS93" s="481"/>
      <c r="KLT93" s="481"/>
      <c r="KLU93" s="482"/>
      <c r="KLV93" s="481"/>
      <c r="KLW93" s="1053"/>
      <c r="KLX93" s="1053"/>
      <c r="KLY93" s="1053"/>
      <c r="KLZ93" s="1053"/>
      <c r="KMA93" s="1053"/>
      <c r="KMB93" s="480"/>
      <c r="KMC93" s="480"/>
      <c r="KMD93" s="481"/>
      <c r="KME93" s="480"/>
      <c r="KMF93" s="480"/>
      <c r="KMG93" s="480"/>
      <c r="KMH93" s="481"/>
      <c r="KMI93" s="481"/>
      <c r="KMJ93" s="482"/>
      <c r="KMK93" s="481"/>
      <c r="KML93" s="1053"/>
      <c r="KMM93" s="1053"/>
      <c r="KMN93" s="1053"/>
      <c r="KMO93" s="1053"/>
      <c r="KMP93" s="1053"/>
      <c r="KMQ93" s="480"/>
      <c r="KMR93" s="480"/>
      <c r="KMS93" s="481"/>
      <c r="KMT93" s="480"/>
      <c r="KMU93" s="480"/>
      <c r="KMV93" s="480"/>
      <c r="KMW93" s="481"/>
      <c r="KMX93" s="481"/>
      <c r="KMY93" s="482"/>
      <c r="KMZ93" s="481"/>
      <c r="KNA93" s="1053"/>
      <c r="KNB93" s="1053"/>
      <c r="KNC93" s="1053"/>
      <c r="KND93" s="1053"/>
      <c r="KNE93" s="1053"/>
      <c r="KNF93" s="480"/>
      <c r="KNG93" s="480"/>
      <c r="KNH93" s="481"/>
      <c r="KNI93" s="480"/>
      <c r="KNJ93" s="480"/>
      <c r="KNK93" s="480"/>
      <c r="KNL93" s="481"/>
      <c r="KNM93" s="481"/>
      <c r="KNN93" s="482"/>
      <c r="KNO93" s="481"/>
      <c r="KNP93" s="1053"/>
      <c r="KNQ93" s="1053"/>
      <c r="KNR93" s="1053"/>
      <c r="KNS93" s="1053"/>
      <c r="KNT93" s="1053"/>
      <c r="KNU93" s="480"/>
      <c r="KNV93" s="480"/>
      <c r="KNW93" s="481"/>
      <c r="KNX93" s="480"/>
      <c r="KNY93" s="480"/>
      <c r="KNZ93" s="480"/>
      <c r="KOA93" s="481"/>
      <c r="KOB93" s="481"/>
      <c r="KOC93" s="482"/>
      <c r="KOD93" s="481"/>
      <c r="KOE93" s="1053"/>
      <c r="KOF93" s="1053"/>
      <c r="KOG93" s="1053"/>
      <c r="KOH93" s="1053"/>
      <c r="KOI93" s="1053"/>
      <c r="KOJ93" s="480"/>
      <c r="KOK93" s="480"/>
      <c r="KOL93" s="481"/>
      <c r="KOM93" s="480"/>
      <c r="KON93" s="480"/>
      <c r="KOO93" s="480"/>
      <c r="KOP93" s="481"/>
      <c r="KOQ93" s="481"/>
      <c r="KOR93" s="482"/>
      <c r="KOS93" s="481"/>
      <c r="KOT93" s="1053"/>
      <c r="KOU93" s="1053"/>
      <c r="KOV93" s="1053"/>
      <c r="KOW93" s="1053"/>
      <c r="KOX93" s="1053"/>
      <c r="KOY93" s="480"/>
      <c r="KOZ93" s="480"/>
      <c r="KPA93" s="481"/>
      <c r="KPB93" s="480"/>
      <c r="KPC93" s="480"/>
      <c r="KPD93" s="480"/>
      <c r="KPE93" s="481"/>
      <c r="KPF93" s="481"/>
      <c r="KPG93" s="482"/>
      <c r="KPH93" s="481"/>
      <c r="KPI93" s="1053"/>
      <c r="KPJ93" s="1053"/>
      <c r="KPK93" s="1053"/>
      <c r="KPL93" s="1053"/>
      <c r="KPM93" s="1053"/>
      <c r="KPN93" s="480"/>
      <c r="KPO93" s="480"/>
      <c r="KPP93" s="481"/>
      <c r="KPQ93" s="480"/>
      <c r="KPR93" s="480"/>
      <c r="KPS93" s="480"/>
      <c r="KPT93" s="481"/>
      <c r="KPU93" s="481"/>
      <c r="KPV93" s="482"/>
      <c r="KPW93" s="481"/>
      <c r="KPX93" s="1053"/>
      <c r="KPY93" s="1053"/>
      <c r="KPZ93" s="1053"/>
      <c r="KQA93" s="1053"/>
      <c r="KQB93" s="1053"/>
      <c r="KQC93" s="480"/>
      <c r="KQD93" s="480"/>
      <c r="KQE93" s="481"/>
      <c r="KQF93" s="480"/>
      <c r="KQG93" s="480"/>
      <c r="KQH93" s="480"/>
      <c r="KQI93" s="481"/>
      <c r="KQJ93" s="481"/>
      <c r="KQK93" s="482"/>
      <c r="KQL93" s="481"/>
      <c r="KQM93" s="1053"/>
      <c r="KQN93" s="1053"/>
      <c r="KQO93" s="1053"/>
      <c r="KQP93" s="1053"/>
      <c r="KQQ93" s="1053"/>
      <c r="KQR93" s="480"/>
      <c r="KQS93" s="480"/>
      <c r="KQT93" s="481"/>
      <c r="KQU93" s="480"/>
      <c r="KQV93" s="480"/>
      <c r="KQW93" s="480"/>
      <c r="KQX93" s="481"/>
      <c r="KQY93" s="481"/>
      <c r="KQZ93" s="482"/>
      <c r="KRA93" s="481"/>
      <c r="KRB93" s="1053"/>
      <c r="KRC93" s="1053"/>
      <c r="KRD93" s="1053"/>
      <c r="KRE93" s="1053"/>
      <c r="KRF93" s="1053"/>
      <c r="KRG93" s="480"/>
      <c r="KRH93" s="480"/>
      <c r="KRI93" s="481"/>
      <c r="KRJ93" s="480"/>
      <c r="KRK93" s="480"/>
      <c r="KRL93" s="480"/>
      <c r="KRM93" s="481"/>
      <c r="KRN93" s="481"/>
      <c r="KRO93" s="482"/>
      <c r="KRP93" s="481"/>
      <c r="KRQ93" s="1053"/>
      <c r="KRR93" s="1053"/>
      <c r="KRS93" s="1053"/>
      <c r="KRT93" s="1053"/>
      <c r="KRU93" s="1053"/>
      <c r="KRV93" s="480"/>
      <c r="KRW93" s="480"/>
      <c r="KRX93" s="481"/>
      <c r="KRY93" s="480"/>
      <c r="KRZ93" s="480"/>
      <c r="KSA93" s="480"/>
      <c r="KSB93" s="481"/>
      <c r="KSC93" s="481"/>
      <c r="KSD93" s="482"/>
      <c r="KSE93" s="481"/>
      <c r="KSF93" s="1053"/>
      <c r="KSG93" s="1053"/>
      <c r="KSH93" s="1053"/>
      <c r="KSI93" s="1053"/>
      <c r="KSJ93" s="1053"/>
      <c r="KSK93" s="480"/>
      <c r="KSL93" s="480"/>
      <c r="KSM93" s="481"/>
      <c r="KSN93" s="480"/>
      <c r="KSO93" s="480"/>
      <c r="KSP93" s="480"/>
      <c r="KSQ93" s="481"/>
      <c r="KSR93" s="481"/>
      <c r="KSS93" s="482"/>
      <c r="KST93" s="481"/>
      <c r="KSU93" s="1053"/>
      <c r="KSV93" s="1053"/>
      <c r="KSW93" s="1053"/>
      <c r="KSX93" s="1053"/>
      <c r="KSY93" s="1053"/>
      <c r="KSZ93" s="480"/>
      <c r="KTA93" s="480"/>
      <c r="KTB93" s="481"/>
      <c r="KTC93" s="480"/>
      <c r="KTD93" s="480"/>
      <c r="KTE93" s="480"/>
      <c r="KTF93" s="481"/>
      <c r="KTG93" s="481"/>
      <c r="KTH93" s="482"/>
      <c r="KTI93" s="481"/>
      <c r="KTJ93" s="1053"/>
      <c r="KTK93" s="1053"/>
      <c r="KTL93" s="1053"/>
      <c r="KTM93" s="1053"/>
      <c r="KTN93" s="1053"/>
      <c r="KTO93" s="480"/>
      <c r="KTP93" s="480"/>
      <c r="KTQ93" s="481"/>
      <c r="KTR93" s="480"/>
      <c r="KTS93" s="480"/>
      <c r="KTT93" s="480"/>
      <c r="KTU93" s="481"/>
      <c r="KTV93" s="481"/>
      <c r="KTW93" s="482"/>
      <c r="KTX93" s="481"/>
      <c r="KTY93" s="1053"/>
      <c r="KTZ93" s="1053"/>
      <c r="KUA93" s="1053"/>
      <c r="KUB93" s="1053"/>
      <c r="KUC93" s="1053"/>
      <c r="KUD93" s="480"/>
      <c r="KUE93" s="480"/>
      <c r="KUF93" s="481"/>
      <c r="KUG93" s="480"/>
      <c r="KUH93" s="480"/>
      <c r="KUI93" s="480"/>
      <c r="KUJ93" s="481"/>
      <c r="KUK93" s="481"/>
      <c r="KUL93" s="482"/>
      <c r="KUM93" s="481"/>
      <c r="KUN93" s="1053"/>
      <c r="KUO93" s="1053"/>
      <c r="KUP93" s="1053"/>
      <c r="KUQ93" s="1053"/>
      <c r="KUR93" s="1053"/>
      <c r="KUS93" s="480"/>
      <c r="KUT93" s="480"/>
      <c r="KUU93" s="481"/>
      <c r="KUV93" s="480"/>
      <c r="KUW93" s="480"/>
      <c r="KUX93" s="480"/>
      <c r="KUY93" s="481"/>
      <c r="KUZ93" s="481"/>
      <c r="KVA93" s="482"/>
      <c r="KVB93" s="481"/>
      <c r="KVC93" s="1053"/>
      <c r="KVD93" s="1053"/>
      <c r="KVE93" s="1053"/>
      <c r="KVF93" s="1053"/>
      <c r="KVG93" s="1053"/>
      <c r="KVH93" s="480"/>
      <c r="KVI93" s="480"/>
      <c r="KVJ93" s="481"/>
      <c r="KVK93" s="480"/>
      <c r="KVL93" s="480"/>
      <c r="KVM93" s="480"/>
      <c r="KVN93" s="481"/>
      <c r="KVO93" s="481"/>
      <c r="KVP93" s="482"/>
      <c r="KVQ93" s="481"/>
      <c r="KVR93" s="1053"/>
      <c r="KVS93" s="1053"/>
      <c r="KVT93" s="1053"/>
      <c r="KVU93" s="1053"/>
      <c r="KVV93" s="1053"/>
      <c r="KVW93" s="480"/>
      <c r="KVX93" s="480"/>
      <c r="KVY93" s="481"/>
      <c r="KVZ93" s="480"/>
      <c r="KWA93" s="480"/>
      <c r="KWB93" s="480"/>
      <c r="KWC93" s="481"/>
      <c r="KWD93" s="481"/>
      <c r="KWE93" s="482"/>
      <c r="KWF93" s="481"/>
      <c r="KWG93" s="1053"/>
      <c r="KWH93" s="1053"/>
      <c r="KWI93" s="1053"/>
      <c r="KWJ93" s="1053"/>
      <c r="KWK93" s="1053"/>
      <c r="KWL93" s="480"/>
      <c r="KWM93" s="480"/>
      <c r="KWN93" s="481"/>
      <c r="KWO93" s="480"/>
      <c r="KWP93" s="480"/>
      <c r="KWQ93" s="480"/>
      <c r="KWR93" s="481"/>
      <c r="KWS93" s="481"/>
      <c r="KWT93" s="482"/>
      <c r="KWU93" s="481"/>
      <c r="KWV93" s="1053"/>
      <c r="KWW93" s="1053"/>
      <c r="KWX93" s="1053"/>
      <c r="KWY93" s="1053"/>
      <c r="KWZ93" s="1053"/>
      <c r="KXA93" s="480"/>
      <c r="KXB93" s="480"/>
      <c r="KXC93" s="481"/>
      <c r="KXD93" s="480"/>
      <c r="KXE93" s="480"/>
      <c r="KXF93" s="480"/>
      <c r="KXG93" s="481"/>
      <c r="KXH93" s="481"/>
      <c r="KXI93" s="482"/>
      <c r="KXJ93" s="481"/>
      <c r="KXK93" s="1053"/>
      <c r="KXL93" s="1053"/>
      <c r="KXM93" s="1053"/>
      <c r="KXN93" s="1053"/>
      <c r="KXO93" s="1053"/>
      <c r="KXP93" s="480"/>
      <c r="KXQ93" s="480"/>
      <c r="KXR93" s="481"/>
      <c r="KXS93" s="480"/>
      <c r="KXT93" s="480"/>
      <c r="KXU93" s="480"/>
      <c r="KXV93" s="481"/>
      <c r="KXW93" s="481"/>
      <c r="KXX93" s="482"/>
      <c r="KXY93" s="481"/>
      <c r="KXZ93" s="1053"/>
      <c r="KYA93" s="1053"/>
      <c r="KYB93" s="1053"/>
      <c r="KYC93" s="1053"/>
      <c r="KYD93" s="1053"/>
      <c r="KYE93" s="480"/>
      <c r="KYF93" s="480"/>
      <c r="KYG93" s="481"/>
      <c r="KYH93" s="480"/>
      <c r="KYI93" s="480"/>
      <c r="KYJ93" s="480"/>
      <c r="KYK93" s="481"/>
      <c r="KYL93" s="481"/>
      <c r="KYM93" s="482"/>
      <c r="KYN93" s="481"/>
      <c r="KYO93" s="1053"/>
      <c r="KYP93" s="1053"/>
      <c r="KYQ93" s="1053"/>
      <c r="KYR93" s="1053"/>
      <c r="KYS93" s="1053"/>
      <c r="KYT93" s="480"/>
      <c r="KYU93" s="480"/>
      <c r="KYV93" s="481"/>
      <c r="KYW93" s="480"/>
      <c r="KYX93" s="480"/>
      <c r="KYY93" s="480"/>
      <c r="KYZ93" s="481"/>
      <c r="KZA93" s="481"/>
      <c r="KZB93" s="482"/>
      <c r="KZC93" s="481"/>
      <c r="KZD93" s="1053"/>
      <c r="KZE93" s="1053"/>
      <c r="KZF93" s="1053"/>
      <c r="KZG93" s="1053"/>
      <c r="KZH93" s="1053"/>
      <c r="KZI93" s="480"/>
      <c r="KZJ93" s="480"/>
      <c r="KZK93" s="481"/>
      <c r="KZL93" s="480"/>
      <c r="KZM93" s="480"/>
      <c r="KZN93" s="480"/>
      <c r="KZO93" s="481"/>
      <c r="KZP93" s="481"/>
      <c r="KZQ93" s="482"/>
      <c r="KZR93" s="481"/>
      <c r="KZS93" s="1053"/>
      <c r="KZT93" s="1053"/>
      <c r="KZU93" s="1053"/>
      <c r="KZV93" s="1053"/>
      <c r="KZW93" s="1053"/>
      <c r="KZX93" s="480"/>
      <c r="KZY93" s="480"/>
      <c r="KZZ93" s="481"/>
      <c r="LAA93" s="480"/>
      <c r="LAB93" s="480"/>
      <c r="LAC93" s="480"/>
      <c r="LAD93" s="481"/>
      <c r="LAE93" s="481"/>
      <c r="LAF93" s="482"/>
      <c r="LAG93" s="481"/>
      <c r="LAH93" s="1053"/>
      <c r="LAI93" s="1053"/>
      <c r="LAJ93" s="1053"/>
      <c r="LAK93" s="1053"/>
      <c r="LAL93" s="1053"/>
      <c r="LAM93" s="480"/>
      <c r="LAN93" s="480"/>
      <c r="LAO93" s="481"/>
      <c r="LAP93" s="480"/>
      <c r="LAQ93" s="480"/>
      <c r="LAR93" s="480"/>
      <c r="LAS93" s="481"/>
      <c r="LAT93" s="481"/>
      <c r="LAU93" s="482"/>
      <c r="LAV93" s="481"/>
      <c r="LAW93" s="1053"/>
      <c r="LAX93" s="1053"/>
      <c r="LAY93" s="1053"/>
      <c r="LAZ93" s="1053"/>
      <c r="LBA93" s="1053"/>
      <c r="LBB93" s="480"/>
      <c r="LBC93" s="480"/>
      <c r="LBD93" s="481"/>
      <c r="LBE93" s="480"/>
      <c r="LBF93" s="480"/>
      <c r="LBG93" s="480"/>
      <c r="LBH93" s="481"/>
      <c r="LBI93" s="481"/>
      <c r="LBJ93" s="482"/>
      <c r="LBK93" s="481"/>
      <c r="LBL93" s="1053"/>
      <c r="LBM93" s="1053"/>
      <c r="LBN93" s="1053"/>
      <c r="LBO93" s="1053"/>
      <c r="LBP93" s="1053"/>
      <c r="LBQ93" s="480"/>
      <c r="LBR93" s="480"/>
      <c r="LBS93" s="481"/>
      <c r="LBT93" s="480"/>
      <c r="LBU93" s="480"/>
      <c r="LBV93" s="480"/>
      <c r="LBW93" s="481"/>
      <c r="LBX93" s="481"/>
      <c r="LBY93" s="482"/>
      <c r="LBZ93" s="481"/>
      <c r="LCA93" s="1053"/>
      <c r="LCB93" s="1053"/>
      <c r="LCC93" s="1053"/>
      <c r="LCD93" s="1053"/>
      <c r="LCE93" s="1053"/>
      <c r="LCF93" s="480"/>
      <c r="LCG93" s="480"/>
      <c r="LCH93" s="481"/>
      <c r="LCI93" s="480"/>
      <c r="LCJ93" s="480"/>
      <c r="LCK93" s="480"/>
      <c r="LCL93" s="481"/>
      <c r="LCM93" s="481"/>
      <c r="LCN93" s="482"/>
      <c r="LCO93" s="481"/>
      <c r="LCP93" s="1053"/>
      <c r="LCQ93" s="1053"/>
      <c r="LCR93" s="1053"/>
      <c r="LCS93" s="1053"/>
      <c r="LCT93" s="1053"/>
      <c r="LCU93" s="480"/>
      <c r="LCV93" s="480"/>
      <c r="LCW93" s="481"/>
      <c r="LCX93" s="480"/>
      <c r="LCY93" s="480"/>
      <c r="LCZ93" s="480"/>
      <c r="LDA93" s="481"/>
      <c r="LDB93" s="481"/>
      <c r="LDC93" s="482"/>
      <c r="LDD93" s="481"/>
      <c r="LDE93" s="1053"/>
      <c r="LDF93" s="1053"/>
      <c r="LDG93" s="1053"/>
      <c r="LDH93" s="1053"/>
      <c r="LDI93" s="1053"/>
      <c r="LDJ93" s="480"/>
      <c r="LDK93" s="480"/>
      <c r="LDL93" s="481"/>
      <c r="LDM93" s="480"/>
      <c r="LDN93" s="480"/>
      <c r="LDO93" s="480"/>
      <c r="LDP93" s="481"/>
      <c r="LDQ93" s="481"/>
      <c r="LDR93" s="482"/>
      <c r="LDS93" s="481"/>
      <c r="LDT93" s="1053"/>
      <c r="LDU93" s="1053"/>
      <c r="LDV93" s="1053"/>
      <c r="LDW93" s="1053"/>
      <c r="LDX93" s="1053"/>
      <c r="LDY93" s="480"/>
      <c r="LDZ93" s="480"/>
      <c r="LEA93" s="481"/>
      <c r="LEB93" s="480"/>
      <c r="LEC93" s="480"/>
      <c r="LED93" s="480"/>
      <c r="LEE93" s="481"/>
      <c r="LEF93" s="481"/>
      <c r="LEG93" s="482"/>
      <c r="LEH93" s="481"/>
      <c r="LEI93" s="1053"/>
      <c r="LEJ93" s="1053"/>
      <c r="LEK93" s="1053"/>
      <c r="LEL93" s="1053"/>
      <c r="LEM93" s="1053"/>
      <c r="LEN93" s="480"/>
      <c r="LEO93" s="480"/>
      <c r="LEP93" s="481"/>
      <c r="LEQ93" s="480"/>
      <c r="LER93" s="480"/>
      <c r="LES93" s="480"/>
      <c r="LET93" s="481"/>
      <c r="LEU93" s="481"/>
      <c r="LEV93" s="482"/>
      <c r="LEW93" s="481"/>
      <c r="LEX93" s="1053"/>
      <c r="LEY93" s="1053"/>
      <c r="LEZ93" s="1053"/>
      <c r="LFA93" s="1053"/>
      <c r="LFB93" s="1053"/>
      <c r="LFC93" s="480"/>
      <c r="LFD93" s="480"/>
      <c r="LFE93" s="481"/>
      <c r="LFF93" s="480"/>
      <c r="LFG93" s="480"/>
      <c r="LFH93" s="480"/>
      <c r="LFI93" s="481"/>
      <c r="LFJ93" s="481"/>
      <c r="LFK93" s="482"/>
      <c r="LFL93" s="481"/>
      <c r="LFM93" s="1053"/>
      <c r="LFN93" s="1053"/>
      <c r="LFO93" s="1053"/>
      <c r="LFP93" s="1053"/>
      <c r="LFQ93" s="1053"/>
      <c r="LFR93" s="480"/>
      <c r="LFS93" s="480"/>
      <c r="LFT93" s="481"/>
      <c r="LFU93" s="480"/>
      <c r="LFV93" s="480"/>
      <c r="LFW93" s="480"/>
      <c r="LFX93" s="481"/>
      <c r="LFY93" s="481"/>
      <c r="LFZ93" s="482"/>
      <c r="LGA93" s="481"/>
      <c r="LGB93" s="1053"/>
      <c r="LGC93" s="1053"/>
      <c r="LGD93" s="1053"/>
      <c r="LGE93" s="1053"/>
      <c r="LGF93" s="1053"/>
      <c r="LGG93" s="480"/>
      <c r="LGH93" s="480"/>
      <c r="LGI93" s="481"/>
      <c r="LGJ93" s="480"/>
      <c r="LGK93" s="480"/>
      <c r="LGL93" s="480"/>
      <c r="LGM93" s="481"/>
      <c r="LGN93" s="481"/>
      <c r="LGO93" s="482"/>
      <c r="LGP93" s="481"/>
      <c r="LGQ93" s="1053"/>
      <c r="LGR93" s="1053"/>
      <c r="LGS93" s="1053"/>
      <c r="LGT93" s="1053"/>
      <c r="LGU93" s="1053"/>
      <c r="LGV93" s="480"/>
      <c r="LGW93" s="480"/>
      <c r="LGX93" s="481"/>
      <c r="LGY93" s="480"/>
      <c r="LGZ93" s="480"/>
      <c r="LHA93" s="480"/>
      <c r="LHB93" s="481"/>
      <c r="LHC93" s="481"/>
      <c r="LHD93" s="482"/>
      <c r="LHE93" s="481"/>
      <c r="LHF93" s="1053"/>
      <c r="LHG93" s="1053"/>
      <c r="LHH93" s="1053"/>
      <c r="LHI93" s="1053"/>
      <c r="LHJ93" s="1053"/>
      <c r="LHK93" s="480"/>
      <c r="LHL93" s="480"/>
      <c r="LHM93" s="481"/>
      <c r="LHN93" s="480"/>
      <c r="LHO93" s="480"/>
      <c r="LHP93" s="480"/>
      <c r="LHQ93" s="481"/>
      <c r="LHR93" s="481"/>
      <c r="LHS93" s="482"/>
      <c r="LHT93" s="481"/>
      <c r="LHU93" s="1053"/>
      <c r="LHV93" s="1053"/>
      <c r="LHW93" s="1053"/>
      <c r="LHX93" s="1053"/>
      <c r="LHY93" s="1053"/>
      <c r="LHZ93" s="480"/>
      <c r="LIA93" s="480"/>
      <c r="LIB93" s="481"/>
      <c r="LIC93" s="480"/>
      <c r="LID93" s="480"/>
      <c r="LIE93" s="480"/>
      <c r="LIF93" s="481"/>
      <c r="LIG93" s="481"/>
      <c r="LIH93" s="482"/>
      <c r="LII93" s="481"/>
      <c r="LIJ93" s="1053"/>
      <c r="LIK93" s="1053"/>
      <c r="LIL93" s="1053"/>
      <c r="LIM93" s="1053"/>
      <c r="LIN93" s="1053"/>
      <c r="LIO93" s="480"/>
      <c r="LIP93" s="480"/>
      <c r="LIQ93" s="481"/>
      <c r="LIR93" s="480"/>
      <c r="LIS93" s="480"/>
      <c r="LIT93" s="480"/>
      <c r="LIU93" s="481"/>
      <c r="LIV93" s="481"/>
      <c r="LIW93" s="482"/>
      <c r="LIX93" s="481"/>
      <c r="LIY93" s="1053"/>
      <c r="LIZ93" s="1053"/>
      <c r="LJA93" s="1053"/>
      <c r="LJB93" s="1053"/>
      <c r="LJC93" s="1053"/>
      <c r="LJD93" s="480"/>
      <c r="LJE93" s="480"/>
      <c r="LJF93" s="481"/>
      <c r="LJG93" s="480"/>
      <c r="LJH93" s="480"/>
      <c r="LJI93" s="480"/>
      <c r="LJJ93" s="481"/>
      <c r="LJK93" s="481"/>
      <c r="LJL93" s="482"/>
      <c r="LJM93" s="481"/>
      <c r="LJN93" s="1053"/>
      <c r="LJO93" s="1053"/>
      <c r="LJP93" s="1053"/>
      <c r="LJQ93" s="1053"/>
      <c r="LJR93" s="1053"/>
      <c r="LJS93" s="480"/>
      <c r="LJT93" s="480"/>
      <c r="LJU93" s="481"/>
      <c r="LJV93" s="480"/>
      <c r="LJW93" s="480"/>
      <c r="LJX93" s="480"/>
      <c r="LJY93" s="481"/>
      <c r="LJZ93" s="481"/>
      <c r="LKA93" s="482"/>
      <c r="LKB93" s="481"/>
      <c r="LKC93" s="1053"/>
      <c r="LKD93" s="1053"/>
      <c r="LKE93" s="1053"/>
      <c r="LKF93" s="1053"/>
      <c r="LKG93" s="1053"/>
      <c r="LKH93" s="480"/>
      <c r="LKI93" s="480"/>
      <c r="LKJ93" s="481"/>
      <c r="LKK93" s="480"/>
      <c r="LKL93" s="480"/>
      <c r="LKM93" s="480"/>
      <c r="LKN93" s="481"/>
      <c r="LKO93" s="481"/>
      <c r="LKP93" s="482"/>
      <c r="LKQ93" s="481"/>
      <c r="LKR93" s="1053"/>
      <c r="LKS93" s="1053"/>
      <c r="LKT93" s="1053"/>
      <c r="LKU93" s="1053"/>
      <c r="LKV93" s="1053"/>
      <c r="LKW93" s="480"/>
      <c r="LKX93" s="480"/>
      <c r="LKY93" s="481"/>
      <c r="LKZ93" s="480"/>
      <c r="LLA93" s="480"/>
      <c r="LLB93" s="480"/>
      <c r="LLC93" s="481"/>
      <c r="LLD93" s="481"/>
      <c r="LLE93" s="482"/>
      <c r="LLF93" s="481"/>
      <c r="LLG93" s="1053"/>
      <c r="LLH93" s="1053"/>
      <c r="LLI93" s="1053"/>
      <c r="LLJ93" s="1053"/>
      <c r="LLK93" s="1053"/>
      <c r="LLL93" s="480"/>
      <c r="LLM93" s="480"/>
      <c r="LLN93" s="481"/>
      <c r="LLO93" s="480"/>
      <c r="LLP93" s="480"/>
      <c r="LLQ93" s="480"/>
      <c r="LLR93" s="481"/>
      <c r="LLS93" s="481"/>
      <c r="LLT93" s="482"/>
      <c r="LLU93" s="481"/>
      <c r="LLV93" s="1053"/>
      <c r="LLW93" s="1053"/>
      <c r="LLX93" s="1053"/>
      <c r="LLY93" s="1053"/>
      <c r="LLZ93" s="1053"/>
      <c r="LMA93" s="480"/>
      <c r="LMB93" s="480"/>
      <c r="LMC93" s="481"/>
      <c r="LMD93" s="480"/>
      <c r="LME93" s="480"/>
      <c r="LMF93" s="480"/>
      <c r="LMG93" s="481"/>
      <c r="LMH93" s="481"/>
      <c r="LMI93" s="482"/>
      <c r="LMJ93" s="481"/>
      <c r="LMK93" s="1053"/>
      <c r="LML93" s="1053"/>
      <c r="LMM93" s="1053"/>
      <c r="LMN93" s="1053"/>
      <c r="LMO93" s="1053"/>
      <c r="LMP93" s="480"/>
      <c r="LMQ93" s="480"/>
      <c r="LMR93" s="481"/>
      <c r="LMS93" s="480"/>
      <c r="LMT93" s="480"/>
      <c r="LMU93" s="480"/>
      <c r="LMV93" s="481"/>
      <c r="LMW93" s="481"/>
      <c r="LMX93" s="482"/>
      <c r="LMY93" s="481"/>
      <c r="LMZ93" s="1053"/>
      <c r="LNA93" s="1053"/>
      <c r="LNB93" s="1053"/>
      <c r="LNC93" s="1053"/>
      <c r="LND93" s="1053"/>
      <c r="LNE93" s="480"/>
      <c r="LNF93" s="480"/>
      <c r="LNG93" s="481"/>
      <c r="LNH93" s="480"/>
      <c r="LNI93" s="480"/>
      <c r="LNJ93" s="480"/>
      <c r="LNK93" s="481"/>
      <c r="LNL93" s="481"/>
      <c r="LNM93" s="482"/>
      <c r="LNN93" s="481"/>
      <c r="LNO93" s="1053"/>
      <c r="LNP93" s="1053"/>
      <c r="LNQ93" s="1053"/>
      <c r="LNR93" s="1053"/>
      <c r="LNS93" s="1053"/>
      <c r="LNT93" s="480"/>
      <c r="LNU93" s="480"/>
      <c r="LNV93" s="481"/>
      <c r="LNW93" s="480"/>
      <c r="LNX93" s="480"/>
      <c r="LNY93" s="480"/>
      <c r="LNZ93" s="481"/>
      <c r="LOA93" s="481"/>
      <c r="LOB93" s="482"/>
      <c r="LOC93" s="481"/>
      <c r="LOD93" s="1053"/>
      <c r="LOE93" s="1053"/>
      <c r="LOF93" s="1053"/>
      <c r="LOG93" s="1053"/>
      <c r="LOH93" s="1053"/>
      <c r="LOI93" s="480"/>
      <c r="LOJ93" s="480"/>
      <c r="LOK93" s="481"/>
      <c r="LOL93" s="480"/>
      <c r="LOM93" s="480"/>
      <c r="LON93" s="480"/>
      <c r="LOO93" s="481"/>
      <c r="LOP93" s="481"/>
      <c r="LOQ93" s="482"/>
      <c r="LOR93" s="481"/>
      <c r="LOS93" s="1053"/>
      <c r="LOT93" s="1053"/>
      <c r="LOU93" s="1053"/>
      <c r="LOV93" s="1053"/>
      <c r="LOW93" s="1053"/>
      <c r="LOX93" s="480"/>
      <c r="LOY93" s="480"/>
      <c r="LOZ93" s="481"/>
      <c r="LPA93" s="480"/>
      <c r="LPB93" s="480"/>
      <c r="LPC93" s="480"/>
      <c r="LPD93" s="481"/>
      <c r="LPE93" s="481"/>
      <c r="LPF93" s="482"/>
      <c r="LPG93" s="481"/>
      <c r="LPH93" s="1053"/>
      <c r="LPI93" s="1053"/>
      <c r="LPJ93" s="1053"/>
      <c r="LPK93" s="1053"/>
      <c r="LPL93" s="1053"/>
      <c r="LPM93" s="480"/>
      <c r="LPN93" s="480"/>
      <c r="LPO93" s="481"/>
      <c r="LPP93" s="480"/>
      <c r="LPQ93" s="480"/>
      <c r="LPR93" s="480"/>
      <c r="LPS93" s="481"/>
      <c r="LPT93" s="481"/>
      <c r="LPU93" s="482"/>
      <c r="LPV93" s="481"/>
      <c r="LPW93" s="1053"/>
      <c r="LPX93" s="1053"/>
      <c r="LPY93" s="1053"/>
      <c r="LPZ93" s="1053"/>
      <c r="LQA93" s="1053"/>
      <c r="LQB93" s="480"/>
      <c r="LQC93" s="480"/>
      <c r="LQD93" s="481"/>
      <c r="LQE93" s="480"/>
      <c r="LQF93" s="480"/>
      <c r="LQG93" s="480"/>
      <c r="LQH93" s="481"/>
      <c r="LQI93" s="481"/>
      <c r="LQJ93" s="482"/>
      <c r="LQK93" s="481"/>
      <c r="LQL93" s="1053"/>
      <c r="LQM93" s="1053"/>
      <c r="LQN93" s="1053"/>
      <c r="LQO93" s="1053"/>
      <c r="LQP93" s="1053"/>
      <c r="LQQ93" s="480"/>
      <c r="LQR93" s="480"/>
      <c r="LQS93" s="481"/>
      <c r="LQT93" s="480"/>
      <c r="LQU93" s="480"/>
      <c r="LQV93" s="480"/>
      <c r="LQW93" s="481"/>
      <c r="LQX93" s="481"/>
      <c r="LQY93" s="482"/>
      <c r="LQZ93" s="481"/>
      <c r="LRA93" s="1053"/>
      <c r="LRB93" s="1053"/>
      <c r="LRC93" s="1053"/>
      <c r="LRD93" s="1053"/>
      <c r="LRE93" s="1053"/>
      <c r="LRF93" s="480"/>
      <c r="LRG93" s="480"/>
      <c r="LRH93" s="481"/>
      <c r="LRI93" s="480"/>
      <c r="LRJ93" s="480"/>
      <c r="LRK93" s="480"/>
      <c r="LRL93" s="481"/>
      <c r="LRM93" s="481"/>
      <c r="LRN93" s="482"/>
      <c r="LRO93" s="481"/>
      <c r="LRP93" s="1053"/>
      <c r="LRQ93" s="1053"/>
      <c r="LRR93" s="1053"/>
      <c r="LRS93" s="1053"/>
      <c r="LRT93" s="1053"/>
      <c r="LRU93" s="480"/>
      <c r="LRV93" s="480"/>
      <c r="LRW93" s="481"/>
      <c r="LRX93" s="480"/>
      <c r="LRY93" s="480"/>
      <c r="LRZ93" s="480"/>
      <c r="LSA93" s="481"/>
      <c r="LSB93" s="481"/>
      <c r="LSC93" s="482"/>
      <c r="LSD93" s="481"/>
      <c r="LSE93" s="1053"/>
      <c r="LSF93" s="1053"/>
      <c r="LSG93" s="1053"/>
      <c r="LSH93" s="1053"/>
      <c r="LSI93" s="1053"/>
      <c r="LSJ93" s="480"/>
      <c r="LSK93" s="480"/>
      <c r="LSL93" s="481"/>
      <c r="LSM93" s="480"/>
      <c r="LSN93" s="480"/>
      <c r="LSO93" s="480"/>
      <c r="LSP93" s="481"/>
      <c r="LSQ93" s="481"/>
      <c r="LSR93" s="482"/>
      <c r="LSS93" s="481"/>
      <c r="LST93" s="1053"/>
      <c r="LSU93" s="1053"/>
      <c r="LSV93" s="1053"/>
      <c r="LSW93" s="1053"/>
      <c r="LSX93" s="1053"/>
      <c r="LSY93" s="480"/>
      <c r="LSZ93" s="480"/>
      <c r="LTA93" s="481"/>
      <c r="LTB93" s="480"/>
      <c r="LTC93" s="480"/>
      <c r="LTD93" s="480"/>
      <c r="LTE93" s="481"/>
      <c r="LTF93" s="481"/>
      <c r="LTG93" s="482"/>
      <c r="LTH93" s="481"/>
      <c r="LTI93" s="1053"/>
      <c r="LTJ93" s="1053"/>
      <c r="LTK93" s="1053"/>
      <c r="LTL93" s="1053"/>
      <c r="LTM93" s="1053"/>
      <c r="LTN93" s="480"/>
      <c r="LTO93" s="480"/>
      <c r="LTP93" s="481"/>
      <c r="LTQ93" s="480"/>
      <c r="LTR93" s="480"/>
      <c r="LTS93" s="480"/>
      <c r="LTT93" s="481"/>
      <c r="LTU93" s="481"/>
      <c r="LTV93" s="482"/>
      <c r="LTW93" s="481"/>
      <c r="LTX93" s="1053"/>
      <c r="LTY93" s="1053"/>
      <c r="LTZ93" s="1053"/>
      <c r="LUA93" s="1053"/>
      <c r="LUB93" s="1053"/>
      <c r="LUC93" s="480"/>
      <c r="LUD93" s="480"/>
      <c r="LUE93" s="481"/>
      <c r="LUF93" s="480"/>
      <c r="LUG93" s="480"/>
      <c r="LUH93" s="480"/>
      <c r="LUI93" s="481"/>
      <c r="LUJ93" s="481"/>
      <c r="LUK93" s="482"/>
      <c r="LUL93" s="481"/>
      <c r="LUM93" s="1053"/>
      <c r="LUN93" s="1053"/>
      <c r="LUO93" s="1053"/>
      <c r="LUP93" s="1053"/>
      <c r="LUQ93" s="1053"/>
      <c r="LUR93" s="480"/>
      <c r="LUS93" s="480"/>
      <c r="LUT93" s="481"/>
      <c r="LUU93" s="480"/>
      <c r="LUV93" s="480"/>
      <c r="LUW93" s="480"/>
      <c r="LUX93" s="481"/>
      <c r="LUY93" s="481"/>
      <c r="LUZ93" s="482"/>
      <c r="LVA93" s="481"/>
      <c r="LVB93" s="1053"/>
      <c r="LVC93" s="1053"/>
      <c r="LVD93" s="1053"/>
      <c r="LVE93" s="1053"/>
      <c r="LVF93" s="1053"/>
      <c r="LVG93" s="480"/>
      <c r="LVH93" s="480"/>
      <c r="LVI93" s="481"/>
      <c r="LVJ93" s="480"/>
      <c r="LVK93" s="480"/>
      <c r="LVL93" s="480"/>
      <c r="LVM93" s="481"/>
      <c r="LVN93" s="481"/>
      <c r="LVO93" s="482"/>
      <c r="LVP93" s="481"/>
      <c r="LVQ93" s="1053"/>
      <c r="LVR93" s="1053"/>
      <c r="LVS93" s="1053"/>
      <c r="LVT93" s="1053"/>
      <c r="LVU93" s="1053"/>
      <c r="LVV93" s="480"/>
      <c r="LVW93" s="480"/>
      <c r="LVX93" s="481"/>
      <c r="LVY93" s="480"/>
      <c r="LVZ93" s="480"/>
      <c r="LWA93" s="480"/>
      <c r="LWB93" s="481"/>
      <c r="LWC93" s="481"/>
      <c r="LWD93" s="482"/>
      <c r="LWE93" s="481"/>
      <c r="LWF93" s="1053"/>
      <c r="LWG93" s="1053"/>
      <c r="LWH93" s="1053"/>
      <c r="LWI93" s="1053"/>
      <c r="LWJ93" s="1053"/>
      <c r="LWK93" s="480"/>
      <c r="LWL93" s="480"/>
      <c r="LWM93" s="481"/>
      <c r="LWN93" s="480"/>
      <c r="LWO93" s="480"/>
      <c r="LWP93" s="480"/>
      <c r="LWQ93" s="481"/>
      <c r="LWR93" s="481"/>
      <c r="LWS93" s="482"/>
      <c r="LWT93" s="481"/>
      <c r="LWU93" s="1053"/>
      <c r="LWV93" s="1053"/>
      <c r="LWW93" s="1053"/>
      <c r="LWX93" s="1053"/>
      <c r="LWY93" s="1053"/>
      <c r="LWZ93" s="480"/>
      <c r="LXA93" s="480"/>
      <c r="LXB93" s="481"/>
      <c r="LXC93" s="480"/>
      <c r="LXD93" s="480"/>
      <c r="LXE93" s="480"/>
      <c r="LXF93" s="481"/>
      <c r="LXG93" s="481"/>
      <c r="LXH93" s="482"/>
      <c r="LXI93" s="481"/>
      <c r="LXJ93" s="1053"/>
      <c r="LXK93" s="1053"/>
      <c r="LXL93" s="1053"/>
      <c r="LXM93" s="1053"/>
      <c r="LXN93" s="1053"/>
      <c r="LXO93" s="480"/>
      <c r="LXP93" s="480"/>
      <c r="LXQ93" s="481"/>
      <c r="LXR93" s="480"/>
      <c r="LXS93" s="480"/>
      <c r="LXT93" s="480"/>
      <c r="LXU93" s="481"/>
      <c r="LXV93" s="481"/>
      <c r="LXW93" s="482"/>
      <c r="LXX93" s="481"/>
      <c r="LXY93" s="1053"/>
      <c r="LXZ93" s="1053"/>
      <c r="LYA93" s="1053"/>
      <c r="LYB93" s="1053"/>
      <c r="LYC93" s="1053"/>
      <c r="LYD93" s="480"/>
      <c r="LYE93" s="480"/>
      <c r="LYF93" s="481"/>
      <c r="LYG93" s="480"/>
      <c r="LYH93" s="480"/>
      <c r="LYI93" s="480"/>
      <c r="LYJ93" s="481"/>
      <c r="LYK93" s="481"/>
      <c r="LYL93" s="482"/>
      <c r="LYM93" s="481"/>
      <c r="LYN93" s="1053"/>
      <c r="LYO93" s="1053"/>
      <c r="LYP93" s="1053"/>
      <c r="LYQ93" s="1053"/>
      <c r="LYR93" s="1053"/>
      <c r="LYS93" s="480"/>
      <c r="LYT93" s="480"/>
      <c r="LYU93" s="481"/>
      <c r="LYV93" s="480"/>
      <c r="LYW93" s="480"/>
      <c r="LYX93" s="480"/>
      <c r="LYY93" s="481"/>
      <c r="LYZ93" s="481"/>
      <c r="LZA93" s="482"/>
      <c r="LZB93" s="481"/>
      <c r="LZC93" s="1053"/>
      <c r="LZD93" s="1053"/>
      <c r="LZE93" s="1053"/>
      <c r="LZF93" s="1053"/>
      <c r="LZG93" s="1053"/>
      <c r="LZH93" s="480"/>
      <c r="LZI93" s="480"/>
      <c r="LZJ93" s="481"/>
      <c r="LZK93" s="480"/>
      <c r="LZL93" s="480"/>
      <c r="LZM93" s="480"/>
      <c r="LZN93" s="481"/>
      <c r="LZO93" s="481"/>
      <c r="LZP93" s="482"/>
      <c r="LZQ93" s="481"/>
      <c r="LZR93" s="1053"/>
      <c r="LZS93" s="1053"/>
      <c r="LZT93" s="1053"/>
      <c r="LZU93" s="1053"/>
      <c r="LZV93" s="1053"/>
      <c r="LZW93" s="480"/>
      <c r="LZX93" s="480"/>
      <c r="LZY93" s="481"/>
      <c r="LZZ93" s="480"/>
      <c r="MAA93" s="480"/>
      <c r="MAB93" s="480"/>
      <c r="MAC93" s="481"/>
      <c r="MAD93" s="481"/>
      <c r="MAE93" s="482"/>
      <c r="MAF93" s="481"/>
      <c r="MAG93" s="1053"/>
      <c r="MAH93" s="1053"/>
      <c r="MAI93" s="1053"/>
      <c r="MAJ93" s="1053"/>
      <c r="MAK93" s="1053"/>
      <c r="MAL93" s="480"/>
      <c r="MAM93" s="480"/>
      <c r="MAN93" s="481"/>
      <c r="MAO93" s="480"/>
      <c r="MAP93" s="480"/>
      <c r="MAQ93" s="480"/>
      <c r="MAR93" s="481"/>
      <c r="MAS93" s="481"/>
      <c r="MAT93" s="482"/>
      <c r="MAU93" s="481"/>
      <c r="MAV93" s="1053"/>
      <c r="MAW93" s="1053"/>
      <c r="MAX93" s="1053"/>
      <c r="MAY93" s="1053"/>
      <c r="MAZ93" s="1053"/>
      <c r="MBA93" s="480"/>
      <c r="MBB93" s="480"/>
      <c r="MBC93" s="481"/>
      <c r="MBD93" s="480"/>
      <c r="MBE93" s="480"/>
      <c r="MBF93" s="480"/>
      <c r="MBG93" s="481"/>
      <c r="MBH93" s="481"/>
      <c r="MBI93" s="482"/>
      <c r="MBJ93" s="481"/>
      <c r="MBK93" s="1053"/>
      <c r="MBL93" s="1053"/>
      <c r="MBM93" s="1053"/>
      <c r="MBN93" s="1053"/>
      <c r="MBO93" s="1053"/>
      <c r="MBP93" s="480"/>
      <c r="MBQ93" s="480"/>
      <c r="MBR93" s="481"/>
      <c r="MBS93" s="480"/>
      <c r="MBT93" s="480"/>
      <c r="MBU93" s="480"/>
      <c r="MBV93" s="481"/>
      <c r="MBW93" s="481"/>
      <c r="MBX93" s="482"/>
      <c r="MBY93" s="481"/>
      <c r="MBZ93" s="1053"/>
      <c r="MCA93" s="1053"/>
      <c r="MCB93" s="1053"/>
      <c r="MCC93" s="1053"/>
      <c r="MCD93" s="1053"/>
      <c r="MCE93" s="480"/>
      <c r="MCF93" s="480"/>
      <c r="MCG93" s="481"/>
      <c r="MCH93" s="480"/>
      <c r="MCI93" s="480"/>
      <c r="MCJ93" s="480"/>
      <c r="MCK93" s="481"/>
      <c r="MCL93" s="481"/>
      <c r="MCM93" s="482"/>
      <c r="MCN93" s="481"/>
      <c r="MCO93" s="1053"/>
      <c r="MCP93" s="1053"/>
      <c r="MCQ93" s="1053"/>
      <c r="MCR93" s="1053"/>
      <c r="MCS93" s="1053"/>
      <c r="MCT93" s="480"/>
      <c r="MCU93" s="480"/>
      <c r="MCV93" s="481"/>
      <c r="MCW93" s="480"/>
      <c r="MCX93" s="480"/>
      <c r="MCY93" s="480"/>
      <c r="MCZ93" s="481"/>
      <c r="MDA93" s="481"/>
      <c r="MDB93" s="482"/>
      <c r="MDC93" s="481"/>
      <c r="MDD93" s="1053"/>
      <c r="MDE93" s="1053"/>
      <c r="MDF93" s="1053"/>
      <c r="MDG93" s="1053"/>
      <c r="MDH93" s="1053"/>
      <c r="MDI93" s="480"/>
      <c r="MDJ93" s="480"/>
      <c r="MDK93" s="481"/>
      <c r="MDL93" s="480"/>
      <c r="MDM93" s="480"/>
      <c r="MDN93" s="480"/>
      <c r="MDO93" s="481"/>
      <c r="MDP93" s="481"/>
      <c r="MDQ93" s="482"/>
      <c r="MDR93" s="481"/>
      <c r="MDS93" s="1053"/>
      <c r="MDT93" s="1053"/>
      <c r="MDU93" s="1053"/>
      <c r="MDV93" s="1053"/>
      <c r="MDW93" s="1053"/>
      <c r="MDX93" s="480"/>
      <c r="MDY93" s="480"/>
      <c r="MDZ93" s="481"/>
      <c r="MEA93" s="480"/>
      <c r="MEB93" s="480"/>
      <c r="MEC93" s="480"/>
      <c r="MED93" s="481"/>
      <c r="MEE93" s="481"/>
      <c r="MEF93" s="482"/>
      <c r="MEG93" s="481"/>
      <c r="MEH93" s="1053"/>
      <c r="MEI93" s="1053"/>
      <c r="MEJ93" s="1053"/>
      <c r="MEK93" s="1053"/>
      <c r="MEL93" s="1053"/>
      <c r="MEM93" s="480"/>
      <c r="MEN93" s="480"/>
      <c r="MEO93" s="481"/>
      <c r="MEP93" s="480"/>
      <c r="MEQ93" s="480"/>
      <c r="MER93" s="480"/>
      <c r="MES93" s="481"/>
      <c r="MET93" s="481"/>
      <c r="MEU93" s="482"/>
      <c r="MEV93" s="481"/>
      <c r="MEW93" s="1053"/>
      <c r="MEX93" s="1053"/>
      <c r="MEY93" s="1053"/>
      <c r="MEZ93" s="1053"/>
      <c r="MFA93" s="1053"/>
      <c r="MFB93" s="480"/>
      <c r="MFC93" s="480"/>
      <c r="MFD93" s="481"/>
      <c r="MFE93" s="480"/>
      <c r="MFF93" s="480"/>
      <c r="MFG93" s="480"/>
      <c r="MFH93" s="481"/>
      <c r="MFI93" s="481"/>
      <c r="MFJ93" s="482"/>
      <c r="MFK93" s="481"/>
      <c r="MFL93" s="1053"/>
      <c r="MFM93" s="1053"/>
      <c r="MFN93" s="1053"/>
      <c r="MFO93" s="1053"/>
      <c r="MFP93" s="1053"/>
      <c r="MFQ93" s="480"/>
      <c r="MFR93" s="480"/>
      <c r="MFS93" s="481"/>
      <c r="MFT93" s="480"/>
      <c r="MFU93" s="480"/>
      <c r="MFV93" s="480"/>
      <c r="MFW93" s="481"/>
      <c r="MFX93" s="481"/>
      <c r="MFY93" s="482"/>
      <c r="MFZ93" s="481"/>
      <c r="MGA93" s="1053"/>
      <c r="MGB93" s="1053"/>
      <c r="MGC93" s="1053"/>
      <c r="MGD93" s="1053"/>
      <c r="MGE93" s="1053"/>
      <c r="MGF93" s="480"/>
      <c r="MGG93" s="480"/>
      <c r="MGH93" s="481"/>
      <c r="MGI93" s="480"/>
      <c r="MGJ93" s="480"/>
      <c r="MGK93" s="480"/>
      <c r="MGL93" s="481"/>
      <c r="MGM93" s="481"/>
      <c r="MGN93" s="482"/>
      <c r="MGO93" s="481"/>
      <c r="MGP93" s="1053"/>
      <c r="MGQ93" s="1053"/>
      <c r="MGR93" s="1053"/>
      <c r="MGS93" s="1053"/>
      <c r="MGT93" s="1053"/>
      <c r="MGU93" s="480"/>
      <c r="MGV93" s="480"/>
      <c r="MGW93" s="481"/>
      <c r="MGX93" s="480"/>
      <c r="MGY93" s="480"/>
      <c r="MGZ93" s="480"/>
      <c r="MHA93" s="481"/>
      <c r="MHB93" s="481"/>
      <c r="MHC93" s="482"/>
      <c r="MHD93" s="481"/>
      <c r="MHE93" s="1053"/>
      <c r="MHF93" s="1053"/>
      <c r="MHG93" s="1053"/>
      <c r="MHH93" s="1053"/>
      <c r="MHI93" s="1053"/>
      <c r="MHJ93" s="480"/>
      <c r="MHK93" s="480"/>
      <c r="MHL93" s="481"/>
      <c r="MHM93" s="480"/>
      <c r="MHN93" s="480"/>
      <c r="MHO93" s="480"/>
      <c r="MHP93" s="481"/>
      <c r="MHQ93" s="481"/>
      <c r="MHR93" s="482"/>
      <c r="MHS93" s="481"/>
      <c r="MHT93" s="1053"/>
      <c r="MHU93" s="1053"/>
      <c r="MHV93" s="1053"/>
      <c r="MHW93" s="1053"/>
      <c r="MHX93" s="1053"/>
      <c r="MHY93" s="480"/>
      <c r="MHZ93" s="480"/>
      <c r="MIA93" s="481"/>
      <c r="MIB93" s="480"/>
      <c r="MIC93" s="480"/>
      <c r="MID93" s="480"/>
      <c r="MIE93" s="481"/>
      <c r="MIF93" s="481"/>
      <c r="MIG93" s="482"/>
      <c r="MIH93" s="481"/>
      <c r="MII93" s="1053"/>
      <c r="MIJ93" s="1053"/>
      <c r="MIK93" s="1053"/>
      <c r="MIL93" s="1053"/>
      <c r="MIM93" s="1053"/>
      <c r="MIN93" s="480"/>
      <c r="MIO93" s="480"/>
      <c r="MIP93" s="481"/>
      <c r="MIQ93" s="480"/>
      <c r="MIR93" s="480"/>
      <c r="MIS93" s="480"/>
      <c r="MIT93" s="481"/>
      <c r="MIU93" s="481"/>
      <c r="MIV93" s="482"/>
      <c r="MIW93" s="481"/>
      <c r="MIX93" s="1053"/>
      <c r="MIY93" s="1053"/>
      <c r="MIZ93" s="1053"/>
      <c r="MJA93" s="1053"/>
      <c r="MJB93" s="1053"/>
      <c r="MJC93" s="480"/>
      <c r="MJD93" s="480"/>
      <c r="MJE93" s="481"/>
      <c r="MJF93" s="480"/>
      <c r="MJG93" s="480"/>
      <c r="MJH93" s="480"/>
      <c r="MJI93" s="481"/>
      <c r="MJJ93" s="481"/>
      <c r="MJK93" s="482"/>
      <c r="MJL93" s="481"/>
      <c r="MJM93" s="1053"/>
      <c r="MJN93" s="1053"/>
      <c r="MJO93" s="1053"/>
      <c r="MJP93" s="1053"/>
      <c r="MJQ93" s="1053"/>
      <c r="MJR93" s="480"/>
      <c r="MJS93" s="480"/>
      <c r="MJT93" s="481"/>
      <c r="MJU93" s="480"/>
      <c r="MJV93" s="480"/>
      <c r="MJW93" s="480"/>
      <c r="MJX93" s="481"/>
      <c r="MJY93" s="481"/>
      <c r="MJZ93" s="482"/>
      <c r="MKA93" s="481"/>
      <c r="MKB93" s="1053"/>
      <c r="MKC93" s="1053"/>
      <c r="MKD93" s="1053"/>
      <c r="MKE93" s="1053"/>
      <c r="MKF93" s="1053"/>
      <c r="MKG93" s="480"/>
      <c r="MKH93" s="480"/>
      <c r="MKI93" s="481"/>
      <c r="MKJ93" s="480"/>
      <c r="MKK93" s="480"/>
      <c r="MKL93" s="480"/>
      <c r="MKM93" s="481"/>
      <c r="MKN93" s="481"/>
      <c r="MKO93" s="482"/>
      <c r="MKP93" s="481"/>
      <c r="MKQ93" s="1053"/>
      <c r="MKR93" s="1053"/>
      <c r="MKS93" s="1053"/>
      <c r="MKT93" s="1053"/>
      <c r="MKU93" s="1053"/>
      <c r="MKV93" s="480"/>
      <c r="MKW93" s="480"/>
      <c r="MKX93" s="481"/>
      <c r="MKY93" s="480"/>
      <c r="MKZ93" s="480"/>
      <c r="MLA93" s="480"/>
      <c r="MLB93" s="481"/>
      <c r="MLC93" s="481"/>
      <c r="MLD93" s="482"/>
      <c r="MLE93" s="481"/>
      <c r="MLF93" s="1053"/>
      <c r="MLG93" s="1053"/>
      <c r="MLH93" s="1053"/>
      <c r="MLI93" s="1053"/>
      <c r="MLJ93" s="1053"/>
      <c r="MLK93" s="480"/>
      <c r="MLL93" s="480"/>
      <c r="MLM93" s="481"/>
      <c r="MLN93" s="480"/>
      <c r="MLO93" s="480"/>
      <c r="MLP93" s="480"/>
      <c r="MLQ93" s="481"/>
      <c r="MLR93" s="481"/>
      <c r="MLS93" s="482"/>
      <c r="MLT93" s="481"/>
      <c r="MLU93" s="1053"/>
      <c r="MLV93" s="1053"/>
      <c r="MLW93" s="1053"/>
      <c r="MLX93" s="1053"/>
      <c r="MLY93" s="1053"/>
      <c r="MLZ93" s="480"/>
      <c r="MMA93" s="480"/>
      <c r="MMB93" s="481"/>
      <c r="MMC93" s="480"/>
      <c r="MMD93" s="480"/>
      <c r="MME93" s="480"/>
      <c r="MMF93" s="481"/>
      <c r="MMG93" s="481"/>
      <c r="MMH93" s="482"/>
      <c r="MMI93" s="481"/>
      <c r="MMJ93" s="1053"/>
      <c r="MMK93" s="1053"/>
      <c r="MML93" s="1053"/>
      <c r="MMM93" s="1053"/>
      <c r="MMN93" s="1053"/>
      <c r="MMO93" s="480"/>
      <c r="MMP93" s="480"/>
      <c r="MMQ93" s="481"/>
      <c r="MMR93" s="480"/>
      <c r="MMS93" s="480"/>
      <c r="MMT93" s="480"/>
      <c r="MMU93" s="481"/>
      <c r="MMV93" s="481"/>
      <c r="MMW93" s="482"/>
      <c r="MMX93" s="481"/>
      <c r="MMY93" s="1053"/>
      <c r="MMZ93" s="1053"/>
      <c r="MNA93" s="1053"/>
      <c r="MNB93" s="1053"/>
      <c r="MNC93" s="1053"/>
      <c r="MND93" s="480"/>
      <c r="MNE93" s="480"/>
      <c r="MNF93" s="481"/>
      <c r="MNG93" s="480"/>
      <c r="MNH93" s="480"/>
      <c r="MNI93" s="480"/>
      <c r="MNJ93" s="481"/>
      <c r="MNK93" s="481"/>
      <c r="MNL93" s="482"/>
      <c r="MNM93" s="481"/>
      <c r="MNN93" s="1053"/>
      <c r="MNO93" s="1053"/>
      <c r="MNP93" s="1053"/>
      <c r="MNQ93" s="1053"/>
      <c r="MNR93" s="1053"/>
      <c r="MNS93" s="480"/>
      <c r="MNT93" s="480"/>
      <c r="MNU93" s="481"/>
      <c r="MNV93" s="480"/>
      <c r="MNW93" s="480"/>
      <c r="MNX93" s="480"/>
      <c r="MNY93" s="481"/>
      <c r="MNZ93" s="481"/>
      <c r="MOA93" s="482"/>
      <c r="MOB93" s="481"/>
      <c r="MOC93" s="1053"/>
      <c r="MOD93" s="1053"/>
      <c r="MOE93" s="1053"/>
      <c r="MOF93" s="1053"/>
      <c r="MOG93" s="1053"/>
      <c r="MOH93" s="480"/>
      <c r="MOI93" s="480"/>
      <c r="MOJ93" s="481"/>
      <c r="MOK93" s="480"/>
      <c r="MOL93" s="480"/>
      <c r="MOM93" s="480"/>
      <c r="MON93" s="481"/>
      <c r="MOO93" s="481"/>
      <c r="MOP93" s="482"/>
      <c r="MOQ93" s="481"/>
      <c r="MOR93" s="1053"/>
      <c r="MOS93" s="1053"/>
      <c r="MOT93" s="1053"/>
      <c r="MOU93" s="1053"/>
      <c r="MOV93" s="1053"/>
      <c r="MOW93" s="480"/>
      <c r="MOX93" s="480"/>
      <c r="MOY93" s="481"/>
      <c r="MOZ93" s="480"/>
      <c r="MPA93" s="480"/>
      <c r="MPB93" s="480"/>
      <c r="MPC93" s="481"/>
      <c r="MPD93" s="481"/>
      <c r="MPE93" s="482"/>
      <c r="MPF93" s="481"/>
      <c r="MPG93" s="1053"/>
      <c r="MPH93" s="1053"/>
      <c r="MPI93" s="1053"/>
      <c r="MPJ93" s="1053"/>
      <c r="MPK93" s="1053"/>
      <c r="MPL93" s="480"/>
      <c r="MPM93" s="480"/>
      <c r="MPN93" s="481"/>
      <c r="MPO93" s="480"/>
      <c r="MPP93" s="480"/>
      <c r="MPQ93" s="480"/>
      <c r="MPR93" s="481"/>
      <c r="MPS93" s="481"/>
      <c r="MPT93" s="482"/>
      <c r="MPU93" s="481"/>
      <c r="MPV93" s="1053"/>
      <c r="MPW93" s="1053"/>
      <c r="MPX93" s="1053"/>
      <c r="MPY93" s="1053"/>
      <c r="MPZ93" s="1053"/>
      <c r="MQA93" s="480"/>
      <c r="MQB93" s="480"/>
      <c r="MQC93" s="481"/>
      <c r="MQD93" s="480"/>
      <c r="MQE93" s="480"/>
      <c r="MQF93" s="480"/>
      <c r="MQG93" s="481"/>
      <c r="MQH93" s="481"/>
      <c r="MQI93" s="482"/>
      <c r="MQJ93" s="481"/>
      <c r="MQK93" s="1053"/>
      <c r="MQL93" s="1053"/>
      <c r="MQM93" s="1053"/>
      <c r="MQN93" s="1053"/>
      <c r="MQO93" s="1053"/>
      <c r="MQP93" s="480"/>
      <c r="MQQ93" s="480"/>
      <c r="MQR93" s="481"/>
      <c r="MQS93" s="480"/>
      <c r="MQT93" s="480"/>
      <c r="MQU93" s="480"/>
      <c r="MQV93" s="481"/>
      <c r="MQW93" s="481"/>
      <c r="MQX93" s="482"/>
      <c r="MQY93" s="481"/>
      <c r="MQZ93" s="1053"/>
      <c r="MRA93" s="1053"/>
      <c r="MRB93" s="1053"/>
      <c r="MRC93" s="1053"/>
      <c r="MRD93" s="1053"/>
      <c r="MRE93" s="480"/>
      <c r="MRF93" s="480"/>
      <c r="MRG93" s="481"/>
      <c r="MRH93" s="480"/>
      <c r="MRI93" s="480"/>
      <c r="MRJ93" s="480"/>
      <c r="MRK93" s="481"/>
      <c r="MRL93" s="481"/>
      <c r="MRM93" s="482"/>
      <c r="MRN93" s="481"/>
      <c r="MRO93" s="1053"/>
      <c r="MRP93" s="1053"/>
      <c r="MRQ93" s="1053"/>
      <c r="MRR93" s="1053"/>
      <c r="MRS93" s="1053"/>
      <c r="MRT93" s="480"/>
      <c r="MRU93" s="480"/>
      <c r="MRV93" s="481"/>
      <c r="MRW93" s="480"/>
      <c r="MRX93" s="480"/>
      <c r="MRY93" s="480"/>
      <c r="MRZ93" s="481"/>
      <c r="MSA93" s="481"/>
      <c r="MSB93" s="482"/>
      <c r="MSC93" s="481"/>
      <c r="MSD93" s="1053"/>
      <c r="MSE93" s="1053"/>
      <c r="MSF93" s="1053"/>
      <c r="MSG93" s="1053"/>
      <c r="MSH93" s="1053"/>
      <c r="MSI93" s="480"/>
      <c r="MSJ93" s="480"/>
      <c r="MSK93" s="481"/>
      <c r="MSL93" s="480"/>
      <c r="MSM93" s="480"/>
      <c r="MSN93" s="480"/>
      <c r="MSO93" s="481"/>
      <c r="MSP93" s="481"/>
      <c r="MSQ93" s="482"/>
      <c r="MSR93" s="481"/>
      <c r="MSS93" s="1053"/>
      <c r="MST93" s="1053"/>
      <c r="MSU93" s="1053"/>
      <c r="MSV93" s="1053"/>
      <c r="MSW93" s="1053"/>
      <c r="MSX93" s="480"/>
      <c r="MSY93" s="480"/>
      <c r="MSZ93" s="481"/>
      <c r="MTA93" s="480"/>
      <c r="MTB93" s="480"/>
      <c r="MTC93" s="480"/>
      <c r="MTD93" s="481"/>
      <c r="MTE93" s="481"/>
      <c r="MTF93" s="482"/>
      <c r="MTG93" s="481"/>
      <c r="MTH93" s="1053"/>
      <c r="MTI93" s="1053"/>
      <c r="MTJ93" s="1053"/>
      <c r="MTK93" s="1053"/>
      <c r="MTL93" s="1053"/>
      <c r="MTM93" s="480"/>
      <c r="MTN93" s="480"/>
      <c r="MTO93" s="481"/>
      <c r="MTP93" s="480"/>
      <c r="MTQ93" s="480"/>
      <c r="MTR93" s="480"/>
      <c r="MTS93" s="481"/>
      <c r="MTT93" s="481"/>
      <c r="MTU93" s="482"/>
      <c r="MTV93" s="481"/>
      <c r="MTW93" s="1053"/>
      <c r="MTX93" s="1053"/>
      <c r="MTY93" s="1053"/>
      <c r="MTZ93" s="1053"/>
      <c r="MUA93" s="1053"/>
      <c r="MUB93" s="480"/>
      <c r="MUC93" s="480"/>
      <c r="MUD93" s="481"/>
      <c r="MUE93" s="480"/>
      <c r="MUF93" s="480"/>
      <c r="MUG93" s="480"/>
      <c r="MUH93" s="481"/>
      <c r="MUI93" s="481"/>
      <c r="MUJ93" s="482"/>
      <c r="MUK93" s="481"/>
      <c r="MUL93" s="1053"/>
      <c r="MUM93" s="1053"/>
      <c r="MUN93" s="1053"/>
      <c r="MUO93" s="1053"/>
      <c r="MUP93" s="1053"/>
      <c r="MUQ93" s="480"/>
      <c r="MUR93" s="480"/>
      <c r="MUS93" s="481"/>
      <c r="MUT93" s="480"/>
      <c r="MUU93" s="480"/>
      <c r="MUV93" s="480"/>
      <c r="MUW93" s="481"/>
      <c r="MUX93" s="481"/>
      <c r="MUY93" s="482"/>
      <c r="MUZ93" s="481"/>
      <c r="MVA93" s="1053"/>
      <c r="MVB93" s="1053"/>
      <c r="MVC93" s="1053"/>
      <c r="MVD93" s="1053"/>
      <c r="MVE93" s="1053"/>
      <c r="MVF93" s="480"/>
      <c r="MVG93" s="480"/>
      <c r="MVH93" s="481"/>
      <c r="MVI93" s="480"/>
      <c r="MVJ93" s="480"/>
      <c r="MVK93" s="480"/>
      <c r="MVL93" s="481"/>
      <c r="MVM93" s="481"/>
      <c r="MVN93" s="482"/>
      <c r="MVO93" s="481"/>
      <c r="MVP93" s="1053"/>
      <c r="MVQ93" s="1053"/>
      <c r="MVR93" s="1053"/>
      <c r="MVS93" s="1053"/>
      <c r="MVT93" s="1053"/>
      <c r="MVU93" s="480"/>
      <c r="MVV93" s="480"/>
      <c r="MVW93" s="481"/>
      <c r="MVX93" s="480"/>
      <c r="MVY93" s="480"/>
      <c r="MVZ93" s="480"/>
      <c r="MWA93" s="481"/>
      <c r="MWB93" s="481"/>
      <c r="MWC93" s="482"/>
      <c r="MWD93" s="481"/>
      <c r="MWE93" s="1053"/>
      <c r="MWF93" s="1053"/>
      <c r="MWG93" s="1053"/>
      <c r="MWH93" s="1053"/>
      <c r="MWI93" s="1053"/>
      <c r="MWJ93" s="480"/>
      <c r="MWK93" s="480"/>
      <c r="MWL93" s="481"/>
      <c r="MWM93" s="480"/>
      <c r="MWN93" s="480"/>
      <c r="MWO93" s="480"/>
      <c r="MWP93" s="481"/>
      <c r="MWQ93" s="481"/>
      <c r="MWR93" s="482"/>
      <c r="MWS93" s="481"/>
      <c r="MWT93" s="1053"/>
      <c r="MWU93" s="1053"/>
      <c r="MWV93" s="1053"/>
      <c r="MWW93" s="1053"/>
      <c r="MWX93" s="1053"/>
      <c r="MWY93" s="480"/>
      <c r="MWZ93" s="480"/>
      <c r="MXA93" s="481"/>
      <c r="MXB93" s="480"/>
      <c r="MXC93" s="480"/>
      <c r="MXD93" s="480"/>
      <c r="MXE93" s="481"/>
      <c r="MXF93" s="481"/>
      <c r="MXG93" s="482"/>
      <c r="MXH93" s="481"/>
      <c r="MXI93" s="1053"/>
      <c r="MXJ93" s="1053"/>
      <c r="MXK93" s="1053"/>
      <c r="MXL93" s="1053"/>
      <c r="MXM93" s="1053"/>
      <c r="MXN93" s="480"/>
      <c r="MXO93" s="480"/>
      <c r="MXP93" s="481"/>
      <c r="MXQ93" s="480"/>
      <c r="MXR93" s="480"/>
      <c r="MXS93" s="480"/>
      <c r="MXT93" s="481"/>
      <c r="MXU93" s="481"/>
      <c r="MXV93" s="482"/>
      <c r="MXW93" s="481"/>
      <c r="MXX93" s="1053"/>
      <c r="MXY93" s="1053"/>
      <c r="MXZ93" s="1053"/>
      <c r="MYA93" s="1053"/>
      <c r="MYB93" s="1053"/>
      <c r="MYC93" s="480"/>
      <c r="MYD93" s="480"/>
      <c r="MYE93" s="481"/>
      <c r="MYF93" s="480"/>
      <c r="MYG93" s="480"/>
      <c r="MYH93" s="480"/>
      <c r="MYI93" s="481"/>
      <c r="MYJ93" s="481"/>
      <c r="MYK93" s="482"/>
      <c r="MYL93" s="481"/>
      <c r="MYM93" s="1053"/>
      <c r="MYN93" s="1053"/>
      <c r="MYO93" s="1053"/>
      <c r="MYP93" s="1053"/>
      <c r="MYQ93" s="1053"/>
      <c r="MYR93" s="480"/>
      <c r="MYS93" s="480"/>
      <c r="MYT93" s="481"/>
      <c r="MYU93" s="480"/>
      <c r="MYV93" s="480"/>
      <c r="MYW93" s="480"/>
      <c r="MYX93" s="481"/>
      <c r="MYY93" s="481"/>
      <c r="MYZ93" s="482"/>
      <c r="MZA93" s="481"/>
      <c r="MZB93" s="1053"/>
      <c r="MZC93" s="1053"/>
      <c r="MZD93" s="1053"/>
      <c r="MZE93" s="1053"/>
      <c r="MZF93" s="1053"/>
      <c r="MZG93" s="480"/>
      <c r="MZH93" s="480"/>
      <c r="MZI93" s="481"/>
      <c r="MZJ93" s="480"/>
      <c r="MZK93" s="480"/>
      <c r="MZL93" s="480"/>
      <c r="MZM93" s="481"/>
      <c r="MZN93" s="481"/>
      <c r="MZO93" s="482"/>
      <c r="MZP93" s="481"/>
      <c r="MZQ93" s="1053"/>
      <c r="MZR93" s="1053"/>
      <c r="MZS93" s="1053"/>
      <c r="MZT93" s="1053"/>
      <c r="MZU93" s="1053"/>
      <c r="MZV93" s="480"/>
      <c r="MZW93" s="480"/>
      <c r="MZX93" s="481"/>
      <c r="MZY93" s="480"/>
      <c r="MZZ93" s="480"/>
      <c r="NAA93" s="480"/>
      <c r="NAB93" s="481"/>
      <c r="NAC93" s="481"/>
      <c r="NAD93" s="482"/>
      <c r="NAE93" s="481"/>
      <c r="NAF93" s="1053"/>
      <c r="NAG93" s="1053"/>
      <c r="NAH93" s="1053"/>
      <c r="NAI93" s="1053"/>
      <c r="NAJ93" s="1053"/>
      <c r="NAK93" s="480"/>
      <c r="NAL93" s="480"/>
      <c r="NAM93" s="481"/>
      <c r="NAN93" s="480"/>
      <c r="NAO93" s="480"/>
      <c r="NAP93" s="480"/>
      <c r="NAQ93" s="481"/>
      <c r="NAR93" s="481"/>
      <c r="NAS93" s="482"/>
      <c r="NAT93" s="481"/>
      <c r="NAU93" s="1053"/>
      <c r="NAV93" s="1053"/>
      <c r="NAW93" s="1053"/>
      <c r="NAX93" s="1053"/>
      <c r="NAY93" s="1053"/>
      <c r="NAZ93" s="480"/>
      <c r="NBA93" s="480"/>
      <c r="NBB93" s="481"/>
      <c r="NBC93" s="480"/>
      <c r="NBD93" s="480"/>
      <c r="NBE93" s="480"/>
      <c r="NBF93" s="481"/>
      <c r="NBG93" s="481"/>
      <c r="NBH93" s="482"/>
      <c r="NBI93" s="481"/>
      <c r="NBJ93" s="1053"/>
      <c r="NBK93" s="1053"/>
      <c r="NBL93" s="1053"/>
      <c r="NBM93" s="1053"/>
      <c r="NBN93" s="1053"/>
      <c r="NBO93" s="480"/>
      <c r="NBP93" s="480"/>
      <c r="NBQ93" s="481"/>
      <c r="NBR93" s="480"/>
      <c r="NBS93" s="480"/>
      <c r="NBT93" s="480"/>
      <c r="NBU93" s="481"/>
      <c r="NBV93" s="481"/>
      <c r="NBW93" s="482"/>
      <c r="NBX93" s="481"/>
      <c r="NBY93" s="1053"/>
      <c r="NBZ93" s="1053"/>
      <c r="NCA93" s="1053"/>
      <c r="NCB93" s="1053"/>
      <c r="NCC93" s="1053"/>
      <c r="NCD93" s="480"/>
      <c r="NCE93" s="480"/>
      <c r="NCF93" s="481"/>
      <c r="NCG93" s="480"/>
      <c r="NCH93" s="480"/>
      <c r="NCI93" s="480"/>
      <c r="NCJ93" s="481"/>
      <c r="NCK93" s="481"/>
      <c r="NCL93" s="482"/>
      <c r="NCM93" s="481"/>
      <c r="NCN93" s="1053"/>
      <c r="NCO93" s="1053"/>
      <c r="NCP93" s="1053"/>
      <c r="NCQ93" s="1053"/>
      <c r="NCR93" s="1053"/>
      <c r="NCS93" s="480"/>
      <c r="NCT93" s="480"/>
      <c r="NCU93" s="481"/>
      <c r="NCV93" s="480"/>
      <c r="NCW93" s="480"/>
      <c r="NCX93" s="480"/>
      <c r="NCY93" s="481"/>
      <c r="NCZ93" s="481"/>
      <c r="NDA93" s="482"/>
      <c r="NDB93" s="481"/>
      <c r="NDC93" s="1053"/>
      <c r="NDD93" s="1053"/>
      <c r="NDE93" s="1053"/>
      <c r="NDF93" s="1053"/>
      <c r="NDG93" s="1053"/>
      <c r="NDH93" s="480"/>
      <c r="NDI93" s="480"/>
      <c r="NDJ93" s="481"/>
      <c r="NDK93" s="480"/>
      <c r="NDL93" s="480"/>
      <c r="NDM93" s="480"/>
      <c r="NDN93" s="481"/>
      <c r="NDO93" s="481"/>
      <c r="NDP93" s="482"/>
      <c r="NDQ93" s="481"/>
      <c r="NDR93" s="1053"/>
      <c r="NDS93" s="1053"/>
      <c r="NDT93" s="1053"/>
      <c r="NDU93" s="1053"/>
      <c r="NDV93" s="1053"/>
      <c r="NDW93" s="480"/>
      <c r="NDX93" s="480"/>
      <c r="NDY93" s="481"/>
      <c r="NDZ93" s="480"/>
      <c r="NEA93" s="480"/>
      <c r="NEB93" s="480"/>
      <c r="NEC93" s="481"/>
      <c r="NED93" s="481"/>
      <c r="NEE93" s="482"/>
      <c r="NEF93" s="481"/>
      <c r="NEG93" s="1053"/>
      <c r="NEH93" s="1053"/>
      <c r="NEI93" s="1053"/>
      <c r="NEJ93" s="1053"/>
      <c r="NEK93" s="1053"/>
      <c r="NEL93" s="480"/>
      <c r="NEM93" s="480"/>
      <c r="NEN93" s="481"/>
      <c r="NEO93" s="480"/>
      <c r="NEP93" s="480"/>
      <c r="NEQ93" s="480"/>
      <c r="NER93" s="481"/>
      <c r="NES93" s="481"/>
      <c r="NET93" s="482"/>
      <c r="NEU93" s="481"/>
      <c r="NEV93" s="1053"/>
      <c r="NEW93" s="1053"/>
      <c r="NEX93" s="1053"/>
      <c r="NEY93" s="1053"/>
      <c r="NEZ93" s="1053"/>
      <c r="NFA93" s="480"/>
      <c r="NFB93" s="480"/>
      <c r="NFC93" s="481"/>
      <c r="NFD93" s="480"/>
      <c r="NFE93" s="480"/>
      <c r="NFF93" s="480"/>
      <c r="NFG93" s="481"/>
      <c r="NFH93" s="481"/>
      <c r="NFI93" s="482"/>
      <c r="NFJ93" s="481"/>
      <c r="NFK93" s="1053"/>
      <c r="NFL93" s="1053"/>
      <c r="NFM93" s="1053"/>
      <c r="NFN93" s="1053"/>
      <c r="NFO93" s="1053"/>
      <c r="NFP93" s="480"/>
      <c r="NFQ93" s="480"/>
      <c r="NFR93" s="481"/>
      <c r="NFS93" s="480"/>
      <c r="NFT93" s="480"/>
      <c r="NFU93" s="480"/>
      <c r="NFV93" s="481"/>
      <c r="NFW93" s="481"/>
      <c r="NFX93" s="482"/>
      <c r="NFY93" s="481"/>
      <c r="NFZ93" s="1053"/>
      <c r="NGA93" s="1053"/>
      <c r="NGB93" s="1053"/>
      <c r="NGC93" s="1053"/>
      <c r="NGD93" s="1053"/>
      <c r="NGE93" s="480"/>
      <c r="NGF93" s="480"/>
      <c r="NGG93" s="481"/>
      <c r="NGH93" s="480"/>
      <c r="NGI93" s="480"/>
      <c r="NGJ93" s="480"/>
      <c r="NGK93" s="481"/>
      <c r="NGL93" s="481"/>
      <c r="NGM93" s="482"/>
      <c r="NGN93" s="481"/>
      <c r="NGO93" s="1053"/>
      <c r="NGP93" s="1053"/>
      <c r="NGQ93" s="1053"/>
      <c r="NGR93" s="1053"/>
      <c r="NGS93" s="1053"/>
      <c r="NGT93" s="480"/>
      <c r="NGU93" s="480"/>
      <c r="NGV93" s="481"/>
      <c r="NGW93" s="480"/>
      <c r="NGX93" s="480"/>
      <c r="NGY93" s="480"/>
      <c r="NGZ93" s="481"/>
      <c r="NHA93" s="481"/>
      <c r="NHB93" s="482"/>
      <c r="NHC93" s="481"/>
      <c r="NHD93" s="1053"/>
      <c r="NHE93" s="1053"/>
      <c r="NHF93" s="1053"/>
      <c r="NHG93" s="1053"/>
      <c r="NHH93" s="1053"/>
      <c r="NHI93" s="480"/>
      <c r="NHJ93" s="480"/>
      <c r="NHK93" s="481"/>
      <c r="NHL93" s="480"/>
      <c r="NHM93" s="480"/>
      <c r="NHN93" s="480"/>
      <c r="NHO93" s="481"/>
      <c r="NHP93" s="481"/>
      <c r="NHQ93" s="482"/>
      <c r="NHR93" s="481"/>
      <c r="NHS93" s="1053"/>
      <c r="NHT93" s="1053"/>
      <c r="NHU93" s="1053"/>
      <c r="NHV93" s="1053"/>
      <c r="NHW93" s="1053"/>
      <c r="NHX93" s="480"/>
      <c r="NHY93" s="480"/>
      <c r="NHZ93" s="481"/>
      <c r="NIA93" s="480"/>
      <c r="NIB93" s="480"/>
      <c r="NIC93" s="480"/>
      <c r="NID93" s="481"/>
      <c r="NIE93" s="481"/>
      <c r="NIF93" s="482"/>
      <c r="NIG93" s="481"/>
      <c r="NIH93" s="1053"/>
      <c r="NII93" s="1053"/>
      <c r="NIJ93" s="1053"/>
      <c r="NIK93" s="1053"/>
      <c r="NIL93" s="1053"/>
      <c r="NIM93" s="480"/>
      <c r="NIN93" s="480"/>
      <c r="NIO93" s="481"/>
      <c r="NIP93" s="480"/>
      <c r="NIQ93" s="480"/>
      <c r="NIR93" s="480"/>
      <c r="NIS93" s="481"/>
      <c r="NIT93" s="481"/>
      <c r="NIU93" s="482"/>
      <c r="NIV93" s="481"/>
      <c r="NIW93" s="1053"/>
      <c r="NIX93" s="1053"/>
      <c r="NIY93" s="1053"/>
      <c r="NIZ93" s="1053"/>
      <c r="NJA93" s="1053"/>
      <c r="NJB93" s="480"/>
      <c r="NJC93" s="480"/>
      <c r="NJD93" s="481"/>
      <c r="NJE93" s="480"/>
      <c r="NJF93" s="480"/>
      <c r="NJG93" s="480"/>
      <c r="NJH93" s="481"/>
      <c r="NJI93" s="481"/>
      <c r="NJJ93" s="482"/>
      <c r="NJK93" s="481"/>
      <c r="NJL93" s="1053"/>
      <c r="NJM93" s="1053"/>
      <c r="NJN93" s="1053"/>
      <c r="NJO93" s="1053"/>
      <c r="NJP93" s="1053"/>
      <c r="NJQ93" s="480"/>
      <c r="NJR93" s="480"/>
      <c r="NJS93" s="481"/>
      <c r="NJT93" s="480"/>
      <c r="NJU93" s="480"/>
      <c r="NJV93" s="480"/>
      <c r="NJW93" s="481"/>
      <c r="NJX93" s="481"/>
      <c r="NJY93" s="482"/>
      <c r="NJZ93" s="481"/>
      <c r="NKA93" s="1053"/>
      <c r="NKB93" s="1053"/>
      <c r="NKC93" s="1053"/>
      <c r="NKD93" s="1053"/>
      <c r="NKE93" s="1053"/>
      <c r="NKF93" s="480"/>
      <c r="NKG93" s="480"/>
      <c r="NKH93" s="481"/>
      <c r="NKI93" s="480"/>
      <c r="NKJ93" s="480"/>
      <c r="NKK93" s="480"/>
      <c r="NKL93" s="481"/>
      <c r="NKM93" s="481"/>
      <c r="NKN93" s="482"/>
      <c r="NKO93" s="481"/>
      <c r="NKP93" s="1053"/>
      <c r="NKQ93" s="1053"/>
      <c r="NKR93" s="1053"/>
      <c r="NKS93" s="1053"/>
      <c r="NKT93" s="1053"/>
      <c r="NKU93" s="480"/>
      <c r="NKV93" s="480"/>
      <c r="NKW93" s="481"/>
      <c r="NKX93" s="480"/>
      <c r="NKY93" s="480"/>
      <c r="NKZ93" s="480"/>
      <c r="NLA93" s="481"/>
      <c r="NLB93" s="481"/>
      <c r="NLC93" s="482"/>
      <c r="NLD93" s="481"/>
      <c r="NLE93" s="1053"/>
      <c r="NLF93" s="1053"/>
      <c r="NLG93" s="1053"/>
      <c r="NLH93" s="1053"/>
      <c r="NLI93" s="1053"/>
      <c r="NLJ93" s="480"/>
      <c r="NLK93" s="480"/>
      <c r="NLL93" s="481"/>
      <c r="NLM93" s="480"/>
      <c r="NLN93" s="480"/>
      <c r="NLO93" s="480"/>
      <c r="NLP93" s="481"/>
      <c r="NLQ93" s="481"/>
      <c r="NLR93" s="482"/>
      <c r="NLS93" s="481"/>
      <c r="NLT93" s="1053"/>
      <c r="NLU93" s="1053"/>
      <c r="NLV93" s="1053"/>
      <c r="NLW93" s="1053"/>
      <c r="NLX93" s="1053"/>
      <c r="NLY93" s="480"/>
      <c r="NLZ93" s="480"/>
      <c r="NMA93" s="481"/>
      <c r="NMB93" s="480"/>
      <c r="NMC93" s="480"/>
      <c r="NMD93" s="480"/>
      <c r="NME93" s="481"/>
      <c r="NMF93" s="481"/>
      <c r="NMG93" s="482"/>
      <c r="NMH93" s="481"/>
      <c r="NMI93" s="1053"/>
      <c r="NMJ93" s="1053"/>
      <c r="NMK93" s="1053"/>
      <c r="NML93" s="1053"/>
      <c r="NMM93" s="1053"/>
      <c r="NMN93" s="480"/>
      <c r="NMO93" s="480"/>
      <c r="NMP93" s="481"/>
      <c r="NMQ93" s="480"/>
      <c r="NMR93" s="480"/>
      <c r="NMS93" s="480"/>
      <c r="NMT93" s="481"/>
      <c r="NMU93" s="481"/>
      <c r="NMV93" s="482"/>
      <c r="NMW93" s="481"/>
      <c r="NMX93" s="1053"/>
      <c r="NMY93" s="1053"/>
      <c r="NMZ93" s="1053"/>
      <c r="NNA93" s="1053"/>
      <c r="NNB93" s="1053"/>
      <c r="NNC93" s="480"/>
      <c r="NND93" s="480"/>
      <c r="NNE93" s="481"/>
      <c r="NNF93" s="480"/>
      <c r="NNG93" s="480"/>
      <c r="NNH93" s="480"/>
      <c r="NNI93" s="481"/>
      <c r="NNJ93" s="481"/>
      <c r="NNK93" s="482"/>
      <c r="NNL93" s="481"/>
      <c r="NNM93" s="1053"/>
      <c r="NNN93" s="1053"/>
      <c r="NNO93" s="1053"/>
      <c r="NNP93" s="1053"/>
      <c r="NNQ93" s="1053"/>
      <c r="NNR93" s="480"/>
      <c r="NNS93" s="480"/>
      <c r="NNT93" s="481"/>
      <c r="NNU93" s="480"/>
      <c r="NNV93" s="480"/>
      <c r="NNW93" s="480"/>
      <c r="NNX93" s="481"/>
      <c r="NNY93" s="481"/>
      <c r="NNZ93" s="482"/>
      <c r="NOA93" s="481"/>
      <c r="NOB93" s="1053"/>
      <c r="NOC93" s="1053"/>
      <c r="NOD93" s="1053"/>
      <c r="NOE93" s="1053"/>
      <c r="NOF93" s="1053"/>
      <c r="NOG93" s="480"/>
      <c r="NOH93" s="480"/>
      <c r="NOI93" s="481"/>
      <c r="NOJ93" s="480"/>
      <c r="NOK93" s="480"/>
      <c r="NOL93" s="480"/>
      <c r="NOM93" s="481"/>
      <c r="NON93" s="481"/>
      <c r="NOO93" s="482"/>
      <c r="NOP93" s="481"/>
      <c r="NOQ93" s="1053"/>
      <c r="NOR93" s="1053"/>
      <c r="NOS93" s="1053"/>
      <c r="NOT93" s="1053"/>
      <c r="NOU93" s="1053"/>
      <c r="NOV93" s="480"/>
      <c r="NOW93" s="480"/>
      <c r="NOX93" s="481"/>
      <c r="NOY93" s="480"/>
      <c r="NOZ93" s="480"/>
      <c r="NPA93" s="480"/>
      <c r="NPB93" s="481"/>
      <c r="NPC93" s="481"/>
      <c r="NPD93" s="482"/>
      <c r="NPE93" s="481"/>
      <c r="NPF93" s="1053"/>
      <c r="NPG93" s="1053"/>
      <c r="NPH93" s="1053"/>
      <c r="NPI93" s="1053"/>
      <c r="NPJ93" s="1053"/>
      <c r="NPK93" s="480"/>
      <c r="NPL93" s="480"/>
      <c r="NPM93" s="481"/>
      <c r="NPN93" s="480"/>
      <c r="NPO93" s="480"/>
      <c r="NPP93" s="480"/>
      <c r="NPQ93" s="481"/>
      <c r="NPR93" s="481"/>
      <c r="NPS93" s="482"/>
      <c r="NPT93" s="481"/>
      <c r="NPU93" s="1053"/>
      <c r="NPV93" s="1053"/>
      <c r="NPW93" s="1053"/>
      <c r="NPX93" s="1053"/>
      <c r="NPY93" s="1053"/>
      <c r="NPZ93" s="480"/>
      <c r="NQA93" s="480"/>
      <c r="NQB93" s="481"/>
      <c r="NQC93" s="480"/>
      <c r="NQD93" s="480"/>
      <c r="NQE93" s="480"/>
      <c r="NQF93" s="481"/>
      <c r="NQG93" s="481"/>
      <c r="NQH93" s="482"/>
      <c r="NQI93" s="481"/>
      <c r="NQJ93" s="1053"/>
      <c r="NQK93" s="1053"/>
      <c r="NQL93" s="1053"/>
      <c r="NQM93" s="1053"/>
      <c r="NQN93" s="1053"/>
      <c r="NQO93" s="480"/>
      <c r="NQP93" s="480"/>
      <c r="NQQ93" s="481"/>
      <c r="NQR93" s="480"/>
      <c r="NQS93" s="480"/>
      <c r="NQT93" s="480"/>
      <c r="NQU93" s="481"/>
      <c r="NQV93" s="481"/>
      <c r="NQW93" s="482"/>
      <c r="NQX93" s="481"/>
      <c r="NQY93" s="1053"/>
      <c r="NQZ93" s="1053"/>
      <c r="NRA93" s="1053"/>
      <c r="NRB93" s="1053"/>
      <c r="NRC93" s="1053"/>
      <c r="NRD93" s="480"/>
      <c r="NRE93" s="480"/>
      <c r="NRF93" s="481"/>
      <c r="NRG93" s="480"/>
      <c r="NRH93" s="480"/>
      <c r="NRI93" s="480"/>
      <c r="NRJ93" s="481"/>
      <c r="NRK93" s="481"/>
      <c r="NRL93" s="482"/>
      <c r="NRM93" s="481"/>
      <c r="NRN93" s="1053"/>
      <c r="NRO93" s="1053"/>
      <c r="NRP93" s="1053"/>
      <c r="NRQ93" s="1053"/>
      <c r="NRR93" s="1053"/>
      <c r="NRS93" s="480"/>
      <c r="NRT93" s="480"/>
      <c r="NRU93" s="481"/>
      <c r="NRV93" s="480"/>
      <c r="NRW93" s="480"/>
      <c r="NRX93" s="480"/>
      <c r="NRY93" s="481"/>
      <c r="NRZ93" s="481"/>
      <c r="NSA93" s="482"/>
      <c r="NSB93" s="481"/>
      <c r="NSC93" s="1053"/>
      <c r="NSD93" s="1053"/>
      <c r="NSE93" s="1053"/>
      <c r="NSF93" s="1053"/>
      <c r="NSG93" s="1053"/>
      <c r="NSH93" s="480"/>
      <c r="NSI93" s="480"/>
      <c r="NSJ93" s="481"/>
      <c r="NSK93" s="480"/>
      <c r="NSL93" s="480"/>
      <c r="NSM93" s="480"/>
      <c r="NSN93" s="481"/>
      <c r="NSO93" s="481"/>
      <c r="NSP93" s="482"/>
      <c r="NSQ93" s="481"/>
      <c r="NSR93" s="1053"/>
      <c r="NSS93" s="1053"/>
      <c r="NST93" s="1053"/>
      <c r="NSU93" s="1053"/>
      <c r="NSV93" s="1053"/>
      <c r="NSW93" s="480"/>
      <c r="NSX93" s="480"/>
      <c r="NSY93" s="481"/>
      <c r="NSZ93" s="480"/>
      <c r="NTA93" s="480"/>
      <c r="NTB93" s="480"/>
      <c r="NTC93" s="481"/>
      <c r="NTD93" s="481"/>
      <c r="NTE93" s="482"/>
      <c r="NTF93" s="481"/>
      <c r="NTG93" s="1053"/>
      <c r="NTH93" s="1053"/>
      <c r="NTI93" s="1053"/>
      <c r="NTJ93" s="1053"/>
      <c r="NTK93" s="1053"/>
      <c r="NTL93" s="480"/>
      <c r="NTM93" s="480"/>
      <c r="NTN93" s="481"/>
      <c r="NTO93" s="480"/>
      <c r="NTP93" s="480"/>
      <c r="NTQ93" s="480"/>
      <c r="NTR93" s="481"/>
      <c r="NTS93" s="481"/>
      <c r="NTT93" s="482"/>
      <c r="NTU93" s="481"/>
      <c r="NTV93" s="1053"/>
      <c r="NTW93" s="1053"/>
      <c r="NTX93" s="1053"/>
      <c r="NTY93" s="1053"/>
      <c r="NTZ93" s="1053"/>
      <c r="NUA93" s="480"/>
      <c r="NUB93" s="480"/>
      <c r="NUC93" s="481"/>
      <c r="NUD93" s="480"/>
      <c r="NUE93" s="480"/>
      <c r="NUF93" s="480"/>
      <c r="NUG93" s="481"/>
      <c r="NUH93" s="481"/>
      <c r="NUI93" s="482"/>
      <c r="NUJ93" s="481"/>
      <c r="NUK93" s="1053"/>
      <c r="NUL93" s="1053"/>
      <c r="NUM93" s="1053"/>
      <c r="NUN93" s="1053"/>
      <c r="NUO93" s="1053"/>
      <c r="NUP93" s="480"/>
      <c r="NUQ93" s="480"/>
      <c r="NUR93" s="481"/>
      <c r="NUS93" s="480"/>
      <c r="NUT93" s="480"/>
      <c r="NUU93" s="480"/>
      <c r="NUV93" s="481"/>
      <c r="NUW93" s="481"/>
      <c r="NUX93" s="482"/>
      <c r="NUY93" s="481"/>
      <c r="NUZ93" s="1053"/>
      <c r="NVA93" s="1053"/>
      <c r="NVB93" s="1053"/>
      <c r="NVC93" s="1053"/>
      <c r="NVD93" s="1053"/>
      <c r="NVE93" s="480"/>
      <c r="NVF93" s="480"/>
      <c r="NVG93" s="481"/>
      <c r="NVH93" s="480"/>
      <c r="NVI93" s="480"/>
      <c r="NVJ93" s="480"/>
      <c r="NVK93" s="481"/>
      <c r="NVL93" s="481"/>
      <c r="NVM93" s="482"/>
      <c r="NVN93" s="481"/>
      <c r="NVO93" s="1053"/>
      <c r="NVP93" s="1053"/>
      <c r="NVQ93" s="1053"/>
      <c r="NVR93" s="1053"/>
      <c r="NVS93" s="1053"/>
      <c r="NVT93" s="480"/>
      <c r="NVU93" s="480"/>
      <c r="NVV93" s="481"/>
      <c r="NVW93" s="480"/>
      <c r="NVX93" s="480"/>
      <c r="NVY93" s="480"/>
      <c r="NVZ93" s="481"/>
      <c r="NWA93" s="481"/>
      <c r="NWB93" s="482"/>
      <c r="NWC93" s="481"/>
      <c r="NWD93" s="1053"/>
      <c r="NWE93" s="1053"/>
      <c r="NWF93" s="1053"/>
      <c r="NWG93" s="1053"/>
      <c r="NWH93" s="1053"/>
      <c r="NWI93" s="480"/>
      <c r="NWJ93" s="480"/>
      <c r="NWK93" s="481"/>
      <c r="NWL93" s="480"/>
      <c r="NWM93" s="480"/>
      <c r="NWN93" s="480"/>
      <c r="NWO93" s="481"/>
      <c r="NWP93" s="481"/>
      <c r="NWQ93" s="482"/>
      <c r="NWR93" s="481"/>
      <c r="NWS93" s="1053"/>
      <c r="NWT93" s="1053"/>
      <c r="NWU93" s="1053"/>
      <c r="NWV93" s="1053"/>
      <c r="NWW93" s="1053"/>
      <c r="NWX93" s="480"/>
      <c r="NWY93" s="480"/>
      <c r="NWZ93" s="481"/>
      <c r="NXA93" s="480"/>
      <c r="NXB93" s="480"/>
      <c r="NXC93" s="480"/>
      <c r="NXD93" s="481"/>
      <c r="NXE93" s="481"/>
      <c r="NXF93" s="482"/>
      <c r="NXG93" s="481"/>
      <c r="NXH93" s="1053"/>
      <c r="NXI93" s="1053"/>
      <c r="NXJ93" s="1053"/>
      <c r="NXK93" s="1053"/>
      <c r="NXL93" s="1053"/>
      <c r="NXM93" s="480"/>
      <c r="NXN93" s="480"/>
      <c r="NXO93" s="481"/>
      <c r="NXP93" s="480"/>
      <c r="NXQ93" s="480"/>
      <c r="NXR93" s="480"/>
      <c r="NXS93" s="481"/>
      <c r="NXT93" s="481"/>
      <c r="NXU93" s="482"/>
      <c r="NXV93" s="481"/>
      <c r="NXW93" s="1053"/>
      <c r="NXX93" s="1053"/>
      <c r="NXY93" s="1053"/>
      <c r="NXZ93" s="1053"/>
      <c r="NYA93" s="1053"/>
      <c r="NYB93" s="480"/>
      <c r="NYC93" s="480"/>
      <c r="NYD93" s="481"/>
      <c r="NYE93" s="480"/>
      <c r="NYF93" s="480"/>
      <c r="NYG93" s="480"/>
      <c r="NYH93" s="481"/>
      <c r="NYI93" s="481"/>
      <c r="NYJ93" s="482"/>
      <c r="NYK93" s="481"/>
      <c r="NYL93" s="1053"/>
      <c r="NYM93" s="1053"/>
      <c r="NYN93" s="1053"/>
      <c r="NYO93" s="1053"/>
      <c r="NYP93" s="1053"/>
      <c r="NYQ93" s="480"/>
      <c r="NYR93" s="480"/>
      <c r="NYS93" s="481"/>
      <c r="NYT93" s="480"/>
      <c r="NYU93" s="480"/>
      <c r="NYV93" s="480"/>
      <c r="NYW93" s="481"/>
      <c r="NYX93" s="481"/>
      <c r="NYY93" s="482"/>
      <c r="NYZ93" s="481"/>
      <c r="NZA93" s="1053"/>
      <c r="NZB93" s="1053"/>
      <c r="NZC93" s="1053"/>
      <c r="NZD93" s="1053"/>
      <c r="NZE93" s="1053"/>
      <c r="NZF93" s="480"/>
      <c r="NZG93" s="480"/>
      <c r="NZH93" s="481"/>
      <c r="NZI93" s="480"/>
      <c r="NZJ93" s="480"/>
      <c r="NZK93" s="480"/>
      <c r="NZL93" s="481"/>
      <c r="NZM93" s="481"/>
      <c r="NZN93" s="482"/>
      <c r="NZO93" s="481"/>
      <c r="NZP93" s="1053"/>
      <c r="NZQ93" s="1053"/>
      <c r="NZR93" s="1053"/>
      <c r="NZS93" s="1053"/>
      <c r="NZT93" s="1053"/>
      <c r="NZU93" s="480"/>
      <c r="NZV93" s="480"/>
      <c r="NZW93" s="481"/>
      <c r="NZX93" s="480"/>
      <c r="NZY93" s="480"/>
      <c r="NZZ93" s="480"/>
      <c r="OAA93" s="481"/>
      <c r="OAB93" s="481"/>
      <c r="OAC93" s="482"/>
      <c r="OAD93" s="481"/>
      <c r="OAE93" s="1053"/>
      <c r="OAF93" s="1053"/>
      <c r="OAG93" s="1053"/>
      <c r="OAH93" s="1053"/>
      <c r="OAI93" s="1053"/>
      <c r="OAJ93" s="480"/>
      <c r="OAK93" s="480"/>
      <c r="OAL93" s="481"/>
      <c r="OAM93" s="480"/>
      <c r="OAN93" s="480"/>
      <c r="OAO93" s="480"/>
      <c r="OAP93" s="481"/>
      <c r="OAQ93" s="481"/>
      <c r="OAR93" s="482"/>
      <c r="OAS93" s="481"/>
      <c r="OAT93" s="1053"/>
      <c r="OAU93" s="1053"/>
      <c r="OAV93" s="1053"/>
      <c r="OAW93" s="1053"/>
      <c r="OAX93" s="1053"/>
      <c r="OAY93" s="480"/>
      <c r="OAZ93" s="480"/>
      <c r="OBA93" s="481"/>
      <c r="OBB93" s="480"/>
      <c r="OBC93" s="480"/>
      <c r="OBD93" s="480"/>
      <c r="OBE93" s="481"/>
      <c r="OBF93" s="481"/>
      <c r="OBG93" s="482"/>
      <c r="OBH93" s="481"/>
      <c r="OBI93" s="1053"/>
      <c r="OBJ93" s="1053"/>
      <c r="OBK93" s="1053"/>
      <c r="OBL93" s="1053"/>
      <c r="OBM93" s="1053"/>
      <c r="OBN93" s="480"/>
      <c r="OBO93" s="480"/>
      <c r="OBP93" s="481"/>
      <c r="OBQ93" s="480"/>
      <c r="OBR93" s="480"/>
      <c r="OBS93" s="480"/>
      <c r="OBT93" s="481"/>
      <c r="OBU93" s="481"/>
      <c r="OBV93" s="482"/>
      <c r="OBW93" s="481"/>
      <c r="OBX93" s="1053"/>
      <c r="OBY93" s="1053"/>
      <c r="OBZ93" s="1053"/>
      <c r="OCA93" s="1053"/>
      <c r="OCB93" s="1053"/>
      <c r="OCC93" s="480"/>
      <c r="OCD93" s="480"/>
      <c r="OCE93" s="481"/>
      <c r="OCF93" s="480"/>
      <c r="OCG93" s="480"/>
      <c r="OCH93" s="480"/>
      <c r="OCI93" s="481"/>
      <c r="OCJ93" s="481"/>
      <c r="OCK93" s="482"/>
      <c r="OCL93" s="481"/>
      <c r="OCM93" s="1053"/>
      <c r="OCN93" s="1053"/>
      <c r="OCO93" s="1053"/>
      <c r="OCP93" s="1053"/>
      <c r="OCQ93" s="1053"/>
      <c r="OCR93" s="480"/>
      <c r="OCS93" s="480"/>
      <c r="OCT93" s="481"/>
      <c r="OCU93" s="480"/>
      <c r="OCV93" s="480"/>
      <c r="OCW93" s="480"/>
      <c r="OCX93" s="481"/>
      <c r="OCY93" s="481"/>
      <c r="OCZ93" s="482"/>
      <c r="ODA93" s="481"/>
      <c r="ODB93" s="1053"/>
      <c r="ODC93" s="1053"/>
      <c r="ODD93" s="1053"/>
      <c r="ODE93" s="1053"/>
      <c r="ODF93" s="1053"/>
      <c r="ODG93" s="480"/>
      <c r="ODH93" s="480"/>
      <c r="ODI93" s="481"/>
      <c r="ODJ93" s="480"/>
      <c r="ODK93" s="480"/>
      <c r="ODL93" s="480"/>
      <c r="ODM93" s="481"/>
      <c r="ODN93" s="481"/>
      <c r="ODO93" s="482"/>
      <c r="ODP93" s="481"/>
      <c r="ODQ93" s="1053"/>
      <c r="ODR93" s="1053"/>
      <c r="ODS93" s="1053"/>
      <c r="ODT93" s="1053"/>
      <c r="ODU93" s="1053"/>
      <c r="ODV93" s="480"/>
      <c r="ODW93" s="480"/>
      <c r="ODX93" s="481"/>
      <c r="ODY93" s="480"/>
      <c r="ODZ93" s="480"/>
      <c r="OEA93" s="480"/>
      <c r="OEB93" s="481"/>
      <c r="OEC93" s="481"/>
      <c r="OED93" s="482"/>
      <c r="OEE93" s="481"/>
      <c r="OEF93" s="1053"/>
      <c r="OEG93" s="1053"/>
      <c r="OEH93" s="1053"/>
      <c r="OEI93" s="1053"/>
      <c r="OEJ93" s="1053"/>
      <c r="OEK93" s="480"/>
      <c r="OEL93" s="480"/>
      <c r="OEM93" s="481"/>
      <c r="OEN93" s="480"/>
      <c r="OEO93" s="480"/>
      <c r="OEP93" s="480"/>
      <c r="OEQ93" s="481"/>
      <c r="OER93" s="481"/>
      <c r="OES93" s="482"/>
      <c r="OET93" s="481"/>
      <c r="OEU93" s="1053"/>
      <c r="OEV93" s="1053"/>
      <c r="OEW93" s="1053"/>
      <c r="OEX93" s="1053"/>
      <c r="OEY93" s="1053"/>
      <c r="OEZ93" s="480"/>
      <c r="OFA93" s="480"/>
      <c r="OFB93" s="481"/>
      <c r="OFC93" s="480"/>
      <c r="OFD93" s="480"/>
      <c r="OFE93" s="480"/>
      <c r="OFF93" s="481"/>
      <c r="OFG93" s="481"/>
      <c r="OFH93" s="482"/>
      <c r="OFI93" s="481"/>
      <c r="OFJ93" s="1053"/>
      <c r="OFK93" s="1053"/>
      <c r="OFL93" s="1053"/>
      <c r="OFM93" s="1053"/>
      <c r="OFN93" s="1053"/>
      <c r="OFO93" s="480"/>
      <c r="OFP93" s="480"/>
      <c r="OFQ93" s="481"/>
      <c r="OFR93" s="480"/>
      <c r="OFS93" s="480"/>
      <c r="OFT93" s="480"/>
      <c r="OFU93" s="481"/>
      <c r="OFV93" s="481"/>
      <c r="OFW93" s="482"/>
      <c r="OFX93" s="481"/>
      <c r="OFY93" s="1053"/>
      <c r="OFZ93" s="1053"/>
      <c r="OGA93" s="1053"/>
      <c r="OGB93" s="1053"/>
      <c r="OGC93" s="1053"/>
      <c r="OGD93" s="480"/>
      <c r="OGE93" s="480"/>
      <c r="OGF93" s="481"/>
      <c r="OGG93" s="480"/>
      <c r="OGH93" s="480"/>
      <c r="OGI93" s="480"/>
      <c r="OGJ93" s="481"/>
      <c r="OGK93" s="481"/>
      <c r="OGL93" s="482"/>
      <c r="OGM93" s="481"/>
      <c r="OGN93" s="1053"/>
      <c r="OGO93" s="1053"/>
      <c r="OGP93" s="1053"/>
      <c r="OGQ93" s="1053"/>
      <c r="OGR93" s="1053"/>
      <c r="OGS93" s="480"/>
      <c r="OGT93" s="480"/>
      <c r="OGU93" s="481"/>
      <c r="OGV93" s="480"/>
      <c r="OGW93" s="480"/>
      <c r="OGX93" s="480"/>
      <c r="OGY93" s="481"/>
      <c r="OGZ93" s="481"/>
      <c r="OHA93" s="482"/>
      <c r="OHB93" s="481"/>
      <c r="OHC93" s="1053"/>
      <c r="OHD93" s="1053"/>
      <c r="OHE93" s="1053"/>
      <c r="OHF93" s="1053"/>
      <c r="OHG93" s="1053"/>
      <c r="OHH93" s="480"/>
      <c r="OHI93" s="480"/>
      <c r="OHJ93" s="481"/>
      <c r="OHK93" s="480"/>
      <c r="OHL93" s="480"/>
      <c r="OHM93" s="480"/>
      <c r="OHN93" s="481"/>
      <c r="OHO93" s="481"/>
      <c r="OHP93" s="482"/>
      <c r="OHQ93" s="481"/>
      <c r="OHR93" s="1053"/>
      <c r="OHS93" s="1053"/>
      <c r="OHT93" s="1053"/>
      <c r="OHU93" s="1053"/>
      <c r="OHV93" s="1053"/>
      <c r="OHW93" s="480"/>
      <c r="OHX93" s="480"/>
      <c r="OHY93" s="481"/>
      <c r="OHZ93" s="480"/>
      <c r="OIA93" s="480"/>
      <c r="OIB93" s="480"/>
      <c r="OIC93" s="481"/>
      <c r="OID93" s="481"/>
      <c r="OIE93" s="482"/>
      <c r="OIF93" s="481"/>
      <c r="OIG93" s="1053"/>
      <c r="OIH93" s="1053"/>
      <c r="OII93" s="1053"/>
      <c r="OIJ93" s="1053"/>
      <c r="OIK93" s="1053"/>
      <c r="OIL93" s="480"/>
      <c r="OIM93" s="480"/>
      <c r="OIN93" s="481"/>
      <c r="OIO93" s="480"/>
      <c r="OIP93" s="480"/>
      <c r="OIQ93" s="480"/>
      <c r="OIR93" s="481"/>
      <c r="OIS93" s="481"/>
      <c r="OIT93" s="482"/>
      <c r="OIU93" s="481"/>
      <c r="OIV93" s="1053"/>
      <c r="OIW93" s="1053"/>
      <c r="OIX93" s="1053"/>
      <c r="OIY93" s="1053"/>
      <c r="OIZ93" s="1053"/>
      <c r="OJA93" s="480"/>
      <c r="OJB93" s="480"/>
      <c r="OJC93" s="481"/>
      <c r="OJD93" s="480"/>
      <c r="OJE93" s="480"/>
      <c r="OJF93" s="480"/>
      <c r="OJG93" s="481"/>
      <c r="OJH93" s="481"/>
      <c r="OJI93" s="482"/>
      <c r="OJJ93" s="481"/>
      <c r="OJK93" s="1053"/>
      <c r="OJL93" s="1053"/>
      <c r="OJM93" s="1053"/>
      <c r="OJN93" s="1053"/>
      <c r="OJO93" s="1053"/>
      <c r="OJP93" s="480"/>
      <c r="OJQ93" s="480"/>
      <c r="OJR93" s="481"/>
      <c r="OJS93" s="480"/>
      <c r="OJT93" s="480"/>
      <c r="OJU93" s="480"/>
      <c r="OJV93" s="481"/>
      <c r="OJW93" s="481"/>
      <c r="OJX93" s="482"/>
      <c r="OJY93" s="481"/>
      <c r="OJZ93" s="1053"/>
      <c r="OKA93" s="1053"/>
      <c r="OKB93" s="1053"/>
      <c r="OKC93" s="1053"/>
      <c r="OKD93" s="1053"/>
      <c r="OKE93" s="480"/>
      <c r="OKF93" s="480"/>
      <c r="OKG93" s="481"/>
      <c r="OKH93" s="480"/>
      <c r="OKI93" s="480"/>
      <c r="OKJ93" s="480"/>
      <c r="OKK93" s="481"/>
      <c r="OKL93" s="481"/>
      <c r="OKM93" s="482"/>
      <c r="OKN93" s="481"/>
      <c r="OKO93" s="1053"/>
      <c r="OKP93" s="1053"/>
      <c r="OKQ93" s="1053"/>
      <c r="OKR93" s="1053"/>
      <c r="OKS93" s="1053"/>
      <c r="OKT93" s="480"/>
      <c r="OKU93" s="480"/>
      <c r="OKV93" s="481"/>
      <c r="OKW93" s="480"/>
      <c r="OKX93" s="480"/>
      <c r="OKY93" s="480"/>
      <c r="OKZ93" s="481"/>
      <c r="OLA93" s="481"/>
      <c r="OLB93" s="482"/>
      <c r="OLC93" s="481"/>
      <c r="OLD93" s="1053"/>
      <c r="OLE93" s="1053"/>
      <c r="OLF93" s="1053"/>
      <c r="OLG93" s="1053"/>
      <c r="OLH93" s="1053"/>
      <c r="OLI93" s="480"/>
      <c r="OLJ93" s="480"/>
      <c r="OLK93" s="481"/>
      <c r="OLL93" s="480"/>
      <c r="OLM93" s="480"/>
      <c r="OLN93" s="480"/>
      <c r="OLO93" s="481"/>
      <c r="OLP93" s="481"/>
      <c r="OLQ93" s="482"/>
      <c r="OLR93" s="481"/>
      <c r="OLS93" s="1053"/>
      <c r="OLT93" s="1053"/>
      <c r="OLU93" s="1053"/>
      <c r="OLV93" s="1053"/>
      <c r="OLW93" s="1053"/>
      <c r="OLX93" s="480"/>
      <c r="OLY93" s="480"/>
      <c r="OLZ93" s="481"/>
      <c r="OMA93" s="480"/>
      <c r="OMB93" s="480"/>
      <c r="OMC93" s="480"/>
      <c r="OMD93" s="481"/>
      <c r="OME93" s="481"/>
      <c r="OMF93" s="482"/>
      <c r="OMG93" s="481"/>
      <c r="OMH93" s="1053"/>
      <c r="OMI93" s="1053"/>
      <c r="OMJ93" s="1053"/>
      <c r="OMK93" s="1053"/>
      <c r="OML93" s="1053"/>
      <c r="OMM93" s="480"/>
      <c r="OMN93" s="480"/>
      <c r="OMO93" s="481"/>
      <c r="OMP93" s="480"/>
      <c r="OMQ93" s="480"/>
      <c r="OMR93" s="480"/>
      <c r="OMS93" s="481"/>
      <c r="OMT93" s="481"/>
      <c r="OMU93" s="482"/>
      <c r="OMV93" s="481"/>
      <c r="OMW93" s="1053"/>
      <c r="OMX93" s="1053"/>
      <c r="OMY93" s="1053"/>
      <c r="OMZ93" s="1053"/>
      <c r="ONA93" s="1053"/>
      <c r="ONB93" s="480"/>
      <c r="ONC93" s="480"/>
      <c r="OND93" s="481"/>
      <c r="ONE93" s="480"/>
      <c r="ONF93" s="480"/>
      <c r="ONG93" s="480"/>
      <c r="ONH93" s="481"/>
      <c r="ONI93" s="481"/>
      <c r="ONJ93" s="482"/>
      <c r="ONK93" s="481"/>
      <c r="ONL93" s="1053"/>
      <c r="ONM93" s="1053"/>
      <c r="ONN93" s="1053"/>
      <c r="ONO93" s="1053"/>
      <c r="ONP93" s="1053"/>
      <c r="ONQ93" s="480"/>
      <c r="ONR93" s="480"/>
      <c r="ONS93" s="481"/>
      <c r="ONT93" s="480"/>
      <c r="ONU93" s="480"/>
      <c r="ONV93" s="480"/>
      <c r="ONW93" s="481"/>
      <c r="ONX93" s="481"/>
      <c r="ONY93" s="482"/>
      <c r="ONZ93" s="481"/>
      <c r="OOA93" s="1053"/>
      <c r="OOB93" s="1053"/>
      <c r="OOC93" s="1053"/>
      <c r="OOD93" s="1053"/>
      <c r="OOE93" s="1053"/>
      <c r="OOF93" s="480"/>
      <c r="OOG93" s="480"/>
      <c r="OOH93" s="481"/>
      <c r="OOI93" s="480"/>
      <c r="OOJ93" s="480"/>
      <c r="OOK93" s="480"/>
      <c r="OOL93" s="481"/>
      <c r="OOM93" s="481"/>
      <c r="OON93" s="482"/>
      <c r="OOO93" s="481"/>
      <c r="OOP93" s="1053"/>
      <c r="OOQ93" s="1053"/>
      <c r="OOR93" s="1053"/>
      <c r="OOS93" s="1053"/>
      <c r="OOT93" s="1053"/>
      <c r="OOU93" s="480"/>
      <c r="OOV93" s="480"/>
      <c r="OOW93" s="481"/>
      <c r="OOX93" s="480"/>
      <c r="OOY93" s="480"/>
      <c r="OOZ93" s="480"/>
      <c r="OPA93" s="481"/>
      <c r="OPB93" s="481"/>
      <c r="OPC93" s="482"/>
      <c r="OPD93" s="481"/>
      <c r="OPE93" s="1053"/>
      <c r="OPF93" s="1053"/>
      <c r="OPG93" s="1053"/>
      <c r="OPH93" s="1053"/>
      <c r="OPI93" s="1053"/>
      <c r="OPJ93" s="480"/>
      <c r="OPK93" s="480"/>
      <c r="OPL93" s="481"/>
      <c r="OPM93" s="480"/>
      <c r="OPN93" s="480"/>
      <c r="OPO93" s="480"/>
      <c r="OPP93" s="481"/>
      <c r="OPQ93" s="481"/>
      <c r="OPR93" s="482"/>
      <c r="OPS93" s="481"/>
      <c r="OPT93" s="1053"/>
      <c r="OPU93" s="1053"/>
      <c r="OPV93" s="1053"/>
      <c r="OPW93" s="1053"/>
      <c r="OPX93" s="1053"/>
      <c r="OPY93" s="480"/>
      <c r="OPZ93" s="480"/>
      <c r="OQA93" s="481"/>
      <c r="OQB93" s="480"/>
      <c r="OQC93" s="480"/>
      <c r="OQD93" s="480"/>
      <c r="OQE93" s="481"/>
      <c r="OQF93" s="481"/>
      <c r="OQG93" s="482"/>
      <c r="OQH93" s="481"/>
      <c r="OQI93" s="1053"/>
      <c r="OQJ93" s="1053"/>
      <c r="OQK93" s="1053"/>
      <c r="OQL93" s="1053"/>
      <c r="OQM93" s="1053"/>
      <c r="OQN93" s="480"/>
      <c r="OQO93" s="480"/>
      <c r="OQP93" s="481"/>
      <c r="OQQ93" s="480"/>
      <c r="OQR93" s="480"/>
      <c r="OQS93" s="480"/>
      <c r="OQT93" s="481"/>
      <c r="OQU93" s="481"/>
      <c r="OQV93" s="482"/>
      <c r="OQW93" s="481"/>
      <c r="OQX93" s="1053"/>
      <c r="OQY93" s="1053"/>
      <c r="OQZ93" s="1053"/>
      <c r="ORA93" s="1053"/>
      <c r="ORB93" s="1053"/>
      <c r="ORC93" s="480"/>
      <c r="ORD93" s="480"/>
      <c r="ORE93" s="481"/>
      <c r="ORF93" s="480"/>
      <c r="ORG93" s="480"/>
      <c r="ORH93" s="480"/>
      <c r="ORI93" s="481"/>
      <c r="ORJ93" s="481"/>
      <c r="ORK93" s="482"/>
      <c r="ORL93" s="481"/>
      <c r="ORM93" s="1053"/>
      <c r="ORN93" s="1053"/>
      <c r="ORO93" s="1053"/>
      <c r="ORP93" s="1053"/>
      <c r="ORQ93" s="1053"/>
      <c r="ORR93" s="480"/>
      <c r="ORS93" s="480"/>
      <c r="ORT93" s="481"/>
      <c r="ORU93" s="480"/>
      <c r="ORV93" s="480"/>
      <c r="ORW93" s="480"/>
      <c r="ORX93" s="481"/>
      <c r="ORY93" s="481"/>
      <c r="ORZ93" s="482"/>
      <c r="OSA93" s="481"/>
      <c r="OSB93" s="1053"/>
      <c r="OSC93" s="1053"/>
      <c r="OSD93" s="1053"/>
      <c r="OSE93" s="1053"/>
      <c r="OSF93" s="1053"/>
      <c r="OSG93" s="480"/>
      <c r="OSH93" s="480"/>
      <c r="OSI93" s="481"/>
      <c r="OSJ93" s="480"/>
      <c r="OSK93" s="480"/>
      <c r="OSL93" s="480"/>
      <c r="OSM93" s="481"/>
      <c r="OSN93" s="481"/>
      <c r="OSO93" s="482"/>
      <c r="OSP93" s="481"/>
      <c r="OSQ93" s="1053"/>
      <c r="OSR93" s="1053"/>
      <c r="OSS93" s="1053"/>
      <c r="OST93" s="1053"/>
      <c r="OSU93" s="1053"/>
      <c r="OSV93" s="480"/>
      <c r="OSW93" s="480"/>
      <c r="OSX93" s="481"/>
      <c r="OSY93" s="480"/>
      <c r="OSZ93" s="480"/>
      <c r="OTA93" s="480"/>
      <c r="OTB93" s="481"/>
      <c r="OTC93" s="481"/>
      <c r="OTD93" s="482"/>
      <c r="OTE93" s="481"/>
      <c r="OTF93" s="1053"/>
      <c r="OTG93" s="1053"/>
      <c r="OTH93" s="1053"/>
      <c r="OTI93" s="1053"/>
      <c r="OTJ93" s="1053"/>
      <c r="OTK93" s="480"/>
      <c r="OTL93" s="480"/>
      <c r="OTM93" s="481"/>
      <c r="OTN93" s="480"/>
      <c r="OTO93" s="480"/>
      <c r="OTP93" s="480"/>
      <c r="OTQ93" s="481"/>
      <c r="OTR93" s="481"/>
      <c r="OTS93" s="482"/>
      <c r="OTT93" s="481"/>
      <c r="OTU93" s="1053"/>
      <c r="OTV93" s="1053"/>
      <c r="OTW93" s="1053"/>
      <c r="OTX93" s="1053"/>
      <c r="OTY93" s="1053"/>
      <c r="OTZ93" s="480"/>
      <c r="OUA93" s="480"/>
      <c r="OUB93" s="481"/>
      <c r="OUC93" s="480"/>
      <c r="OUD93" s="480"/>
      <c r="OUE93" s="480"/>
      <c r="OUF93" s="481"/>
      <c r="OUG93" s="481"/>
      <c r="OUH93" s="482"/>
      <c r="OUI93" s="481"/>
      <c r="OUJ93" s="1053"/>
      <c r="OUK93" s="1053"/>
      <c r="OUL93" s="1053"/>
      <c r="OUM93" s="1053"/>
      <c r="OUN93" s="1053"/>
      <c r="OUO93" s="480"/>
      <c r="OUP93" s="480"/>
      <c r="OUQ93" s="481"/>
      <c r="OUR93" s="480"/>
      <c r="OUS93" s="480"/>
      <c r="OUT93" s="480"/>
      <c r="OUU93" s="481"/>
      <c r="OUV93" s="481"/>
      <c r="OUW93" s="482"/>
      <c r="OUX93" s="481"/>
      <c r="OUY93" s="1053"/>
      <c r="OUZ93" s="1053"/>
      <c r="OVA93" s="1053"/>
      <c r="OVB93" s="1053"/>
      <c r="OVC93" s="1053"/>
      <c r="OVD93" s="480"/>
      <c r="OVE93" s="480"/>
      <c r="OVF93" s="481"/>
      <c r="OVG93" s="480"/>
      <c r="OVH93" s="480"/>
      <c r="OVI93" s="480"/>
      <c r="OVJ93" s="481"/>
      <c r="OVK93" s="481"/>
      <c r="OVL93" s="482"/>
      <c r="OVM93" s="481"/>
      <c r="OVN93" s="1053"/>
      <c r="OVO93" s="1053"/>
      <c r="OVP93" s="1053"/>
      <c r="OVQ93" s="1053"/>
      <c r="OVR93" s="1053"/>
      <c r="OVS93" s="480"/>
      <c r="OVT93" s="480"/>
      <c r="OVU93" s="481"/>
      <c r="OVV93" s="480"/>
      <c r="OVW93" s="480"/>
      <c r="OVX93" s="480"/>
      <c r="OVY93" s="481"/>
      <c r="OVZ93" s="481"/>
      <c r="OWA93" s="482"/>
      <c r="OWB93" s="481"/>
      <c r="OWC93" s="1053"/>
      <c r="OWD93" s="1053"/>
      <c r="OWE93" s="1053"/>
      <c r="OWF93" s="1053"/>
      <c r="OWG93" s="1053"/>
      <c r="OWH93" s="480"/>
      <c r="OWI93" s="480"/>
      <c r="OWJ93" s="481"/>
      <c r="OWK93" s="480"/>
      <c r="OWL93" s="480"/>
      <c r="OWM93" s="480"/>
      <c r="OWN93" s="481"/>
      <c r="OWO93" s="481"/>
      <c r="OWP93" s="482"/>
      <c r="OWQ93" s="481"/>
      <c r="OWR93" s="1053"/>
      <c r="OWS93" s="1053"/>
      <c r="OWT93" s="1053"/>
      <c r="OWU93" s="1053"/>
      <c r="OWV93" s="1053"/>
      <c r="OWW93" s="480"/>
      <c r="OWX93" s="480"/>
      <c r="OWY93" s="481"/>
      <c r="OWZ93" s="480"/>
      <c r="OXA93" s="480"/>
      <c r="OXB93" s="480"/>
      <c r="OXC93" s="481"/>
      <c r="OXD93" s="481"/>
      <c r="OXE93" s="482"/>
      <c r="OXF93" s="481"/>
      <c r="OXG93" s="1053"/>
      <c r="OXH93" s="1053"/>
      <c r="OXI93" s="1053"/>
      <c r="OXJ93" s="1053"/>
      <c r="OXK93" s="1053"/>
      <c r="OXL93" s="480"/>
      <c r="OXM93" s="480"/>
      <c r="OXN93" s="481"/>
      <c r="OXO93" s="480"/>
      <c r="OXP93" s="480"/>
      <c r="OXQ93" s="480"/>
      <c r="OXR93" s="481"/>
      <c r="OXS93" s="481"/>
      <c r="OXT93" s="482"/>
      <c r="OXU93" s="481"/>
      <c r="OXV93" s="1053"/>
      <c r="OXW93" s="1053"/>
      <c r="OXX93" s="1053"/>
      <c r="OXY93" s="1053"/>
      <c r="OXZ93" s="1053"/>
      <c r="OYA93" s="480"/>
      <c r="OYB93" s="480"/>
      <c r="OYC93" s="481"/>
      <c r="OYD93" s="480"/>
      <c r="OYE93" s="480"/>
      <c r="OYF93" s="480"/>
      <c r="OYG93" s="481"/>
      <c r="OYH93" s="481"/>
      <c r="OYI93" s="482"/>
      <c r="OYJ93" s="481"/>
      <c r="OYK93" s="1053"/>
      <c r="OYL93" s="1053"/>
      <c r="OYM93" s="1053"/>
      <c r="OYN93" s="1053"/>
      <c r="OYO93" s="1053"/>
      <c r="OYP93" s="480"/>
      <c r="OYQ93" s="480"/>
      <c r="OYR93" s="481"/>
      <c r="OYS93" s="480"/>
      <c r="OYT93" s="480"/>
      <c r="OYU93" s="480"/>
      <c r="OYV93" s="481"/>
      <c r="OYW93" s="481"/>
      <c r="OYX93" s="482"/>
      <c r="OYY93" s="481"/>
      <c r="OYZ93" s="1053"/>
      <c r="OZA93" s="1053"/>
      <c r="OZB93" s="1053"/>
      <c r="OZC93" s="1053"/>
      <c r="OZD93" s="1053"/>
      <c r="OZE93" s="480"/>
      <c r="OZF93" s="480"/>
      <c r="OZG93" s="481"/>
      <c r="OZH93" s="480"/>
      <c r="OZI93" s="480"/>
      <c r="OZJ93" s="480"/>
      <c r="OZK93" s="481"/>
      <c r="OZL93" s="481"/>
      <c r="OZM93" s="482"/>
      <c r="OZN93" s="481"/>
      <c r="OZO93" s="1053"/>
      <c r="OZP93" s="1053"/>
      <c r="OZQ93" s="1053"/>
      <c r="OZR93" s="1053"/>
      <c r="OZS93" s="1053"/>
      <c r="OZT93" s="480"/>
      <c r="OZU93" s="480"/>
      <c r="OZV93" s="481"/>
      <c r="OZW93" s="480"/>
      <c r="OZX93" s="480"/>
      <c r="OZY93" s="480"/>
      <c r="OZZ93" s="481"/>
      <c r="PAA93" s="481"/>
      <c r="PAB93" s="482"/>
      <c r="PAC93" s="481"/>
      <c r="PAD93" s="1053"/>
      <c r="PAE93" s="1053"/>
      <c r="PAF93" s="1053"/>
      <c r="PAG93" s="1053"/>
      <c r="PAH93" s="1053"/>
      <c r="PAI93" s="480"/>
      <c r="PAJ93" s="480"/>
      <c r="PAK93" s="481"/>
      <c r="PAL93" s="480"/>
      <c r="PAM93" s="480"/>
      <c r="PAN93" s="480"/>
      <c r="PAO93" s="481"/>
      <c r="PAP93" s="481"/>
      <c r="PAQ93" s="482"/>
      <c r="PAR93" s="481"/>
      <c r="PAS93" s="1053"/>
      <c r="PAT93" s="1053"/>
      <c r="PAU93" s="1053"/>
      <c r="PAV93" s="1053"/>
      <c r="PAW93" s="1053"/>
      <c r="PAX93" s="480"/>
      <c r="PAY93" s="480"/>
      <c r="PAZ93" s="481"/>
      <c r="PBA93" s="480"/>
      <c r="PBB93" s="480"/>
      <c r="PBC93" s="480"/>
      <c r="PBD93" s="481"/>
      <c r="PBE93" s="481"/>
      <c r="PBF93" s="482"/>
      <c r="PBG93" s="481"/>
      <c r="PBH93" s="1053"/>
      <c r="PBI93" s="1053"/>
      <c r="PBJ93" s="1053"/>
      <c r="PBK93" s="1053"/>
      <c r="PBL93" s="1053"/>
      <c r="PBM93" s="480"/>
      <c r="PBN93" s="480"/>
      <c r="PBO93" s="481"/>
      <c r="PBP93" s="480"/>
      <c r="PBQ93" s="480"/>
      <c r="PBR93" s="480"/>
      <c r="PBS93" s="481"/>
      <c r="PBT93" s="481"/>
      <c r="PBU93" s="482"/>
      <c r="PBV93" s="481"/>
      <c r="PBW93" s="1053"/>
      <c r="PBX93" s="1053"/>
      <c r="PBY93" s="1053"/>
      <c r="PBZ93" s="1053"/>
      <c r="PCA93" s="1053"/>
      <c r="PCB93" s="480"/>
      <c r="PCC93" s="480"/>
      <c r="PCD93" s="481"/>
      <c r="PCE93" s="480"/>
      <c r="PCF93" s="480"/>
      <c r="PCG93" s="480"/>
      <c r="PCH93" s="481"/>
      <c r="PCI93" s="481"/>
      <c r="PCJ93" s="482"/>
      <c r="PCK93" s="481"/>
      <c r="PCL93" s="1053"/>
      <c r="PCM93" s="1053"/>
      <c r="PCN93" s="1053"/>
      <c r="PCO93" s="1053"/>
      <c r="PCP93" s="1053"/>
      <c r="PCQ93" s="480"/>
      <c r="PCR93" s="480"/>
      <c r="PCS93" s="481"/>
      <c r="PCT93" s="480"/>
      <c r="PCU93" s="480"/>
      <c r="PCV93" s="480"/>
      <c r="PCW93" s="481"/>
      <c r="PCX93" s="481"/>
      <c r="PCY93" s="482"/>
      <c r="PCZ93" s="481"/>
      <c r="PDA93" s="1053"/>
      <c r="PDB93" s="1053"/>
      <c r="PDC93" s="1053"/>
      <c r="PDD93" s="1053"/>
      <c r="PDE93" s="1053"/>
      <c r="PDF93" s="480"/>
      <c r="PDG93" s="480"/>
      <c r="PDH93" s="481"/>
      <c r="PDI93" s="480"/>
      <c r="PDJ93" s="480"/>
      <c r="PDK93" s="480"/>
      <c r="PDL93" s="481"/>
      <c r="PDM93" s="481"/>
      <c r="PDN93" s="482"/>
      <c r="PDO93" s="481"/>
      <c r="PDP93" s="1053"/>
      <c r="PDQ93" s="1053"/>
      <c r="PDR93" s="1053"/>
      <c r="PDS93" s="1053"/>
      <c r="PDT93" s="1053"/>
      <c r="PDU93" s="480"/>
      <c r="PDV93" s="480"/>
      <c r="PDW93" s="481"/>
      <c r="PDX93" s="480"/>
      <c r="PDY93" s="480"/>
      <c r="PDZ93" s="480"/>
      <c r="PEA93" s="481"/>
      <c r="PEB93" s="481"/>
      <c r="PEC93" s="482"/>
      <c r="PED93" s="481"/>
      <c r="PEE93" s="1053"/>
      <c r="PEF93" s="1053"/>
      <c r="PEG93" s="1053"/>
      <c r="PEH93" s="1053"/>
      <c r="PEI93" s="1053"/>
      <c r="PEJ93" s="480"/>
      <c r="PEK93" s="480"/>
      <c r="PEL93" s="481"/>
      <c r="PEM93" s="480"/>
      <c r="PEN93" s="480"/>
      <c r="PEO93" s="480"/>
      <c r="PEP93" s="481"/>
      <c r="PEQ93" s="481"/>
      <c r="PER93" s="482"/>
      <c r="PES93" s="481"/>
      <c r="PET93" s="1053"/>
      <c r="PEU93" s="1053"/>
      <c r="PEV93" s="1053"/>
      <c r="PEW93" s="1053"/>
      <c r="PEX93" s="1053"/>
      <c r="PEY93" s="480"/>
      <c r="PEZ93" s="480"/>
      <c r="PFA93" s="481"/>
      <c r="PFB93" s="480"/>
      <c r="PFC93" s="480"/>
      <c r="PFD93" s="480"/>
      <c r="PFE93" s="481"/>
      <c r="PFF93" s="481"/>
      <c r="PFG93" s="482"/>
      <c r="PFH93" s="481"/>
      <c r="PFI93" s="1053"/>
      <c r="PFJ93" s="1053"/>
      <c r="PFK93" s="1053"/>
      <c r="PFL93" s="1053"/>
      <c r="PFM93" s="1053"/>
      <c r="PFN93" s="480"/>
      <c r="PFO93" s="480"/>
      <c r="PFP93" s="481"/>
      <c r="PFQ93" s="480"/>
      <c r="PFR93" s="480"/>
      <c r="PFS93" s="480"/>
      <c r="PFT93" s="481"/>
      <c r="PFU93" s="481"/>
      <c r="PFV93" s="482"/>
      <c r="PFW93" s="481"/>
      <c r="PFX93" s="1053"/>
      <c r="PFY93" s="1053"/>
      <c r="PFZ93" s="1053"/>
      <c r="PGA93" s="1053"/>
      <c r="PGB93" s="1053"/>
      <c r="PGC93" s="480"/>
      <c r="PGD93" s="480"/>
      <c r="PGE93" s="481"/>
      <c r="PGF93" s="480"/>
      <c r="PGG93" s="480"/>
      <c r="PGH93" s="480"/>
      <c r="PGI93" s="481"/>
      <c r="PGJ93" s="481"/>
      <c r="PGK93" s="482"/>
      <c r="PGL93" s="481"/>
      <c r="PGM93" s="1053"/>
      <c r="PGN93" s="1053"/>
      <c r="PGO93" s="1053"/>
      <c r="PGP93" s="1053"/>
      <c r="PGQ93" s="1053"/>
      <c r="PGR93" s="480"/>
      <c r="PGS93" s="480"/>
      <c r="PGT93" s="481"/>
      <c r="PGU93" s="480"/>
      <c r="PGV93" s="480"/>
      <c r="PGW93" s="480"/>
      <c r="PGX93" s="481"/>
      <c r="PGY93" s="481"/>
      <c r="PGZ93" s="482"/>
      <c r="PHA93" s="481"/>
      <c r="PHB93" s="1053"/>
      <c r="PHC93" s="1053"/>
      <c r="PHD93" s="1053"/>
      <c r="PHE93" s="1053"/>
      <c r="PHF93" s="1053"/>
      <c r="PHG93" s="480"/>
      <c r="PHH93" s="480"/>
      <c r="PHI93" s="481"/>
      <c r="PHJ93" s="480"/>
      <c r="PHK93" s="480"/>
      <c r="PHL93" s="480"/>
      <c r="PHM93" s="481"/>
      <c r="PHN93" s="481"/>
      <c r="PHO93" s="482"/>
      <c r="PHP93" s="481"/>
      <c r="PHQ93" s="1053"/>
      <c r="PHR93" s="1053"/>
      <c r="PHS93" s="1053"/>
      <c r="PHT93" s="1053"/>
      <c r="PHU93" s="1053"/>
      <c r="PHV93" s="480"/>
      <c r="PHW93" s="480"/>
      <c r="PHX93" s="481"/>
      <c r="PHY93" s="480"/>
      <c r="PHZ93" s="480"/>
      <c r="PIA93" s="480"/>
      <c r="PIB93" s="481"/>
      <c r="PIC93" s="481"/>
      <c r="PID93" s="482"/>
      <c r="PIE93" s="481"/>
      <c r="PIF93" s="1053"/>
      <c r="PIG93" s="1053"/>
      <c r="PIH93" s="1053"/>
      <c r="PII93" s="1053"/>
      <c r="PIJ93" s="1053"/>
      <c r="PIK93" s="480"/>
      <c r="PIL93" s="480"/>
      <c r="PIM93" s="481"/>
      <c r="PIN93" s="480"/>
      <c r="PIO93" s="480"/>
      <c r="PIP93" s="480"/>
      <c r="PIQ93" s="481"/>
      <c r="PIR93" s="481"/>
      <c r="PIS93" s="482"/>
      <c r="PIT93" s="481"/>
      <c r="PIU93" s="1053"/>
      <c r="PIV93" s="1053"/>
      <c r="PIW93" s="1053"/>
      <c r="PIX93" s="1053"/>
      <c r="PIY93" s="1053"/>
      <c r="PIZ93" s="480"/>
      <c r="PJA93" s="480"/>
      <c r="PJB93" s="481"/>
      <c r="PJC93" s="480"/>
      <c r="PJD93" s="480"/>
      <c r="PJE93" s="480"/>
      <c r="PJF93" s="481"/>
      <c r="PJG93" s="481"/>
      <c r="PJH93" s="482"/>
      <c r="PJI93" s="481"/>
      <c r="PJJ93" s="1053"/>
      <c r="PJK93" s="1053"/>
      <c r="PJL93" s="1053"/>
      <c r="PJM93" s="1053"/>
      <c r="PJN93" s="1053"/>
      <c r="PJO93" s="480"/>
      <c r="PJP93" s="480"/>
      <c r="PJQ93" s="481"/>
      <c r="PJR93" s="480"/>
      <c r="PJS93" s="480"/>
      <c r="PJT93" s="480"/>
      <c r="PJU93" s="481"/>
      <c r="PJV93" s="481"/>
      <c r="PJW93" s="482"/>
      <c r="PJX93" s="481"/>
      <c r="PJY93" s="1053"/>
      <c r="PJZ93" s="1053"/>
      <c r="PKA93" s="1053"/>
      <c r="PKB93" s="1053"/>
      <c r="PKC93" s="1053"/>
      <c r="PKD93" s="480"/>
      <c r="PKE93" s="480"/>
      <c r="PKF93" s="481"/>
      <c r="PKG93" s="480"/>
      <c r="PKH93" s="480"/>
      <c r="PKI93" s="480"/>
      <c r="PKJ93" s="481"/>
      <c r="PKK93" s="481"/>
      <c r="PKL93" s="482"/>
      <c r="PKM93" s="481"/>
      <c r="PKN93" s="1053"/>
      <c r="PKO93" s="1053"/>
      <c r="PKP93" s="1053"/>
      <c r="PKQ93" s="1053"/>
      <c r="PKR93" s="1053"/>
      <c r="PKS93" s="480"/>
      <c r="PKT93" s="480"/>
      <c r="PKU93" s="481"/>
      <c r="PKV93" s="480"/>
      <c r="PKW93" s="480"/>
      <c r="PKX93" s="480"/>
      <c r="PKY93" s="481"/>
      <c r="PKZ93" s="481"/>
      <c r="PLA93" s="482"/>
      <c r="PLB93" s="481"/>
      <c r="PLC93" s="1053"/>
      <c r="PLD93" s="1053"/>
      <c r="PLE93" s="1053"/>
      <c r="PLF93" s="1053"/>
      <c r="PLG93" s="1053"/>
      <c r="PLH93" s="480"/>
      <c r="PLI93" s="480"/>
      <c r="PLJ93" s="481"/>
      <c r="PLK93" s="480"/>
      <c r="PLL93" s="480"/>
      <c r="PLM93" s="480"/>
      <c r="PLN93" s="481"/>
      <c r="PLO93" s="481"/>
      <c r="PLP93" s="482"/>
      <c r="PLQ93" s="481"/>
      <c r="PLR93" s="1053"/>
      <c r="PLS93" s="1053"/>
      <c r="PLT93" s="1053"/>
      <c r="PLU93" s="1053"/>
      <c r="PLV93" s="1053"/>
      <c r="PLW93" s="480"/>
      <c r="PLX93" s="480"/>
      <c r="PLY93" s="481"/>
      <c r="PLZ93" s="480"/>
      <c r="PMA93" s="480"/>
      <c r="PMB93" s="480"/>
      <c r="PMC93" s="481"/>
      <c r="PMD93" s="481"/>
      <c r="PME93" s="482"/>
      <c r="PMF93" s="481"/>
      <c r="PMG93" s="1053"/>
      <c r="PMH93" s="1053"/>
      <c r="PMI93" s="1053"/>
      <c r="PMJ93" s="1053"/>
      <c r="PMK93" s="1053"/>
      <c r="PML93" s="480"/>
      <c r="PMM93" s="480"/>
      <c r="PMN93" s="481"/>
      <c r="PMO93" s="480"/>
      <c r="PMP93" s="480"/>
      <c r="PMQ93" s="480"/>
      <c r="PMR93" s="481"/>
      <c r="PMS93" s="481"/>
      <c r="PMT93" s="482"/>
      <c r="PMU93" s="481"/>
      <c r="PMV93" s="1053"/>
      <c r="PMW93" s="1053"/>
      <c r="PMX93" s="1053"/>
      <c r="PMY93" s="1053"/>
      <c r="PMZ93" s="1053"/>
      <c r="PNA93" s="480"/>
      <c r="PNB93" s="480"/>
      <c r="PNC93" s="481"/>
      <c r="PND93" s="480"/>
      <c r="PNE93" s="480"/>
      <c r="PNF93" s="480"/>
      <c r="PNG93" s="481"/>
      <c r="PNH93" s="481"/>
      <c r="PNI93" s="482"/>
      <c r="PNJ93" s="481"/>
      <c r="PNK93" s="1053"/>
      <c r="PNL93" s="1053"/>
      <c r="PNM93" s="1053"/>
      <c r="PNN93" s="1053"/>
      <c r="PNO93" s="1053"/>
      <c r="PNP93" s="480"/>
      <c r="PNQ93" s="480"/>
      <c r="PNR93" s="481"/>
      <c r="PNS93" s="480"/>
      <c r="PNT93" s="480"/>
      <c r="PNU93" s="480"/>
      <c r="PNV93" s="481"/>
      <c r="PNW93" s="481"/>
      <c r="PNX93" s="482"/>
      <c r="PNY93" s="481"/>
      <c r="PNZ93" s="1053"/>
      <c r="POA93" s="1053"/>
      <c r="POB93" s="1053"/>
      <c r="POC93" s="1053"/>
      <c r="POD93" s="1053"/>
      <c r="POE93" s="480"/>
      <c r="POF93" s="480"/>
      <c r="POG93" s="481"/>
      <c r="POH93" s="480"/>
      <c r="POI93" s="480"/>
      <c r="POJ93" s="480"/>
      <c r="POK93" s="481"/>
      <c r="POL93" s="481"/>
      <c r="POM93" s="482"/>
      <c r="PON93" s="481"/>
      <c r="POO93" s="1053"/>
      <c r="POP93" s="1053"/>
      <c r="POQ93" s="1053"/>
      <c r="POR93" s="1053"/>
      <c r="POS93" s="1053"/>
      <c r="POT93" s="480"/>
      <c r="POU93" s="480"/>
      <c r="POV93" s="481"/>
      <c r="POW93" s="480"/>
      <c r="POX93" s="480"/>
      <c r="POY93" s="480"/>
      <c r="POZ93" s="481"/>
      <c r="PPA93" s="481"/>
      <c r="PPB93" s="482"/>
      <c r="PPC93" s="481"/>
      <c r="PPD93" s="1053"/>
      <c r="PPE93" s="1053"/>
      <c r="PPF93" s="1053"/>
      <c r="PPG93" s="1053"/>
      <c r="PPH93" s="1053"/>
      <c r="PPI93" s="480"/>
      <c r="PPJ93" s="480"/>
      <c r="PPK93" s="481"/>
      <c r="PPL93" s="480"/>
      <c r="PPM93" s="480"/>
      <c r="PPN93" s="480"/>
      <c r="PPO93" s="481"/>
      <c r="PPP93" s="481"/>
      <c r="PPQ93" s="482"/>
      <c r="PPR93" s="481"/>
      <c r="PPS93" s="1053"/>
      <c r="PPT93" s="1053"/>
      <c r="PPU93" s="1053"/>
      <c r="PPV93" s="1053"/>
      <c r="PPW93" s="1053"/>
      <c r="PPX93" s="480"/>
      <c r="PPY93" s="480"/>
      <c r="PPZ93" s="481"/>
      <c r="PQA93" s="480"/>
      <c r="PQB93" s="480"/>
      <c r="PQC93" s="480"/>
      <c r="PQD93" s="481"/>
      <c r="PQE93" s="481"/>
      <c r="PQF93" s="482"/>
      <c r="PQG93" s="481"/>
      <c r="PQH93" s="1053"/>
      <c r="PQI93" s="1053"/>
      <c r="PQJ93" s="1053"/>
      <c r="PQK93" s="1053"/>
      <c r="PQL93" s="1053"/>
      <c r="PQM93" s="480"/>
      <c r="PQN93" s="480"/>
      <c r="PQO93" s="481"/>
      <c r="PQP93" s="480"/>
      <c r="PQQ93" s="480"/>
      <c r="PQR93" s="480"/>
      <c r="PQS93" s="481"/>
      <c r="PQT93" s="481"/>
      <c r="PQU93" s="482"/>
      <c r="PQV93" s="481"/>
      <c r="PQW93" s="1053"/>
      <c r="PQX93" s="1053"/>
      <c r="PQY93" s="1053"/>
      <c r="PQZ93" s="1053"/>
      <c r="PRA93" s="1053"/>
      <c r="PRB93" s="480"/>
      <c r="PRC93" s="480"/>
      <c r="PRD93" s="481"/>
      <c r="PRE93" s="480"/>
      <c r="PRF93" s="480"/>
      <c r="PRG93" s="480"/>
      <c r="PRH93" s="481"/>
      <c r="PRI93" s="481"/>
      <c r="PRJ93" s="482"/>
      <c r="PRK93" s="481"/>
      <c r="PRL93" s="1053"/>
      <c r="PRM93" s="1053"/>
      <c r="PRN93" s="1053"/>
      <c r="PRO93" s="1053"/>
      <c r="PRP93" s="1053"/>
      <c r="PRQ93" s="480"/>
      <c r="PRR93" s="480"/>
      <c r="PRS93" s="481"/>
      <c r="PRT93" s="480"/>
      <c r="PRU93" s="480"/>
      <c r="PRV93" s="480"/>
      <c r="PRW93" s="481"/>
      <c r="PRX93" s="481"/>
      <c r="PRY93" s="482"/>
      <c r="PRZ93" s="481"/>
      <c r="PSA93" s="1053"/>
      <c r="PSB93" s="1053"/>
      <c r="PSC93" s="1053"/>
      <c r="PSD93" s="1053"/>
      <c r="PSE93" s="1053"/>
      <c r="PSF93" s="480"/>
      <c r="PSG93" s="480"/>
      <c r="PSH93" s="481"/>
      <c r="PSI93" s="480"/>
      <c r="PSJ93" s="480"/>
      <c r="PSK93" s="480"/>
      <c r="PSL93" s="481"/>
      <c r="PSM93" s="481"/>
      <c r="PSN93" s="482"/>
      <c r="PSO93" s="481"/>
      <c r="PSP93" s="1053"/>
      <c r="PSQ93" s="1053"/>
      <c r="PSR93" s="1053"/>
      <c r="PSS93" s="1053"/>
      <c r="PST93" s="1053"/>
      <c r="PSU93" s="480"/>
      <c r="PSV93" s="480"/>
      <c r="PSW93" s="481"/>
      <c r="PSX93" s="480"/>
      <c r="PSY93" s="480"/>
      <c r="PSZ93" s="480"/>
      <c r="PTA93" s="481"/>
      <c r="PTB93" s="481"/>
      <c r="PTC93" s="482"/>
      <c r="PTD93" s="481"/>
      <c r="PTE93" s="1053"/>
      <c r="PTF93" s="1053"/>
      <c r="PTG93" s="1053"/>
      <c r="PTH93" s="1053"/>
      <c r="PTI93" s="1053"/>
      <c r="PTJ93" s="480"/>
      <c r="PTK93" s="480"/>
      <c r="PTL93" s="481"/>
      <c r="PTM93" s="480"/>
      <c r="PTN93" s="480"/>
      <c r="PTO93" s="480"/>
      <c r="PTP93" s="481"/>
      <c r="PTQ93" s="481"/>
      <c r="PTR93" s="482"/>
      <c r="PTS93" s="481"/>
      <c r="PTT93" s="1053"/>
      <c r="PTU93" s="1053"/>
      <c r="PTV93" s="1053"/>
      <c r="PTW93" s="1053"/>
      <c r="PTX93" s="1053"/>
      <c r="PTY93" s="480"/>
      <c r="PTZ93" s="480"/>
      <c r="PUA93" s="481"/>
      <c r="PUB93" s="480"/>
      <c r="PUC93" s="480"/>
      <c r="PUD93" s="480"/>
      <c r="PUE93" s="481"/>
      <c r="PUF93" s="481"/>
      <c r="PUG93" s="482"/>
      <c r="PUH93" s="481"/>
      <c r="PUI93" s="1053"/>
      <c r="PUJ93" s="1053"/>
      <c r="PUK93" s="1053"/>
      <c r="PUL93" s="1053"/>
      <c r="PUM93" s="1053"/>
      <c r="PUN93" s="480"/>
      <c r="PUO93" s="480"/>
      <c r="PUP93" s="481"/>
      <c r="PUQ93" s="480"/>
      <c r="PUR93" s="480"/>
      <c r="PUS93" s="480"/>
      <c r="PUT93" s="481"/>
      <c r="PUU93" s="481"/>
      <c r="PUV93" s="482"/>
      <c r="PUW93" s="481"/>
      <c r="PUX93" s="1053"/>
      <c r="PUY93" s="1053"/>
      <c r="PUZ93" s="1053"/>
      <c r="PVA93" s="1053"/>
      <c r="PVB93" s="1053"/>
      <c r="PVC93" s="480"/>
      <c r="PVD93" s="480"/>
      <c r="PVE93" s="481"/>
      <c r="PVF93" s="480"/>
      <c r="PVG93" s="480"/>
      <c r="PVH93" s="480"/>
      <c r="PVI93" s="481"/>
      <c r="PVJ93" s="481"/>
      <c r="PVK93" s="482"/>
      <c r="PVL93" s="481"/>
      <c r="PVM93" s="1053"/>
      <c r="PVN93" s="1053"/>
      <c r="PVO93" s="1053"/>
      <c r="PVP93" s="1053"/>
      <c r="PVQ93" s="1053"/>
      <c r="PVR93" s="480"/>
      <c r="PVS93" s="480"/>
      <c r="PVT93" s="481"/>
      <c r="PVU93" s="480"/>
      <c r="PVV93" s="480"/>
      <c r="PVW93" s="480"/>
      <c r="PVX93" s="481"/>
      <c r="PVY93" s="481"/>
      <c r="PVZ93" s="482"/>
      <c r="PWA93" s="481"/>
      <c r="PWB93" s="1053"/>
      <c r="PWC93" s="1053"/>
      <c r="PWD93" s="1053"/>
      <c r="PWE93" s="1053"/>
      <c r="PWF93" s="1053"/>
      <c r="PWG93" s="480"/>
      <c r="PWH93" s="480"/>
      <c r="PWI93" s="481"/>
      <c r="PWJ93" s="480"/>
      <c r="PWK93" s="480"/>
      <c r="PWL93" s="480"/>
      <c r="PWM93" s="481"/>
      <c r="PWN93" s="481"/>
      <c r="PWO93" s="482"/>
      <c r="PWP93" s="481"/>
      <c r="PWQ93" s="1053"/>
      <c r="PWR93" s="1053"/>
      <c r="PWS93" s="1053"/>
      <c r="PWT93" s="1053"/>
      <c r="PWU93" s="1053"/>
      <c r="PWV93" s="480"/>
      <c r="PWW93" s="480"/>
      <c r="PWX93" s="481"/>
      <c r="PWY93" s="480"/>
      <c r="PWZ93" s="480"/>
      <c r="PXA93" s="480"/>
      <c r="PXB93" s="481"/>
      <c r="PXC93" s="481"/>
      <c r="PXD93" s="482"/>
      <c r="PXE93" s="481"/>
      <c r="PXF93" s="1053"/>
      <c r="PXG93" s="1053"/>
      <c r="PXH93" s="1053"/>
      <c r="PXI93" s="1053"/>
      <c r="PXJ93" s="1053"/>
      <c r="PXK93" s="480"/>
      <c r="PXL93" s="480"/>
      <c r="PXM93" s="481"/>
      <c r="PXN93" s="480"/>
      <c r="PXO93" s="480"/>
      <c r="PXP93" s="480"/>
      <c r="PXQ93" s="481"/>
      <c r="PXR93" s="481"/>
      <c r="PXS93" s="482"/>
      <c r="PXT93" s="481"/>
      <c r="PXU93" s="1053"/>
      <c r="PXV93" s="1053"/>
      <c r="PXW93" s="1053"/>
      <c r="PXX93" s="1053"/>
      <c r="PXY93" s="1053"/>
      <c r="PXZ93" s="480"/>
      <c r="PYA93" s="480"/>
      <c r="PYB93" s="481"/>
      <c r="PYC93" s="480"/>
      <c r="PYD93" s="480"/>
      <c r="PYE93" s="480"/>
      <c r="PYF93" s="481"/>
      <c r="PYG93" s="481"/>
      <c r="PYH93" s="482"/>
      <c r="PYI93" s="481"/>
      <c r="PYJ93" s="1053"/>
      <c r="PYK93" s="1053"/>
      <c r="PYL93" s="1053"/>
      <c r="PYM93" s="1053"/>
      <c r="PYN93" s="1053"/>
      <c r="PYO93" s="480"/>
      <c r="PYP93" s="480"/>
      <c r="PYQ93" s="481"/>
      <c r="PYR93" s="480"/>
      <c r="PYS93" s="480"/>
      <c r="PYT93" s="480"/>
      <c r="PYU93" s="481"/>
      <c r="PYV93" s="481"/>
      <c r="PYW93" s="482"/>
      <c r="PYX93" s="481"/>
      <c r="PYY93" s="1053"/>
      <c r="PYZ93" s="1053"/>
      <c r="PZA93" s="1053"/>
      <c r="PZB93" s="1053"/>
      <c r="PZC93" s="1053"/>
      <c r="PZD93" s="480"/>
      <c r="PZE93" s="480"/>
      <c r="PZF93" s="481"/>
      <c r="PZG93" s="480"/>
      <c r="PZH93" s="480"/>
      <c r="PZI93" s="480"/>
      <c r="PZJ93" s="481"/>
      <c r="PZK93" s="481"/>
      <c r="PZL93" s="482"/>
      <c r="PZM93" s="481"/>
      <c r="PZN93" s="1053"/>
      <c r="PZO93" s="1053"/>
      <c r="PZP93" s="1053"/>
      <c r="PZQ93" s="1053"/>
      <c r="PZR93" s="1053"/>
      <c r="PZS93" s="480"/>
      <c r="PZT93" s="480"/>
      <c r="PZU93" s="481"/>
      <c r="PZV93" s="480"/>
      <c r="PZW93" s="480"/>
      <c r="PZX93" s="480"/>
      <c r="PZY93" s="481"/>
      <c r="PZZ93" s="481"/>
      <c r="QAA93" s="482"/>
      <c r="QAB93" s="481"/>
      <c r="QAC93" s="1053"/>
      <c r="QAD93" s="1053"/>
      <c r="QAE93" s="1053"/>
      <c r="QAF93" s="1053"/>
      <c r="QAG93" s="1053"/>
      <c r="QAH93" s="480"/>
      <c r="QAI93" s="480"/>
      <c r="QAJ93" s="481"/>
      <c r="QAK93" s="480"/>
      <c r="QAL93" s="480"/>
      <c r="QAM93" s="480"/>
      <c r="QAN93" s="481"/>
      <c r="QAO93" s="481"/>
      <c r="QAP93" s="482"/>
      <c r="QAQ93" s="481"/>
      <c r="QAR93" s="1053"/>
      <c r="QAS93" s="1053"/>
      <c r="QAT93" s="1053"/>
      <c r="QAU93" s="1053"/>
      <c r="QAV93" s="1053"/>
      <c r="QAW93" s="480"/>
      <c r="QAX93" s="480"/>
      <c r="QAY93" s="481"/>
      <c r="QAZ93" s="480"/>
      <c r="QBA93" s="480"/>
      <c r="QBB93" s="480"/>
      <c r="QBC93" s="481"/>
      <c r="QBD93" s="481"/>
      <c r="QBE93" s="482"/>
      <c r="QBF93" s="481"/>
      <c r="QBG93" s="1053"/>
      <c r="QBH93" s="1053"/>
      <c r="QBI93" s="1053"/>
      <c r="QBJ93" s="1053"/>
      <c r="QBK93" s="1053"/>
      <c r="QBL93" s="480"/>
      <c r="QBM93" s="480"/>
      <c r="QBN93" s="481"/>
      <c r="QBO93" s="480"/>
      <c r="QBP93" s="480"/>
      <c r="QBQ93" s="480"/>
      <c r="QBR93" s="481"/>
      <c r="QBS93" s="481"/>
      <c r="QBT93" s="482"/>
      <c r="QBU93" s="481"/>
      <c r="QBV93" s="1053"/>
      <c r="QBW93" s="1053"/>
      <c r="QBX93" s="1053"/>
      <c r="QBY93" s="1053"/>
      <c r="QBZ93" s="1053"/>
      <c r="QCA93" s="480"/>
      <c r="QCB93" s="480"/>
      <c r="QCC93" s="481"/>
      <c r="QCD93" s="480"/>
      <c r="QCE93" s="480"/>
      <c r="QCF93" s="480"/>
      <c r="QCG93" s="481"/>
      <c r="QCH93" s="481"/>
      <c r="QCI93" s="482"/>
      <c r="QCJ93" s="481"/>
      <c r="QCK93" s="1053"/>
      <c r="QCL93" s="1053"/>
      <c r="QCM93" s="1053"/>
      <c r="QCN93" s="1053"/>
      <c r="QCO93" s="1053"/>
      <c r="QCP93" s="480"/>
      <c r="QCQ93" s="480"/>
      <c r="QCR93" s="481"/>
      <c r="QCS93" s="480"/>
      <c r="QCT93" s="480"/>
      <c r="QCU93" s="480"/>
      <c r="QCV93" s="481"/>
      <c r="QCW93" s="481"/>
      <c r="QCX93" s="482"/>
      <c r="QCY93" s="481"/>
      <c r="QCZ93" s="1053"/>
      <c r="QDA93" s="1053"/>
      <c r="QDB93" s="1053"/>
      <c r="QDC93" s="1053"/>
      <c r="QDD93" s="1053"/>
      <c r="QDE93" s="480"/>
      <c r="QDF93" s="480"/>
      <c r="QDG93" s="481"/>
      <c r="QDH93" s="480"/>
      <c r="QDI93" s="480"/>
      <c r="QDJ93" s="480"/>
      <c r="QDK93" s="481"/>
      <c r="QDL93" s="481"/>
      <c r="QDM93" s="482"/>
      <c r="QDN93" s="481"/>
      <c r="QDO93" s="1053"/>
      <c r="QDP93" s="1053"/>
      <c r="QDQ93" s="1053"/>
      <c r="QDR93" s="1053"/>
      <c r="QDS93" s="1053"/>
      <c r="QDT93" s="480"/>
      <c r="QDU93" s="480"/>
      <c r="QDV93" s="481"/>
      <c r="QDW93" s="480"/>
      <c r="QDX93" s="480"/>
      <c r="QDY93" s="480"/>
      <c r="QDZ93" s="481"/>
      <c r="QEA93" s="481"/>
      <c r="QEB93" s="482"/>
      <c r="QEC93" s="481"/>
      <c r="QED93" s="1053"/>
      <c r="QEE93" s="1053"/>
      <c r="QEF93" s="1053"/>
      <c r="QEG93" s="1053"/>
      <c r="QEH93" s="1053"/>
      <c r="QEI93" s="480"/>
      <c r="QEJ93" s="480"/>
      <c r="QEK93" s="481"/>
      <c r="QEL93" s="480"/>
      <c r="QEM93" s="480"/>
      <c r="QEN93" s="480"/>
      <c r="QEO93" s="481"/>
      <c r="QEP93" s="481"/>
      <c r="QEQ93" s="482"/>
      <c r="QER93" s="481"/>
      <c r="QES93" s="1053"/>
      <c r="QET93" s="1053"/>
      <c r="QEU93" s="1053"/>
      <c r="QEV93" s="1053"/>
      <c r="QEW93" s="1053"/>
      <c r="QEX93" s="480"/>
      <c r="QEY93" s="480"/>
      <c r="QEZ93" s="481"/>
      <c r="QFA93" s="480"/>
      <c r="QFB93" s="480"/>
      <c r="QFC93" s="480"/>
      <c r="QFD93" s="481"/>
      <c r="QFE93" s="481"/>
      <c r="QFF93" s="482"/>
      <c r="QFG93" s="481"/>
      <c r="QFH93" s="1053"/>
      <c r="QFI93" s="1053"/>
      <c r="QFJ93" s="1053"/>
      <c r="QFK93" s="1053"/>
      <c r="QFL93" s="1053"/>
      <c r="QFM93" s="480"/>
      <c r="QFN93" s="480"/>
      <c r="QFO93" s="481"/>
      <c r="QFP93" s="480"/>
      <c r="QFQ93" s="480"/>
      <c r="QFR93" s="480"/>
      <c r="QFS93" s="481"/>
      <c r="QFT93" s="481"/>
      <c r="QFU93" s="482"/>
      <c r="QFV93" s="481"/>
      <c r="QFW93" s="1053"/>
      <c r="QFX93" s="1053"/>
      <c r="QFY93" s="1053"/>
      <c r="QFZ93" s="1053"/>
      <c r="QGA93" s="1053"/>
      <c r="QGB93" s="480"/>
      <c r="QGC93" s="480"/>
      <c r="QGD93" s="481"/>
      <c r="QGE93" s="480"/>
      <c r="QGF93" s="480"/>
      <c r="QGG93" s="480"/>
      <c r="QGH93" s="481"/>
      <c r="QGI93" s="481"/>
      <c r="QGJ93" s="482"/>
      <c r="QGK93" s="481"/>
      <c r="QGL93" s="1053"/>
      <c r="QGM93" s="1053"/>
      <c r="QGN93" s="1053"/>
      <c r="QGO93" s="1053"/>
      <c r="QGP93" s="1053"/>
      <c r="QGQ93" s="480"/>
      <c r="QGR93" s="480"/>
      <c r="QGS93" s="481"/>
      <c r="QGT93" s="480"/>
      <c r="QGU93" s="480"/>
      <c r="QGV93" s="480"/>
      <c r="QGW93" s="481"/>
      <c r="QGX93" s="481"/>
      <c r="QGY93" s="482"/>
      <c r="QGZ93" s="481"/>
      <c r="QHA93" s="1053"/>
      <c r="QHB93" s="1053"/>
      <c r="QHC93" s="1053"/>
      <c r="QHD93" s="1053"/>
      <c r="QHE93" s="1053"/>
      <c r="QHF93" s="480"/>
      <c r="QHG93" s="480"/>
      <c r="QHH93" s="481"/>
      <c r="QHI93" s="480"/>
      <c r="QHJ93" s="480"/>
      <c r="QHK93" s="480"/>
      <c r="QHL93" s="481"/>
      <c r="QHM93" s="481"/>
      <c r="QHN93" s="482"/>
      <c r="QHO93" s="481"/>
      <c r="QHP93" s="1053"/>
      <c r="QHQ93" s="1053"/>
      <c r="QHR93" s="1053"/>
      <c r="QHS93" s="1053"/>
      <c r="QHT93" s="1053"/>
      <c r="QHU93" s="480"/>
      <c r="QHV93" s="480"/>
      <c r="QHW93" s="481"/>
      <c r="QHX93" s="480"/>
      <c r="QHY93" s="480"/>
      <c r="QHZ93" s="480"/>
      <c r="QIA93" s="481"/>
      <c r="QIB93" s="481"/>
      <c r="QIC93" s="482"/>
      <c r="QID93" s="481"/>
      <c r="QIE93" s="1053"/>
      <c r="QIF93" s="1053"/>
      <c r="QIG93" s="1053"/>
      <c r="QIH93" s="1053"/>
      <c r="QII93" s="1053"/>
      <c r="QIJ93" s="480"/>
      <c r="QIK93" s="480"/>
      <c r="QIL93" s="481"/>
      <c r="QIM93" s="480"/>
      <c r="QIN93" s="480"/>
      <c r="QIO93" s="480"/>
      <c r="QIP93" s="481"/>
      <c r="QIQ93" s="481"/>
      <c r="QIR93" s="482"/>
      <c r="QIS93" s="481"/>
      <c r="QIT93" s="1053"/>
      <c r="QIU93" s="1053"/>
      <c r="QIV93" s="1053"/>
      <c r="QIW93" s="1053"/>
      <c r="QIX93" s="1053"/>
      <c r="QIY93" s="480"/>
      <c r="QIZ93" s="480"/>
      <c r="QJA93" s="481"/>
      <c r="QJB93" s="480"/>
      <c r="QJC93" s="480"/>
      <c r="QJD93" s="480"/>
      <c r="QJE93" s="481"/>
      <c r="QJF93" s="481"/>
      <c r="QJG93" s="482"/>
      <c r="QJH93" s="481"/>
      <c r="QJI93" s="1053"/>
      <c r="QJJ93" s="1053"/>
      <c r="QJK93" s="1053"/>
      <c r="QJL93" s="1053"/>
      <c r="QJM93" s="1053"/>
      <c r="QJN93" s="480"/>
      <c r="QJO93" s="480"/>
      <c r="QJP93" s="481"/>
      <c r="QJQ93" s="480"/>
      <c r="QJR93" s="480"/>
      <c r="QJS93" s="480"/>
      <c r="QJT93" s="481"/>
      <c r="QJU93" s="481"/>
      <c r="QJV93" s="482"/>
      <c r="QJW93" s="481"/>
      <c r="QJX93" s="1053"/>
      <c r="QJY93" s="1053"/>
      <c r="QJZ93" s="1053"/>
      <c r="QKA93" s="1053"/>
      <c r="QKB93" s="1053"/>
      <c r="QKC93" s="480"/>
      <c r="QKD93" s="480"/>
      <c r="QKE93" s="481"/>
      <c r="QKF93" s="480"/>
      <c r="QKG93" s="480"/>
      <c r="QKH93" s="480"/>
      <c r="QKI93" s="481"/>
      <c r="QKJ93" s="481"/>
      <c r="QKK93" s="482"/>
      <c r="QKL93" s="481"/>
      <c r="QKM93" s="1053"/>
      <c r="QKN93" s="1053"/>
      <c r="QKO93" s="1053"/>
      <c r="QKP93" s="1053"/>
      <c r="QKQ93" s="1053"/>
      <c r="QKR93" s="480"/>
      <c r="QKS93" s="480"/>
      <c r="QKT93" s="481"/>
      <c r="QKU93" s="480"/>
      <c r="QKV93" s="480"/>
      <c r="QKW93" s="480"/>
      <c r="QKX93" s="481"/>
      <c r="QKY93" s="481"/>
      <c r="QKZ93" s="482"/>
      <c r="QLA93" s="481"/>
      <c r="QLB93" s="1053"/>
      <c r="QLC93" s="1053"/>
      <c r="QLD93" s="1053"/>
      <c r="QLE93" s="1053"/>
      <c r="QLF93" s="1053"/>
      <c r="QLG93" s="480"/>
      <c r="QLH93" s="480"/>
      <c r="QLI93" s="481"/>
      <c r="QLJ93" s="480"/>
      <c r="QLK93" s="480"/>
      <c r="QLL93" s="480"/>
      <c r="QLM93" s="481"/>
      <c r="QLN93" s="481"/>
      <c r="QLO93" s="482"/>
      <c r="QLP93" s="481"/>
      <c r="QLQ93" s="1053"/>
      <c r="QLR93" s="1053"/>
      <c r="QLS93" s="1053"/>
      <c r="QLT93" s="1053"/>
      <c r="QLU93" s="1053"/>
      <c r="QLV93" s="480"/>
      <c r="QLW93" s="480"/>
      <c r="QLX93" s="481"/>
      <c r="QLY93" s="480"/>
      <c r="QLZ93" s="480"/>
      <c r="QMA93" s="480"/>
      <c r="QMB93" s="481"/>
      <c r="QMC93" s="481"/>
      <c r="QMD93" s="482"/>
      <c r="QME93" s="481"/>
      <c r="QMF93" s="1053"/>
      <c r="QMG93" s="1053"/>
      <c r="QMH93" s="1053"/>
      <c r="QMI93" s="1053"/>
      <c r="QMJ93" s="1053"/>
      <c r="QMK93" s="480"/>
      <c r="QML93" s="480"/>
      <c r="QMM93" s="481"/>
      <c r="QMN93" s="480"/>
      <c r="QMO93" s="480"/>
      <c r="QMP93" s="480"/>
      <c r="QMQ93" s="481"/>
      <c r="QMR93" s="481"/>
      <c r="QMS93" s="482"/>
      <c r="QMT93" s="481"/>
      <c r="QMU93" s="1053"/>
      <c r="QMV93" s="1053"/>
      <c r="QMW93" s="1053"/>
      <c r="QMX93" s="1053"/>
      <c r="QMY93" s="1053"/>
      <c r="QMZ93" s="480"/>
      <c r="QNA93" s="480"/>
      <c r="QNB93" s="481"/>
      <c r="QNC93" s="480"/>
      <c r="QND93" s="480"/>
      <c r="QNE93" s="480"/>
      <c r="QNF93" s="481"/>
      <c r="QNG93" s="481"/>
      <c r="QNH93" s="482"/>
      <c r="QNI93" s="481"/>
      <c r="QNJ93" s="1053"/>
      <c r="QNK93" s="1053"/>
      <c r="QNL93" s="1053"/>
      <c r="QNM93" s="1053"/>
      <c r="QNN93" s="1053"/>
      <c r="QNO93" s="480"/>
      <c r="QNP93" s="480"/>
      <c r="QNQ93" s="481"/>
      <c r="QNR93" s="480"/>
      <c r="QNS93" s="480"/>
      <c r="QNT93" s="480"/>
      <c r="QNU93" s="481"/>
      <c r="QNV93" s="481"/>
      <c r="QNW93" s="482"/>
      <c r="QNX93" s="481"/>
      <c r="QNY93" s="1053"/>
      <c r="QNZ93" s="1053"/>
      <c r="QOA93" s="1053"/>
      <c r="QOB93" s="1053"/>
      <c r="QOC93" s="1053"/>
      <c r="QOD93" s="480"/>
      <c r="QOE93" s="480"/>
      <c r="QOF93" s="481"/>
      <c r="QOG93" s="480"/>
      <c r="QOH93" s="480"/>
      <c r="QOI93" s="480"/>
      <c r="QOJ93" s="481"/>
      <c r="QOK93" s="481"/>
      <c r="QOL93" s="482"/>
      <c r="QOM93" s="481"/>
      <c r="QON93" s="1053"/>
      <c r="QOO93" s="1053"/>
      <c r="QOP93" s="1053"/>
      <c r="QOQ93" s="1053"/>
      <c r="QOR93" s="1053"/>
      <c r="QOS93" s="480"/>
      <c r="QOT93" s="480"/>
      <c r="QOU93" s="481"/>
      <c r="QOV93" s="480"/>
      <c r="QOW93" s="480"/>
      <c r="QOX93" s="480"/>
      <c r="QOY93" s="481"/>
      <c r="QOZ93" s="481"/>
      <c r="QPA93" s="482"/>
      <c r="QPB93" s="481"/>
      <c r="QPC93" s="1053"/>
      <c r="QPD93" s="1053"/>
      <c r="QPE93" s="1053"/>
      <c r="QPF93" s="1053"/>
      <c r="QPG93" s="1053"/>
      <c r="QPH93" s="480"/>
      <c r="QPI93" s="480"/>
      <c r="QPJ93" s="481"/>
      <c r="QPK93" s="480"/>
      <c r="QPL93" s="480"/>
      <c r="QPM93" s="480"/>
      <c r="QPN93" s="481"/>
      <c r="QPO93" s="481"/>
      <c r="QPP93" s="482"/>
      <c r="QPQ93" s="481"/>
      <c r="QPR93" s="1053"/>
      <c r="QPS93" s="1053"/>
      <c r="QPT93" s="1053"/>
      <c r="QPU93" s="1053"/>
      <c r="QPV93" s="1053"/>
      <c r="QPW93" s="480"/>
      <c r="QPX93" s="480"/>
      <c r="QPY93" s="481"/>
      <c r="QPZ93" s="480"/>
      <c r="QQA93" s="480"/>
      <c r="QQB93" s="480"/>
      <c r="QQC93" s="481"/>
      <c r="QQD93" s="481"/>
      <c r="QQE93" s="482"/>
      <c r="QQF93" s="481"/>
      <c r="QQG93" s="1053"/>
      <c r="QQH93" s="1053"/>
      <c r="QQI93" s="1053"/>
      <c r="QQJ93" s="1053"/>
      <c r="QQK93" s="1053"/>
      <c r="QQL93" s="480"/>
      <c r="QQM93" s="480"/>
      <c r="QQN93" s="481"/>
      <c r="QQO93" s="480"/>
      <c r="QQP93" s="480"/>
      <c r="QQQ93" s="480"/>
      <c r="QQR93" s="481"/>
      <c r="QQS93" s="481"/>
      <c r="QQT93" s="482"/>
      <c r="QQU93" s="481"/>
      <c r="QQV93" s="1053"/>
      <c r="QQW93" s="1053"/>
      <c r="QQX93" s="1053"/>
      <c r="QQY93" s="1053"/>
      <c r="QQZ93" s="1053"/>
      <c r="QRA93" s="480"/>
      <c r="QRB93" s="480"/>
      <c r="QRC93" s="481"/>
      <c r="QRD93" s="480"/>
      <c r="QRE93" s="480"/>
      <c r="QRF93" s="480"/>
      <c r="QRG93" s="481"/>
      <c r="QRH93" s="481"/>
      <c r="QRI93" s="482"/>
      <c r="QRJ93" s="481"/>
      <c r="QRK93" s="1053"/>
      <c r="QRL93" s="1053"/>
      <c r="QRM93" s="1053"/>
      <c r="QRN93" s="1053"/>
      <c r="QRO93" s="1053"/>
      <c r="QRP93" s="480"/>
      <c r="QRQ93" s="480"/>
      <c r="QRR93" s="481"/>
      <c r="QRS93" s="480"/>
      <c r="QRT93" s="480"/>
      <c r="QRU93" s="480"/>
      <c r="QRV93" s="481"/>
      <c r="QRW93" s="481"/>
      <c r="QRX93" s="482"/>
      <c r="QRY93" s="481"/>
      <c r="QRZ93" s="1053"/>
      <c r="QSA93" s="1053"/>
      <c r="QSB93" s="1053"/>
      <c r="QSC93" s="1053"/>
      <c r="QSD93" s="1053"/>
      <c r="QSE93" s="480"/>
      <c r="QSF93" s="480"/>
      <c r="QSG93" s="481"/>
      <c r="QSH93" s="480"/>
      <c r="QSI93" s="480"/>
      <c r="QSJ93" s="480"/>
      <c r="QSK93" s="481"/>
      <c r="QSL93" s="481"/>
      <c r="QSM93" s="482"/>
      <c r="QSN93" s="481"/>
      <c r="QSO93" s="1053"/>
      <c r="QSP93" s="1053"/>
      <c r="QSQ93" s="1053"/>
      <c r="QSR93" s="1053"/>
      <c r="QSS93" s="1053"/>
      <c r="QST93" s="480"/>
      <c r="QSU93" s="480"/>
      <c r="QSV93" s="481"/>
      <c r="QSW93" s="480"/>
      <c r="QSX93" s="480"/>
      <c r="QSY93" s="480"/>
      <c r="QSZ93" s="481"/>
      <c r="QTA93" s="481"/>
      <c r="QTB93" s="482"/>
      <c r="QTC93" s="481"/>
      <c r="QTD93" s="1053"/>
      <c r="QTE93" s="1053"/>
      <c r="QTF93" s="1053"/>
      <c r="QTG93" s="1053"/>
      <c r="QTH93" s="1053"/>
      <c r="QTI93" s="480"/>
      <c r="QTJ93" s="480"/>
      <c r="QTK93" s="481"/>
      <c r="QTL93" s="480"/>
      <c r="QTM93" s="480"/>
      <c r="QTN93" s="480"/>
      <c r="QTO93" s="481"/>
      <c r="QTP93" s="481"/>
      <c r="QTQ93" s="482"/>
      <c r="QTR93" s="481"/>
      <c r="QTS93" s="1053"/>
      <c r="QTT93" s="1053"/>
      <c r="QTU93" s="1053"/>
      <c r="QTV93" s="1053"/>
      <c r="QTW93" s="1053"/>
      <c r="QTX93" s="480"/>
      <c r="QTY93" s="480"/>
      <c r="QTZ93" s="481"/>
      <c r="QUA93" s="480"/>
      <c r="QUB93" s="480"/>
      <c r="QUC93" s="480"/>
      <c r="QUD93" s="481"/>
      <c r="QUE93" s="481"/>
      <c r="QUF93" s="482"/>
      <c r="QUG93" s="481"/>
      <c r="QUH93" s="1053"/>
      <c r="QUI93" s="1053"/>
      <c r="QUJ93" s="1053"/>
      <c r="QUK93" s="1053"/>
      <c r="QUL93" s="1053"/>
      <c r="QUM93" s="480"/>
      <c r="QUN93" s="480"/>
      <c r="QUO93" s="481"/>
      <c r="QUP93" s="480"/>
      <c r="QUQ93" s="480"/>
      <c r="QUR93" s="480"/>
      <c r="QUS93" s="481"/>
      <c r="QUT93" s="481"/>
      <c r="QUU93" s="482"/>
      <c r="QUV93" s="481"/>
      <c r="QUW93" s="1053"/>
      <c r="QUX93" s="1053"/>
      <c r="QUY93" s="1053"/>
      <c r="QUZ93" s="1053"/>
      <c r="QVA93" s="1053"/>
      <c r="QVB93" s="480"/>
      <c r="QVC93" s="480"/>
      <c r="QVD93" s="481"/>
      <c r="QVE93" s="480"/>
      <c r="QVF93" s="480"/>
      <c r="QVG93" s="480"/>
      <c r="QVH93" s="481"/>
      <c r="QVI93" s="481"/>
      <c r="QVJ93" s="482"/>
      <c r="QVK93" s="481"/>
      <c r="QVL93" s="1053"/>
      <c r="QVM93" s="1053"/>
      <c r="QVN93" s="1053"/>
      <c r="QVO93" s="1053"/>
      <c r="QVP93" s="1053"/>
      <c r="QVQ93" s="480"/>
      <c r="QVR93" s="480"/>
      <c r="QVS93" s="481"/>
      <c r="QVT93" s="480"/>
      <c r="QVU93" s="480"/>
      <c r="QVV93" s="480"/>
      <c r="QVW93" s="481"/>
      <c r="QVX93" s="481"/>
      <c r="QVY93" s="482"/>
      <c r="QVZ93" s="481"/>
      <c r="QWA93" s="1053"/>
      <c r="QWB93" s="1053"/>
      <c r="QWC93" s="1053"/>
      <c r="QWD93" s="1053"/>
      <c r="QWE93" s="1053"/>
      <c r="QWF93" s="480"/>
      <c r="QWG93" s="480"/>
      <c r="QWH93" s="481"/>
      <c r="QWI93" s="480"/>
      <c r="QWJ93" s="480"/>
      <c r="QWK93" s="480"/>
      <c r="QWL93" s="481"/>
      <c r="QWM93" s="481"/>
      <c r="QWN93" s="482"/>
      <c r="QWO93" s="481"/>
      <c r="QWP93" s="1053"/>
      <c r="QWQ93" s="1053"/>
      <c r="QWR93" s="1053"/>
      <c r="QWS93" s="1053"/>
      <c r="QWT93" s="1053"/>
      <c r="QWU93" s="480"/>
      <c r="QWV93" s="480"/>
      <c r="QWW93" s="481"/>
      <c r="QWX93" s="480"/>
      <c r="QWY93" s="480"/>
      <c r="QWZ93" s="480"/>
      <c r="QXA93" s="481"/>
      <c r="QXB93" s="481"/>
      <c r="QXC93" s="482"/>
      <c r="QXD93" s="481"/>
      <c r="QXE93" s="1053"/>
      <c r="QXF93" s="1053"/>
      <c r="QXG93" s="1053"/>
      <c r="QXH93" s="1053"/>
      <c r="QXI93" s="1053"/>
      <c r="QXJ93" s="480"/>
      <c r="QXK93" s="480"/>
      <c r="QXL93" s="481"/>
      <c r="QXM93" s="480"/>
      <c r="QXN93" s="480"/>
      <c r="QXO93" s="480"/>
      <c r="QXP93" s="481"/>
      <c r="QXQ93" s="481"/>
      <c r="QXR93" s="482"/>
      <c r="QXS93" s="481"/>
      <c r="QXT93" s="1053"/>
      <c r="QXU93" s="1053"/>
      <c r="QXV93" s="1053"/>
      <c r="QXW93" s="1053"/>
      <c r="QXX93" s="1053"/>
      <c r="QXY93" s="480"/>
      <c r="QXZ93" s="480"/>
      <c r="QYA93" s="481"/>
      <c r="QYB93" s="480"/>
      <c r="QYC93" s="480"/>
      <c r="QYD93" s="480"/>
      <c r="QYE93" s="481"/>
      <c r="QYF93" s="481"/>
      <c r="QYG93" s="482"/>
      <c r="QYH93" s="481"/>
      <c r="QYI93" s="1053"/>
      <c r="QYJ93" s="1053"/>
      <c r="QYK93" s="1053"/>
      <c r="QYL93" s="1053"/>
      <c r="QYM93" s="1053"/>
      <c r="QYN93" s="480"/>
      <c r="QYO93" s="480"/>
      <c r="QYP93" s="481"/>
      <c r="QYQ93" s="480"/>
      <c r="QYR93" s="480"/>
      <c r="QYS93" s="480"/>
      <c r="QYT93" s="481"/>
      <c r="QYU93" s="481"/>
      <c r="QYV93" s="482"/>
      <c r="QYW93" s="481"/>
      <c r="QYX93" s="1053"/>
      <c r="QYY93" s="1053"/>
      <c r="QYZ93" s="1053"/>
      <c r="QZA93" s="1053"/>
      <c r="QZB93" s="1053"/>
      <c r="QZC93" s="480"/>
      <c r="QZD93" s="480"/>
      <c r="QZE93" s="481"/>
      <c r="QZF93" s="480"/>
      <c r="QZG93" s="480"/>
      <c r="QZH93" s="480"/>
      <c r="QZI93" s="481"/>
      <c r="QZJ93" s="481"/>
      <c r="QZK93" s="482"/>
      <c r="QZL93" s="481"/>
      <c r="QZM93" s="1053"/>
      <c r="QZN93" s="1053"/>
      <c r="QZO93" s="1053"/>
      <c r="QZP93" s="1053"/>
      <c r="QZQ93" s="1053"/>
      <c r="QZR93" s="480"/>
      <c r="QZS93" s="480"/>
      <c r="QZT93" s="481"/>
      <c r="QZU93" s="480"/>
      <c r="QZV93" s="480"/>
      <c r="QZW93" s="480"/>
      <c r="QZX93" s="481"/>
      <c r="QZY93" s="481"/>
      <c r="QZZ93" s="482"/>
      <c r="RAA93" s="481"/>
      <c r="RAB93" s="1053"/>
      <c r="RAC93" s="1053"/>
      <c r="RAD93" s="1053"/>
      <c r="RAE93" s="1053"/>
      <c r="RAF93" s="1053"/>
      <c r="RAG93" s="480"/>
      <c r="RAH93" s="480"/>
      <c r="RAI93" s="481"/>
      <c r="RAJ93" s="480"/>
      <c r="RAK93" s="480"/>
      <c r="RAL93" s="480"/>
      <c r="RAM93" s="481"/>
      <c r="RAN93" s="481"/>
      <c r="RAO93" s="482"/>
      <c r="RAP93" s="481"/>
      <c r="RAQ93" s="1053"/>
      <c r="RAR93" s="1053"/>
      <c r="RAS93" s="1053"/>
      <c r="RAT93" s="1053"/>
      <c r="RAU93" s="1053"/>
      <c r="RAV93" s="480"/>
      <c r="RAW93" s="480"/>
      <c r="RAX93" s="481"/>
      <c r="RAY93" s="480"/>
      <c r="RAZ93" s="480"/>
      <c r="RBA93" s="480"/>
      <c r="RBB93" s="481"/>
      <c r="RBC93" s="481"/>
      <c r="RBD93" s="482"/>
      <c r="RBE93" s="481"/>
      <c r="RBF93" s="1053"/>
      <c r="RBG93" s="1053"/>
      <c r="RBH93" s="1053"/>
      <c r="RBI93" s="1053"/>
      <c r="RBJ93" s="1053"/>
      <c r="RBK93" s="480"/>
      <c r="RBL93" s="480"/>
      <c r="RBM93" s="481"/>
      <c r="RBN93" s="480"/>
      <c r="RBO93" s="480"/>
      <c r="RBP93" s="480"/>
      <c r="RBQ93" s="481"/>
      <c r="RBR93" s="481"/>
      <c r="RBS93" s="482"/>
      <c r="RBT93" s="481"/>
      <c r="RBU93" s="1053"/>
      <c r="RBV93" s="1053"/>
      <c r="RBW93" s="1053"/>
      <c r="RBX93" s="1053"/>
      <c r="RBY93" s="1053"/>
      <c r="RBZ93" s="480"/>
      <c r="RCA93" s="480"/>
      <c r="RCB93" s="481"/>
      <c r="RCC93" s="480"/>
      <c r="RCD93" s="480"/>
      <c r="RCE93" s="480"/>
      <c r="RCF93" s="481"/>
      <c r="RCG93" s="481"/>
      <c r="RCH93" s="482"/>
      <c r="RCI93" s="481"/>
      <c r="RCJ93" s="1053"/>
      <c r="RCK93" s="1053"/>
      <c r="RCL93" s="1053"/>
      <c r="RCM93" s="1053"/>
      <c r="RCN93" s="1053"/>
      <c r="RCO93" s="480"/>
      <c r="RCP93" s="480"/>
      <c r="RCQ93" s="481"/>
      <c r="RCR93" s="480"/>
      <c r="RCS93" s="480"/>
      <c r="RCT93" s="480"/>
      <c r="RCU93" s="481"/>
      <c r="RCV93" s="481"/>
      <c r="RCW93" s="482"/>
      <c r="RCX93" s="481"/>
      <c r="RCY93" s="1053"/>
      <c r="RCZ93" s="1053"/>
      <c r="RDA93" s="1053"/>
      <c r="RDB93" s="1053"/>
      <c r="RDC93" s="1053"/>
      <c r="RDD93" s="480"/>
      <c r="RDE93" s="480"/>
      <c r="RDF93" s="481"/>
      <c r="RDG93" s="480"/>
      <c r="RDH93" s="480"/>
      <c r="RDI93" s="480"/>
      <c r="RDJ93" s="481"/>
      <c r="RDK93" s="481"/>
      <c r="RDL93" s="482"/>
      <c r="RDM93" s="481"/>
      <c r="RDN93" s="1053"/>
      <c r="RDO93" s="1053"/>
      <c r="RDP93" s="1053"/>
      <c r="RDQ93" s="1053"/>
      <c r="RDR93" s="1053"/>
      <c r="RDS93" s="480"/>
      <c r="RDT93" s="480"/>
      <c r="RDU93" s="481"/>
      <c r="RDV93" s="480"/>
      <c r="RDW93" s="480"/>
      <c r="RDX93" s="480"/>
      <c r="RDY93" s="481"/>
      <c r="RDZ93" s="481"/>
      <c r="REA93" s="482"/>
      <c r="REB93" s="481"/>
      <c r="REC93" s="1053"/>
      <c r="RED93" s="1053"/>
      <c r="REE93" s="1053"/>
      <c r="REF93" s="1053"/>
      <c r="REG93" s="1053"/>
      <c r="REH93" s="480"/>
      <c r="REI93" s="480"/>
      <c r="REJ93" s="481"/>
      <c r="REK93" s="480"/>
      <c r="REL93" s="480"/>
      <c r="REM93" s="480"/>
      <c r="REN93" s="481"/>
      <c r="REO93" s="481"/>
      <c r="REP93" s="482"/>
      <c r="REQ93" s="481"/>
      <c r="RER93" s="1053"/>
      <c r="RES93" s="1053"/>
      <c r="RET93" s="1053"/>
      <c r="REU93" s="1053"/>
      <c r="REV93" s="1053"/>
      <c r="REW93" s="480"/>
      <c r="REX93" s="480"/>
      <c r="REY93" s="481"/>
      <c r="REZ93" s="480"/>
      <c r="RFA93" s="480"/>
      <c r="RFB93" s="480"/>
      <c r="RFC93" s="481"/>
      <c r="RFD93" s="481"/>
      <c r="RFE93" s="482"/>
      <c r="RFF93" s="481"/>
      <c r="RFG93" s="1053"/>
      <c r="RFH93" s="1053"/>
      <c r="RFI93" s="1053"/>
      <c r="RFJ93" s="1053"/>
      <c r="RFK93" s="1053"/>
      <c r="RFL93" s="480"/>
      <c r="RFM93" s="480"/>
      <c r="RFN93" s="481"/>
      <c r="RFO93" s="480"/>
      <c r="RFP93" s="480"/>
      <c r="RFQ93" s="480"/>
      <c r="RFR93" s="481"/>
      <c r="RFS93" s="481"/>
      <c r="RFT93" s="482"/>
      <c r="RFU93" s="481"/>
      <c r="RFV93" s="1053"/>
      <c r="RFW93" s="1053"/>
      <c r="RFX93" s="1053"/>
      <c r="RFY93" s="1053"/>
      <c r="RFZ93" s="1053"/>
      <c r="RGA93" s="480"/>
      <c r="RGB93" s="480"/>
      <c r="RGC93" s="481"/>
      <c r="RGD93" s="480"/>
      <c r="RGE93" s="480"/>
      <c r="RGF93" s="480"/>
      <c r="RGG93" s="481"/>
      <c r="RGH93" s="481"/>
      <c r="RGI93" s="482"/>
      <c r="RGJ93" s="481"/>
      <c r="RGK93" s="1053"/>
      <c r="RGL93" s="1053"/>
      <c r="RGM93" s="1053"/>
      <c r="RGN93" s="1053"/>
      <c r="RGO93" s="1053"/>
      <c r="RGP93" s="480"/>
      <c r="RGQ93" s="480"/>
      <c r="RGR93" s="481"/>
      <c r="RGS93" s="480"/>
      <c r="RGT93" s="480"/>
      <c r="RGU93" s="480"/>
      <c r="RGV93" s="481"/>
      <c r="RGW93" s="481"/>
      <c r="RGX93" s="482"/>
      <c r="RGY93" s="481"/>
      <c r="RGZ93" s="1053"/>
      <c r="RHA93" s="1053"/>
      <c r="RHB93" s="1053"/>
      <c r="RHC93" s="1053"/>
      <c r="RHD93" s="1053"/>
      <c r="RHE93" s="480"/>
      <c r="RHF93" s="480"/>
      <c r="RHG93" s="481"/>
      <c r="RHH93" s="480"/>
      <c r="RHI93" s="480"/>
      <c r="RHJ93" s="480"/>
      <c r="RHK93" s="481"/>
      <c r="RHL93" s="481"/>
      <c r="RHM93" s="482"/>
      <c r="RHN93" s="481"/>
      <c r="RHO93" s="1053"/>
      <c r="RHP93" s="1053"/>
      <c r="RHQ93" s="1053"/>
      <c r="RHR93" s="1053"/>
      <c r="RHS93" s="1053"/>
      <c r="RHT93" s="480"/>
      <c r="RHU93" s="480"/>
      <c r="RHV93" s="481"/>
      <c r="RHW93" s="480"/>
      <c r="RHX93" s="480"/>
      <c r="RHY93" s="480"/>
      <c r="RHZ93" s="481"/>
      <c r="RIA93" s="481"/>
      <c r="RIB93" s="482"/>
      <c r="RIC93" s="481"/>
      <c r="RID93" s="1053"/>
      <c r="RIE93" s="1053"/>
      <c r="RIF93" s="1053"/>
      <c r="RIG93" s="1053"/>
      <c r="RIH93" s="1053"/>
      <c r="RII93" s="480"/>
      <c r="RIJ93" s="480"/>
      <c r="RIK93" s="481"/>
      <c r="RIL93" s="480"/>
      <c r="RIM93" s="480"/>
      <c r="RIN93" s="480"/>
      <c r="RIO93" s="481"/>
      <c r="RIP93" s="481"/>
      <c r="RIQ93" s="482"/>
      <c r="RIR93" s="481"/>
      <c r="RIS93" s="1053"/>
      <c r="RIT93" s="1053"/>
      <c r="RIU93" s="1053"/>
      <c r="RIV93" s="1053"/>
      <c r="RIW93" s="1053"/>
      <c r="RIX93" s="480"/>
      <c r="RIY93" s="480"/>
      <c r="RIZ93" s="481"/>
      <c r="RJA93" s="480"/>
      <c r="RJB93" s="480"/>
      <c r="RJC93" s="480"/>
      <c r="RJD93" s="481"/>
      <c r="RJE93" s="481"/>
      <c r="RJF93" s="482"/>
      <c r="RJG93" s="481"/>
      <c r="RJH93" s="1053"/>
      <c r="RJI93" s="1053"/>
      <c r="RJJ93" s="1053"/>
      <c r="RJK93" s="1053"/>
      <c r="RJL93" s="1053"/>
      <c r="RJM93" s="480"/>
      <c r="RJN93" s="480"/>
      <c r="RJO93" s="481"/>
      <c r="RJP93" s="480"/>
      <c r="RJQ93" s="480"/>
      <c r="RJR93" s="480"/>
      <c r="RJS93" s="481"/>
      <c r="RJT93" s="481"/>
      <c r="RJU93" s="482"/>
      <c r="RJV93" s="481"/>
      <c r="RJW93" s="1053"/>
      <c r="RJX93" s="1053"/>
      <c r="RJY93" s="1053"/>
      <c r="RJZ93" s="1053"/>
      <c r="RKA93" s="1053"/>
      <c r="RKB93" s="480"/>
      <c r="RKC93" s="480"/>
      <c r="RKD93" s="481"/>
      <c r="RKE93" s="480"/>
      <c r="RKF93" s="480"/>
      <c r="RKG93" s="480"/>
      <c r="RKH93" s="481"/>
      <c r="RKI93" s="481"/>
      <c r="RKJ93" s="482"/>
      <c r="RKK93" s="481"/>
      <c r="RKL93" s="1053"/>
      <c r="RKM93" s="1053"/>
      <c r="RKN93" s="1053"/>
      <c r="RKO93" s="1053"/>
      <c r="RKP93" s="1053"/>
      <c r="RKQ93" s="480"/>
      <c r="RKR93" s="480"/>
      <c r="RKS93" s="481"/>
      <c r="RKT93" s="480"/>
      <c r="RKU93" s="480"/>
      <c r="RKV93" s="480"/>
      <c r="RKW93" s="481"/>
      <c r="RKX93" s="481"/>
      <c r="RKY93" s="482"/>
      <c r="RKZ93" s="481"/>
      <c r="RLA93" s="1053"/>
      <c r="RLB93" s="1053"/>
      <c r="RLC93" s="1053"/>
      <c r="RLD93" s="1053"/>
      <c r="RLE93" s="1053"/>
      <c r="RLF93" s="480"/>
      <c r="RLG93" s="480"/>
      <c r="RLH93" s="481"/>
      <c r="RLI93" s="480"/>
      <c r="RLJ93" s="480"/>
      <c r="RLK93" s="480"/>
      <c r="RLL93" s="481"/>
      <c r="RLM93" s="481"/>
      <c r="RLN93" s="482"/>
      <c r="RLO93" s="481"/>
      <c r="RLP93" s="1053"/>
      <c r="RLQ93" s="1053"/>
      <c r="RLR93" s="1053"/>
      <c r="RLS93" s="1053"/>
      <c r="RLT93" s="1053"/>
      <c r="RLU93" s="480"/>
      <c r="RLV93" s="480"/>
      <c r="RLW93" s="481"/>
      <c r="RLX93" s="480"/>
      <c r="RLY93" s="480"/>
      <c r="RLZ93" s="480"/>
      <c r="RMA93" s="481"/>
      <c r="RMB93" s="481"/>
      <c r="RMC93" s="482"/>
      <c r="RMD93" s="481"/>
      <c r="RME93" s="1053"/>
      <c r="RMF93" s="1053"/>
      <c r="RMG93" s="1053"/>
      <c r="RMH93" s="1053"/>
      <c r="RMI93" s="1053"/>
      <c r="RMJ93" s="480"/>
      <c r="RMK93" s="480"/>
      <c r="RML93" s="481"/>
      <c r="RMM93" s="480"/>
      <c r="RMN93" s="480"/>
      <c r="RMO93" s="480"/>
      <c r="RMP93" s="481"/>
      <c r="RMQ93" s="481"/>
      <c r="RMR93" s="482"/>
      <c r="RMS93" s="481"/>
      <c r="RMT93" s="1053"/>
      <c r="RMU93" s="1053"/>
      <c r="RMV93" s="1053"/>
      <c r="RMW93" s="1053"/>
      <c r="RMX93" s="1053"/>
      <c r="RMY93" s="480"/>
      <c r="RMZ93" s="480"/>
      <c r="RNA93" s="481"/>
      <c r="RNB93" s="480"/>
      <c r="RNC93" s="480"/>
      <c r="RND93" s="480"/>
      <c r="RNE93" s="481"/>
      <c r="RNF93" s="481"/>
      <c r="RNG93" s="482"/>
      <c r="RNH93" s="481"/>
      <c r="RNI93" s="1053"/>
      <c r="RNJ93" s="1053"/>
      <c r="RNK93" s="1053"/>
      <c r="RNL93" s="1053"/>
      <c r="RNM93" s="1053"/>
      <c r="RNN93" s="480"/>
      <c r="RNO93" s="480"/>
      <c r="RNP93" s="481"/>
      <c r="RNQ93" s="480"/>
      <c r="RNR93" s="480"/>
      <c r="RNS93" s="480"/>
      <c r="RNT93" s="481"/>
      <c r="RNU93" s="481"/>
      <c r="RNV93" s="482"/>
      <c r="RNW93" s="481"/>
      <c r="RNX93" s="1053"/>
      <c r="RNY93" s="1053"/>
      <c r="RNZ93" s="1053"/>
      <c r="ROA93" s="1053"/>
      <c r="ROB93" s="1053"/>
      <c r="ROC93" s="480"/>
      <c r="ROD93" s="480"/>
      <c r="ROE93" s="481"/>
      <c r="ROF93" s="480"/>
      <c r="ROG93" s="480"/>
      <c r="ROH93" s="480"/>
      <c r="ROI93" s="481"/>
      <c r="ROJ93" s="481"/>
      <c r="ROK93" s="482"/>
      <c r="ROL93" s="481"/>
      <c r="ROM93" s="1053"/>
      <c r="RON93" s="1053"/>
      <c r="ROO93" s="1053"/>
      <c r="ROP93" s="1053"/>
      <c r="ROQ93" s="1053"/>
      <c r="ROR93" s="480"/>
      <c r="ROS93" s="480"/>
      <c r="ROT93" s="481"/>
      <c r="ROU93" s="480"/>
      <c r="ROV93" s="480"/>
      <c r="ROW93" s="480"/>
      <c r="ROX93" s="481"/>
      <c r="ROY93" s="481"/>
      <c r="ROZ93" s="482"/>
      <c r="RPA93" s="481"/>
      <c r="RPB93" s="1053"/>
      <c r="RPC93" s="1053"/>
      <c r="RPD93" s="1053"/>
      <c r="RPE93" s="1053"/>
      <c r="RPF93" s="1053"/>
      <c r="RPG93" s="480"/>
      <c r="RPH93" s="480"/>
      <c r="RPI93" s="481"/>
      <c r="RPJ93" s="480"/>
      <c r="RPK93" s="480"/>
      <c r="RPL93" s="480"/>
      <c r="RPM93" s="481"/>
      <c r="RPN93" s="481"/>
      <c r="RPO93" s="482"/>
      <c r="RPP93" s="481"/>
      <c r="RPQ93" s="1053"/>
      <c r="RPR93" s="1053"/>
      <c r="RPS93" s="1053"/>
      <c r="RPT93" s="1053"/>
      <c r="RPU93" s="1053"/>
      <c r="RPV93" s="480"/>
      <c r="RPW93" s="480"/>
      <c r="RPX93" s="481"/>
      <c r="RPY93" s="480"/>
      <c r="RPZ93" s="480"/>
      <c r="RQA93" s="480"/>
      <c r="RQB93" s="481"/>
      <c r="RQC93" s="481"/>
      <c r="RQD93" s="482"/>
      <c r="RQE93" s="481"/>
      <c r="RQF93" s="1053"/>
      <c r="RQG93" s="1053"/>
      <c r="RQH93" s="1053"/>
      <c r="RQI93" s="1053"/>
      <c r="RQJ93" s="1053"/>
      <c r="RQK93" s="480"/>
      <c r="RQL93" s="480"/>
      <c r="RQM93" s="481"/>
      <c r="RQN93" s="480"/>
      <c r="RQO93" s="480"/>
      <c r="RQP93" s="480"/>
      <c r="RQQ93" s="481"/>
      <c r="RQR93" s="481"/>
      <c r="RQS93" s="482"/>
      <c r="RQT93" s="481"/>
      <c r="RQU93" s="1053"/>
      <c r="RQV93" s="1053"/>
      <c r="RQW93" s="1053"/>
      <c r="RQX93" s="1053"/>
      <c r="RQY93" s="1053"/>
      <c r="RQZ93" s="480"/>
      <c r="RRA93" s="480"/>
      <c r="RRB93" s="481"/>
      <c r="RRC93" s="480"/>
      <c r="RRD93" s="480"/>
      <c r="RRE93" s="480"/>
      <c r="RRF93" s="481"/>
      <c r="RRG93" s="481"/>
      <c r="RRH93" s="482"/>
      <c r="RRI93" s="481"/>
      <c r="RRJ93" s="1053"/>
      <c r="RRK93" s="1053"/>
      <c r="RRL93" s="1053"/>
      <c r="RRM93" s="1053"/>
      <c r="RRN93" s="1053"/>
      <c r="RRO93" s="480"/>
      <c r="RRP93" s="480"/>
      <c r="RRQ93" s="481"/>
      <c r="RRR93" s="480"/>
      <c r="RRS93" s="480"/>
      <c r="RRT93" s="480"/>
      <c r="RRU93" s="481"/>
      <c r="RRV93" s="481"/>
      <c r="RRW93" s="482"/>
      <c r="RRX93" s="481"/>
      <c r="RRY93" s="1053"/>
      <c r="RRZ93" s="1053"/>
      <c r="RSA93" s="1053"/>
      <c r="RSB93" s="1053"/>
      <c r="RSC93" s="1053"/>
      <c r="RSD93" s="480"/>
      <c r="RSE93" s="480"/>
      <c r="RSF93" s="481"/>
      <c r="RSG93" s="480"/>
      <c r="RSH93" s="480"/>
      <c r="RSI93" s="480"/>
      <c r="RSJ93" s="481"/>
      <c r="RSK93" s="481"/>
      <c r="RSL93" s="482"/>
      <c r="RSM93" s="481"/>
      <c r="RSN93" s="1053"/>
      <c r="RSO93" s="1053"/>
      <c r="RSP93" s="1053"/>
      <c r="RSQ93" s="1053"/>
      <c r="RSR93" s="1053"/>
      <c r="RSS93" s="480"/>
      <c r="RST93" s="480"/>
      <c r="RSU93" s="481"/>
      <c r="RSV93" s="480"/>
      <c r="RSW93" s="480"/>
      <c r="RSX93" s="480"/>
      <c r="RSY93" s="481"/>
      <c r="RSZ93" s="481"/>
      <c r="RTA93" s="482"/>
      <c r="RTB93" s="481"/>
      <c r="RTC93" s="1053"/>
      <c r="RTD93" s="1053"/>
      <c r="RTE93" s="1053"/>
      <c r="RTF93" s="1053"/>
      <c r="RTG93" s="1053"/>
      <c r="RTH93" s="480"/>
      <c r="RTI93" s="480"/>
      <c r="RTJ93" s="481"/>
      <c r="RTK93" s="480"/>
      <c r="RTL93" s="480"/>
      <c r="RTM93" s="480"/>
      <c r="RTN93" s="481"/>
      <c r="RTO93" s="481"/>
      <c r="RTP93" s="482"/>
      <c r="RTQ93" s="481"/>
      <c r="RTR93" s="1053"/>
      <c r="RTS93" s="1053"/>
      <c r="RTT93" s="1053"/>
      <c r="RTU93" s="1053"/>
      <c r="RTV93" s="1053"/>
      <c r="RTW93" s="480"/>
      <c r="RTX93" s="480"/>
      <c r="RTY93" s="481"/>
      <c r="RTZ93" s="480"/>
      <c r="RUA93" s="480"/>
      <c r="RUB93" s="480"/>
      <c r="RUC93" s="481"/>
      <c r="RUD93" s="481"/>
      <c r="RUE93" s="482"/>
      <c r="RUF93" s="481"/>
      <c r="RUG93" s="1053"/>
      <c r="RUH93" s="1053"/>
      <c r="RUI93" s="1053"/>
      <c r="RUJ93" s="1053"/>
      <c r="RUK93" s="1053"/>
      <c r="RUL93" s="480"/>
      <c r="RUM93" s="480"/>
      <c r="RUN93" s="481"/>
      <c r="RUO93" s="480"/>
      <c r="RUP93" s="480"/>
      <c r="RUQ93" s="480"/>
      <c r="RUR93" s="481"/>
      <c r="RUS93" s="481"/>
      <c r="RUT93" s="482"/>
      <c r="RUU93" s="481"/>
      <c r="RUV93" s="1053"/>
      <c r="RUW93" s="1053"/>
      <c r="RUX93" s="1053"/>
      <c r="RUY93" s="1053"/>
      <c r="RUZ93" s="1053"/>
      <c r="RVA93" s="480"/>
      <c r="RVB93" s="480"/>
      <c r="RVC93" s="481"/>
      <c r="RVD93" s="480"/>
      <c r="RVE93" s="480"/>
      <c r="RVF93" s="480"/>
      <c r="RVG93" s="481"/>
      <c r="RVH93" s="481"/>
      <c r="RVI93" s="482"/>
      <c r="RVJ93" s="481"/>
      <c r="RVK93" s="1053"/>
      <c r="RVL93" s="1053"/>
      <c r="RVM93" s="1053"/>
      <c r="RVN93" s="1053"/>
      <c r="RVO93" s="1053"/>
      <c r="RVP93" s="480"/>
      <c r="RVQ93" s="480"/>
      <c r="RVR93" s="481"/>
      <c r="RVS93" s="480"/>
      <c r="RVT93" s="480"/>
      <c r="RVU93" s="480"/>
      <c r="RVV93" s="481"/>
      <c r="RVW93" s="481"/>
      <c r="RVX93" s="482"/>
      <c r="RVY93" s="481"/>
      <c r="RVZ93" s="1053"/>
      <c r="RWA93" s="1053"/>
      <c r="RWB93" s="1053"/>
      <c r="RWC93" s="1053"/>
      <c r="RWD93" s="1053"/>
      <c r="RWE93" s="480"/>
      <c r="RWF93" s="480"/>
      <c r="RWG93" s="481"/>
      <c r="RWH93" s="480"/>
      <c r="RWI93" s="480"/>
      <c r="RWJ93" s="480"/>
      <c r="RWK93" s="481"/>
      <c r="RWL93" s="481"/>
      <c r="RWM93" s="482"/>
      <c r="RWN93" s="481"/>
      <c r="RWO93" s="1053"/>
      <c r="RWP93" s="1053"/>
      <c r="RWQ93" s="1053"/>
      <c r="RWR93" s="1053"/>
      <c r="RWS93" s="1053"/>
      <c r="RWT93" s="480"/>
      <c r="RWU93" s="480"/>
      <c r="RWV93" s="481"/>
      <c r="RWW93" s="480"/>
      <c r="RWX93" s="480"/>
      <c r="RWY93" s="480"/>
      <c r="RWZ93" s="481"/>
      <c r="RXA93" s="481"/>
      <c r="RXB93" s="482"/>
      <c r="RXC93" s="481"/>
      <c r="RXD93" s="1053"/>
      <c r="RXE93" s="1053"/>
      <c r="RXF93" s="1053"/>
      <c r="RXG93" s="1053"/>
      <c r="RXH93" s="1053"/>
      <c r="RXI93" s="480"/>
      <c r="RXJ93" s="480"/>
      <c r="RXK93" s="481"/>
      <c r="RXL93" s="480"/>
      <c r="RXM93" s="480"/>
      <c r="RXN93" s="480"/>
      <c r="RXO93" s="481"/>
      <c r="RXP93" s="481"/>
      <c r="RXQ93" s="482"/>
      <c r="RXR93" s="481"/>
      <c r="RXS93" s="1053"/>
      <c r="RXT93" s="1053"/>
      <c r="RXU93" s="1053"/>
      <c r="RXV93" s="1053"/>
      <c r="RXW93" s="1053"/>
      <c r="RXX93" s="480"/>
      <c r="RXY93" s="480"/>
      <c r="RXZ93" s="481"/>
      <c r="RYA93" s="480"/>
      <c r="RYB93" s="480"/>
      <c r="RYC93" s="480"/>
      <c r="RYD93" s="481"/>
      <c r="RYE93" s="481"/>
      <c r="RYF93" s="482"/>
      <c r="RYG93" s="481"/>
      <c r="RYH93" s="1053"/>
      <c r="RYI93" s="1053"/>
      <c r="RYJ93" s="1053"/>
      <c r="RYK93" s="1053"/>
      <c r="RYL93" s="1053"/>
      <c r="RYM93" s="480"/>
      <c r="RYN93" s="480"/>
      <c r="RYO93" s="481"/>
      <c r="RYP93" s="480"/>
      <c r="RYQ93" s="480"/>
      <c r="RYR93" s="480"/>
      <c r="RYS93" s="481"/>
      <c r="RYT93" s="481"/>
      <c r="RYU93" s="482"/>
      <c r="RYV93" s="481"/>
      <c r="RYW93" s="1053"/>
      <c r="RYX93" s="1053"/>
      <c r="RYY93" s="1053"/>
      <c r="RYZ93" s="1053"/>
      <c r="RZA93" s="1053"/>
      <c r="RZB93" s="480"/>
      <c r="RZC93" s="480"/>
      <c r="RZD93" s="481"/>
      <c r="RZE93" s="480"/>
      <c r="RZF93" s="480"/>
      <c r="RZG93" s="480"/>
      <c r="RZH93" s="481"/>
      <c r="RZI93" s="481"/>
      <c r="RZJ93" s="482"/>
      <c r="RZK93" s="481"/>
      <c r="RZL93" s="1053"/>
      <c r="RZM93" s="1053"/>
      <c r="RZN93" s="1053"/>
      <c r="RZO93" s="1053"/>
      <c r="RZP93" s="1053"/>
      <c r="RZQ93" s="480"/>
      <c r="RZR93" s="480"/>
      <c r="RZS93" s="481"/>
      <c r="RZT93" s="480"/>
      <c r="RZU93" s="480"/>
      <c r="RZV93" s="480"/>
      <c r="RZW93" s="481"/>
      <c r="RZX93" s="481"/>
      <c r="RZY93" s="482"/>
      <c r="RZZ93" s="481"/>
      <c r="SAA93" s="1053"/>
      <c r="SAB93" s="1053"/>
      <c r="SAC93" s="1053"/>
      <c r="SAD93" s="1053"/>
      <c r="SAE93" s="1053"/>
      <c r="SAF93" s="480"/>
      <c r="SAG93" s="480"/>
      <c r="SAH93" s="481"/>
      <c r="SAI93" s="480"/>
      <c r="SAJ93" s="480"/>
      <c r="SAK93" s="480"/>
      <c r="SAL93" s="481"/>
      <c r="SAM93" s="481"/>
      <c r="SAN93" s="482"/>
      <c r="SAO93" s="481"/>
      <c r="SAP93" s="1053"/>
      <c r="SAQ93" s="1053"/>
      <c r="SAR93" s="1053"/>
      <c r="SAS93" s="1053"/>
      <c r="SAT93" s="1053"/>
      <c r="SAU93" s="480"/>
      <c r="SAV93" s="480"/>
      <c r="SAW93" s="481"/>
      <c r="SAX93" s="480"/>
      <c r="SAY93" s="480"/>
      <c r="SAZ93" s="480"/>
      <c r="SBA93" s="481"/>
      <c r="SBB93" s="481"/>
      <c r="SBC93" s="482"/>
      <c r="SBD93" s="481"/>
      <c r="SBE93" s="1053"/>
      <c r="SBF93" s="1053"/>
      <c r="SBG93" s="1053"/>
      <c r="SBH93" s="1053"/>
      <c r="SBI93" s="1053"/>
      <c r="SBJ93" s="480"/>
      <c r="SBK93" s="480"/>
      <c r="SBL93" s="481"/>
      <c r="SBM93" s="480"/>
      <c r="SBN93" s="480"/>
      <c r="SBO93" s="480"/>
      <c r="SBP93" s="481"/>
      <c r="SBQ93" s="481"/>
      <c r="SBR93" s="482"/>
      <c r="SBS93" s="481"/>
      <c r="SBT93" s="1053"/>
      <c r="SBU93" s="1053"/>
      <c r="SBV93" s="1053"/>
      <c r="SBW93" s="1053"/>
      <c r="SBX93" s="1053"/>
      <c r="SBY93" s="480"/>
      <c r="SBZ93" s="480"/>
      <c r="SCA93" s="481"/>
      <c r="SCB93" s="480"/>
      <c r="SCC93" s="480"/>
      <c r="SCD93" s="480"/>
      <c r="SCE93" s="481"/>
      <c r="SCF93" s="481"/>
      <c r="SCG93" s="482"/>
      <c r="SCH93" s="481"/>
      <c r="SCI93" s="1053"/>
      <c r="SCJ93" s="1053"/>
      <c r="SCK93" s="1053"/>
      <c r="SCL93" s="1053"/>
      <c r="SCM93" s="1053"/>
      <c r="SCN93" s="480"/>
      <c r="SCO93" s="480"/>
      <c r="SCP93" s="481"/>
      <c r="SCQ93" s="480"/>
      <c r="SCR93" s="480"/>
      <c r="SCS93" s="480"/>
      <c r="SCT93" s="481"/>
      <c r="SCU93" s="481"/>
      <c r="SCV93" s="482"/>
      <c r="SCW93" s="481"/>
      <c r="SCX93" s="1053"/>
      <c r="SCY93" s="1053"/>
      <c r="SCZ93" s="1053"/>
      <c r="SDA93" s="1053"/>
      <c r="SDB93" s="1053"/>
      <c r="SDC93" s="480"/>
      <c r="SDD93" s="480"/>
      <c r="SDE93" s="481"/>
      <c r="SDF93" s="480"/>
      <c r="SDG93" s="480"/>
      <c r="SDH93" s="480"/>
      <c r="SDI93" s="481"/>
      <c r="SDJ93" s="481"/>
      <c r="SDK93" s="482"/>
      <c r="SDL93" s="481"/>
      <c r="SDM93" s="1053"/>
      <c r="SDN93" s="1053"/>
      <c r="SDO93" s="1053"/>
      <c r="SDP93" s="1053"/>
      <c r="SDQ93" s="1053"/>
      <c r="SDR93" s="480"/>
      <c r="SDS93" s="480"/>
      <c r="SDT93" s="481"/>
      <c r="SDU93" s="480"/>
      <c r="SDV93" s="480"/>
      <c r="SDW93" s="480"/>
      <c r="SDX93" s="481"/>
      <c r="SDY93" s="481"/>
      <c r="SDZ93" s="482"/>
      <c r="SEA93" s="481"/>
      <c r="SEB93" s="1053"/>
      <c r="SEC93" s="1053"/>
      <c r="SED93" s="1053"/>
      <c r="SEE93" s="1053"/>
      <c r="SEF93" s="1053"/>
      <c r="SEG93" s="480"/>
      <c r="SEH93" s="480"/>
      <c r="SEI93" s="481"/>
      <c r="SEJ93" s="480"/>
      <c r="SEK93" s="480"/>
      <c r="SEL93" s="480"/>
      <c r="SEM93" s="481"/>
      <c r="SEN93" s="481"/>
      <c r="SEO93" s="482"/>
      <c r="SEP93" s="481"/>
      <c r="SEQ93" s="1053"/>
      <c r="SER93" s="1053"/>
      <c r="SES93" s="1053"/>
      <c r="SET93" s="1053"/>
      <c r="SEU93" s="1053"/>
      <c r="SEV93" s="480"/>
      <c r="SEW93" s="480"/>
      <c r="SEX93" s="481"/>
      <c r="SEY93" s="480"/>
      <c r="SEZ93" s="480"/>
      <c r="SFA93" s="480"/>
      <c r="SFB93" s="481"/>
      <c r="SFC93" s="481"/>
      <c r="SFD93" s="482"/>
      <c r="SFE93" s="481"/>
      <c r="SFF93" s="1053"/>
      <c r="SFG93" s="1053"/>
      <c r="SFH93" s="1053"/>
      <c r="SFI93" s="1053"/>
      <c r="SFJ93" s="1053"/>
      <c r="SFK93" s="480"/>
      <c r="SFL93" s="480"/>
      <c r="SFM93" s="481"/>
      <c r="SFN93" s="480"/>
      <c r="SFO93" s="480"/>
      <c r="SFP93" s="480"/>
      <c r="SFQ93" s="481"/>
      <c r="SFR93" s="481"/>
      <c r="SFS93" s="482"/>
      <c r="SFT93" s="481"/>
      <c r="SFU93" s="1053"/>
      <c r="SFV93" s="1053"/>
      <c r="SFW93" s="1053"/>
      <c r="SFX93" s="1053"/>
      <c r="SFY93" s="1053"/>
      <c r="SFZ93" s="480"/>
      <c r="SGA93" s="480"/>
      <c r="SGB93" s="481"/>
      <c r="SGC93" s="480"/>
      <c r="SGD93" s="480"/>
      <c r="SGE93" s="480"/>
      <c r="SGF93" s="481"/>
      <c r="SGG93" s="481"/>
      <c r="SGH93" s="482"/>
      <c r="SGI93" s="481"/>
      <c r="SGJ93" s="1053"/>
      <c r="SGK93" s="1053"/>
      <c r="SGL93" s="1053"/>
      <c r="SGM93" s="1053"/>
      <c r="SGN93" s="1053"/>
      <c r="SGO93" s="480"/>
      <c r="SGP93" s="480"/>
      <c r="SGQ93" s="481"/>
      <c r="SGR93" s="480"/>
      <c r="SGS93" s="480"/>
      <c r="SGT93" s="480"/>
      <c r="SGU93" s="481"/>
      <c r="SGV93" s="481"/>
      <c r="SGW93" s="482"/>
      <c r="SGX93" s="481"/>
      <c r="SGY93" s="1053"/>
      <c r="SGZ93" s="1053"/>
      <c r="SHA93" s="1053"/>
      <c r="SHB93" s="1053"/>
      <c r="SHC93" s="1053"/>
      <c r="SHD93" s="480"/>
      <c r="SHE93" s="480"/>
      <c r="SHF93" s="481"/>
      <c r="SHG93" s="480"/>
      <c r="SHH93" s="480"/>
      <c r="SHI93" s="480"/>
      <c r="SHJ93" s="481"/>
      <c r="SHK93" s="481"/>
      <c r="SHL93" s="482"/>
      <c r="SHM93" s="481"/>
      <c r="SHN93" s="1053"/>
      <c r="SHO93" s="1053"/>
      <c r="SHP93" s="1053"/>
      <c r="SHQ93" s="1053"/>
      <c r="SHR93" s="1053"/>
      <c r="SHS93" s="480"/>
      <c r="SHT93" s="480"/>
      <c r="SHU93" s="481"/>
      <c r="SHV93" s="480"/>
      <c r="SHW93" s="480"/>
      <c r="SHX93" s="480"/>
      <c r="SHY93" s="481"/>
      <c r="SHZ93" s="481"/>
      <c r="SIA93" s="482"/>
      <c r="SIB93" s="481"/>
      <c r="SIC93" s="1053"/>
      <c r="SID93" s="1053"/>
      <c r="SIE93" s="1053"/>
      <c r="SIF93" s="1053"/>
      <c r="SIG93" s="1053"/>
      <c r="SIH93" s="480"/>
      <c r="SII93" s="480"/>
      <c r="SIJ93" s="481"/>
      <c r="SIK93" s="480"/>
      <c r="SIL93" s="480"/>
      <c r="SIM93" s="480"/>
      <c r="SIN93" s="481"/>
      <c r="SIO93" s="481"/>
      <c r="SIP93" s="482"/>
      <c r="SIQ93" s="481"/>
      <c r="SIR93" s="1053"/>
      <c r="SIS93" s="1053"/>
      <c r="SIT93" s="1053"/>
      <c r="SIU93" s="1053"/>
      <c r="SIV93" s="1053"/>
      <c r="SIW93" s="480"/>
      <c r="SIX93" s="480"/>
      <c r="SIY93" s="481"/>
      <c r="SIZ93" s="480"/>
      <c r="SJA93" s="480"/>
      <c r="SJB93" s="480"/>
      <c r="SJC93" s="481"/>
      <c r="SJD93" s="481"/>
      <c r="SJE93" s="482"/>
      <c r="SJF93" s="481"/>
      <c r="SJG93" s="1053"/>
      <c r="SJH93" s="1053"/>
      <c r="SJI93" s="1053"/>
      <c r="SJJ93" s="1053"/>
      <c r="SJK93" s="1053"/>
      <c r="SJL93" s="480"/>
      <c r="SJM93" s="480"/>
      <c r="SJN93" s="481"/>
      <c r="SJO93" s="480"/>
      <c r="SJP93" s="480"/>
      <c r="SJQ93" s="480"/>
      <c r="SJR93" s="481"/>
      <c r="SJS93" s="481"/>
      <c r="SJT93" s="482"/>
      <c r="SJU93" s="481"/>
      <c r="SJV93" s="1053"/>
      <c r="SJW93" s="1053"/>
      <c r="SJX93" s="1053"/>
      <c r="SJY93" s="1053"/>
      <c r="SJZ93" s="1053"/>
      <c r="SKA93" s="480"/>
      <c r="SKB93" s="480"/>
      <c r="SKC93" s="481"/>
      <c r="SKD93" s="480"/>
      <c r="SKE93" s="480"/>
      <c r="SKF93" s="480"/>
      <c r="SKG93" s="481"/>
      <c r="SKH93" s="481"/>
      <c r="SKI93" s="482"/>
      <c r="SKJ93" s="481"/>
      <c r="SKK93" s="1053"/>
      <c r="SKL93" s="1053"/>
      <c r="SKM93" s="1053"/>
      <c r="SKN93" s="1053"/>
      <c r="SKO93" s="1053"/>
      <c r="SKP93" s="480"/>
      <c r="SKQ93" s="480"/>
      <c r="SKR93" s="481"/>
      <c r="SKS93" s="480"/>
      <c r="SKT93" s="480"/>
      <c r="SKU93" s="480"/>
      <c r="SKV93" s="481"/>
      <c r="SKW93" s="481"/>
      <c r="SKX93" s="482"/>
      <c r="SKY93" s="481"/>
      <c r="SKZ93" s="1053"/>
      <c r="SLA93" s="1053"/>
      <c r="SLB93" s="1053"/>
      <c r="SLC93" s="1053"/>
      <c r="SLD93" s="1053"/>
      <c r="SLE93" s="480"/>
      <c r="SLF93" s="480"/>
      <c r="SLG93" s="481"/>
      <c r="SLH93" s="480"/>
      <c r="SLI93" s="480"/>
      <c r="SLJ93" s="480"/>
      <c r="SLK93" s="481"/>
      <c r="SLL93" s="481"/>
      <c r="SLM93" s="482"/>
      <c r="SLN93" s="481"/>
      <c r="SLO93" s="1053"/>
      <c r="SLP93" s="1053"/>
      <c r="SLQ93" s="1053"/>
      <c r="SLR93" s="1053"/>
      <c r="SLS93" s="1053"/>
      <c r="SLT93" s="480"/>
      <c r="SLU93" s="480"/>
      <c r="SLV93" s="481"/>
      <c r="SLW93" s="480"/>
      <c r="SLX93" s="480"/>
      <c r="SLY93" s="480"/>
      <c r="SLZ93" s="481"/>
      <c r="SMA93" s="481"/>
      <c r="SMB93" s="482"/>
      <c r="SMC93" s="481"/>
      <c r="SMD93" s="1053"/>
      <c r="SME93" s="1053"/>
      <c r="SMF93" s="1053"/>
      <c r="SMG93" s="1053"/>
      <c r="SMH93" s="1053"/>
      <c r="SMI93" s="480"/>
      <c r="SMJ93" s="480"/>
      <c r="SMK93" s="481"/>
      <c r="SML93" s="480"/>
      <c r="SMM93" s="480"/>
      <c r="SMN93" s="480"/>
      <c r="SMO93" s="481"/>
      <c r="SMP93" s="481"/>
      <c r="SMQ93" s="482"/>
      <c r="SMR93" s="481"/>
      <c r="SMS93" s="1053"/>
      <c r="SMT93" s="1053"/>
      <c r="SMU93" s="1053"/>
      <c r="SMV93" s="1053"/>
      <c r="SMW93" s="1053"/>
      <c r="SMX93" s="480"/>
      <c r="SMY93" s="480"/>
      <c r="SMZ93" s="481"/>
      <c r="SNA93" s="480"/>
      <c r="SNB93" s="480"/>
      <c r="SNC93" s="480"/>
      <c r="SND93" s="481"/>
      <c r="SNE93" s="481"/>
      <c r="SNF93" s="482"/>
      <c r="SNG93" s="481"/>
      <c r="SNH93" s="1053"/>
      <c r="SNI93" s="1053"/>
      <c r="SNJ93" s="1053"/>
      <c r="SNK93" s="1053"/>
      <c r="SNL93" s="1053"/>
      <c r="SNM93" s="480"/>
      <c r="SNN93" s="480"/>
      <c r="SNO93" s="481"/>
      <c r="SNP93" s="480"/>
      <c r="SNQ93" s="480"/>
      <c r="SNR93" s="480"/>
      <c r="SNS93" s="481"/>
      <c r="SNT93" s="481"/>
      <c r="SNU93" s="482"/>
      <c r="SNV93" s="481"/>
      <c r="SNW93" s="1053"/>
      <c r="SNX93" s="1053"/>
      <c r="SNY93" s="1053"/>
      <c r="SNZ93" s="1053"/>
      <c r="SOA93" s="1053"/>
      <c r="SOB93" s="480"/>
      <c r="SOC93" s="480"/>
      <c r="SOD93" s="481"/>
      <c r="SOE93" s="480"/>
      <c r="SOF93" s="480"/>
      <c r="SOG93" s="480"/>
      <c r="SOH93" s="481"/>
      <c r="SOI93" s="481"/>
      <c r="SOJ93" s="482"/>
      <c r="SOK93" s="481"/>
      <c r="SOL93" s="1053"/>
      <c r="SOM93" s="1053"/>
      <c r="SON93" s="1053"/>
      <c r="SOO93" s="1053"/>
      <c r="SOP93" s="1053"/>
      <c r="SOQ93" s="480"/>
      <c r="SOR93" s="480"/>
      <c r="SOS93" s="481"/>
      <c r="SOT93" s="480"/>
      <c r="SOU93" s="480"/>
      <c r="SOV93" s="480"/>
      <c r="SOW93" s="481"/>
      <c r="SOX93" s="481"/>
      <c r="SOY93" s="482"/>
      <c r="SOZ93" s="481"/>
      <c r="SPA93" s="1053"/>
      <c r="SPB93" s="1053"/>
      <c r="SPC93" s="1053"/>
      <c r="SPD93" s="1053"/>
      <c r="SPE93" s="1053"/>
      <c r="SPF93" s="480"/>
      <c r="SPG93" s="480"/>
      <c r="SPH93" s="481"/>
      <c r="SPI93" s="480"/>
      <c r="SPJ93" s="480"/>
      <c r="SPK93" s="480"/>
      <c r="SPL93" s="481"/>
      <c r="SPM93" s="481"/>
      <c r="SPN93" s="482"/>
      <c r="SPO93" s="481"/>
      <c r="SPP93" s="1053"/>
      <c r="SPQ93" s="1053"/>
      <c r="SPR93" s="1053"/>
      <c r="SPS93" s="1053"/>
      <c r="SPT93" s="1053"/>
      <c r="SPU93" s="480"/>
      <c r="SPV93" s="480"/>
      <c r="SPW93" s="481"/>
      <c r="SPX93" s="480"/>
      <c r="SPY93" s="480"/>
      <c r="SPZ93" s="480"/>
      <c r="SQA93" s="481"/>
      <c r="SQB93" s="481"/>
      <c r="SQC93" s="482"/>
      <c r="SQD93" s="481"/>
      <c r="SQE93" s="1053"/>
      <c r="SQF93" s="1053"/>
      <c r="SQG93" s="1053"/>
      <c r="SQH93" s="1053"/>
      <c r="SQI93" s="1053"/>
      <c r="SQJ93" s="480"/>
      <c r="SQK93" s="480"/>
      <c r="SQL93" s="481"/>
      <c r="SQM93" s="480"/>
      <c r="SQN93" s="480"/>
      <c r="SQO93" s="480"/>
      <c r="SQP93" s="481"/>
      <c r="SQQ93" s="481"/>
      <c r="SQR93" s="482"/>
      <c r="SQS93" s="481"/>
      <c r="SQT93" s="1053"/>
      <c r="SQU93" s="1053"/>
      <c r="SQV93" s="1053"/>
      <c r="SQW93" s="1053"/>
      <c r="SQX93" s="1053"/>
      <c r="SQY93" s="480"/>
      <c r="SQZ93" s="480"/>
      <c r="SRA93" s="481"/>
      <c r="SRB93" s="480"/>
      <c r="SRC93" s="480"/>
      <c r="SRD93" s="480"/>
      <c r="SRE93" s="481"/>
      <c r="SRF93" s="481"/>
      <c r="SRG93" s="482"/>
      <c r="SRH93" s="481"/>
      <c r="SRI93" s="1053"/>
      <c r="SRJ93" s="1053"/>
      <c r="SRK93" s="1053"/>
      <c r="SRL93" s="1053"/>
      <c r="SRM93" s="1053"/>
      <c r="SRN93" s="480"/>
      <c r="SRO93" s="480"/>
      <c r="SRP93" s="481"/>
      <c r="SRQ93" s="480"/>
      <c r="SRR93" s="480"/>
      <c r="SRS93" s="480"/>
      <c r="SRT93" s="481"/>
      <c r="SRU93" s="481"/>
      <c r="SRV93" s="482"/>
      <c r="SRW93" s="481"/>
      <c r="SRX93" s="1053"/>
      <c r="SRY93" s="1053"/>
      <c r="SRZ93" s="1053"/>
      <c r="SSA93" s="1053"/>
      <c r="SSB93" s="1053"/>
      <c r="SSC93" s="480"/>
      <c r="SSD93" s="480"/>
      <c r="SSE93" s="481"/>
      <c r="SSF93" s="480"/>
      <c r="SSG93" s="480"/>
      <c r="SSH93" s="480"/>
      <c r="SSI93" s="481"/>
      <c r="SSJ93" s="481"/>
      <c r="SSK93" s="482"/>
      <c r="SSL93" s="481"/>
      <c r="SSM93" s="1053"/>
      <c r="SSN93" s="1053"/>
      <c r="SSO93" s="1053"/>
      <c r="SSP93" s="1053"/>
      <c r="SSQ93" s="1053"/>
      <c r="SSR93" s="480"/>
      <c r="SSS93" s="480"/>
      <c r="SST93" s="481"/>
      <c r="SSU93" s="480"/>
      <c r="SSV93" s="480"/>
      <c r="SSW93" s="480"/>
      <c r="SSX93" s="481"/>
      <c r="SSY93" s="481"/>
      <c r="SSZ93" s="482"/>
      <c r="STA93" s="481"/>
      <c r="STB93" s="1053"/>
      <c r="STC93" s="1053"/>
      <c r="STD93" s="1053"/>
      <c r="STE93" s="1053"/>
      <c r="STF93" s="1053"/>
      <c r="STG93" s="480"/>
      <c r="STH93" s="480"/>
      <c r="STI93" s="481"/>
      <c r="STJ93" s="480"/>
      <c r="STK93" s="480"/>
      <c r="STL93" s="480"/>
      <c r="STM93" s="481"/>
      <c r="STN93" s="481"/>
      <c r="STO93" s="482"/>
      <c r="STP93" s="481"/>
      <c r="STQ93" s="1053"/>
      <c r="STR93" s="1053"/>
      <c r="STS93" s="1053"/>
      <c r="STT93" s="1053"/>
      <c r="STU93" s="1053"/>
      <c r="STV93" s="480"/>
      <c r="STW93" s="480"/>
      <c r="STX93" s="481"/>
      <c r="STY93" s="480"/>
      <c r="STZ93" s="480"/>
      <c r="SUA93" s="480"/>
      <c r="SUB93" s="481"/>
      <c r="SUC93" s="481"/>
      <c r="SUD93" s="482"/>
      <c r="SUE93" s="481"/>
      <c r="SUF93" s="1053"/>
      <c r="SUG93" s="1053"/>
      <c r="SUH93" s="1053"/>
      <c r="SUI93" s="1053"/>
      <c r="SUJ93" s="1053"/>
      <c r="SUK93" s="480"/>
      <c r="SUL93" s="480"/>
      <c r="SUM93" s="481"/>
      <c r="SUN93" s="480"/>
      <c r="SUO93" s="480"/>
      <c r="SUP93" s="480"/>
      <c r="SUQ93" s="481"/>
      <c r="SUR93" s="481"/>
      <c r="SUS93" s="482"/>
      <c r="SUT93" s="481"/>
      <c r="SUU93" s="1053"/>
      <c r="SUV93" s="1053"/>
      <c r="SUW93" s="1053"/>
      <c r="SUX93" s="1053"/>
      <c r="SUY93" s="1053"/>
      <c r="SUZ93" s="480"/>
      <c r="SVA93" s="480"/>
      <c r="SVB93" s="481"/>
      <c r="SVC93" s="480"/>
      <c r="SVD93" s="480"/>
      <c r="SVE93" s="480"/>
      <c r="SVF93" s="481"/>
      <c r="SVG93" s="481"/>
      <c r="SVH93" s="482"/>
      <c r="SVI93" s="481"/>
      <c r="SVJ93" s="1053"/>
      <c r="SVK93" s="1053"/>
      <c r="SVL93" s="1053"/>
      <c r="SVM93" s="1053"/>
      <c r="SVN93" s="1053"/>
      <c r="SVO93" s="480"/>
      <c r="SVP93" s="480"/>
      <c r="SVQ93" s="481"/>
      <c r="SVR93" s="480"/>
      <c r="SVS93" s="480"/>
      <c r="SVT93" s="480"/>
      <c r="SVU93" s="481"/>
      <c r="SVV93" s="481"/>
      <c r="SVW93" s="482"/>
      <c r="SVX93" s="481"/>
      <c r="SVY93" s="1053"/>
      <c r="SVZ93" s="1053"/>
      <c r="SWA93" s="1053"/>
      <c r="SWB93" s="1053"/>
      <c r="SWC93" s="1053"/>
      <c r="SWD93" s="480"/>
      <c r="SWE93" s="480"/>
      <c r="SWF93" s="481"/>
      <c r="SWG93" s="480"/>
      <c r="SWH93" s="480"/>
      <c r="SWI93" s="480"/>
      <c r="SWJ93" s="481"/>
      <c r="SWK93" s="481"/>
      <c r="SWL93" s="482"/>
      <c r="SWM93" s="481"/>
      <c r="SWN93" s="1053"/>
      <c r="SWO93" s="1053"/>
      <c r="SWP93" s="1053"/>
      <c r="SWQ93" s="1053"/>
      <c r="SWR93" s="1053"/>
      <c r="SWS93" s="480"/>
      <c r="SWT93" s="480"/>
      <c r="SWU93" s="481"/>
      <c r="SWV93" s="480"/>
      <c r="SWW93" s="480"/>
      <c r="SWX93" s="480"/>
      <c r="SWY93" s="481"/>
      <c r="SWZ93" s="481"/>
      <c r="SXA93" s="482"/>
      <c r="SXB93" s="481"/>
      <c r="SXC93" s="1053"/>
      <c r="SXD93" s="1053"/>
      <c r="SXE93" s="1053"/>
      <c r="SXF93" s="1053"/>
      <c r="SXG93" s="1053"/>
      <c r="SXH93" s="480"/>
      <c r="SXI93" s="480"/>
      <c r="SXJ93" s="481"/>
      <c r="SXK93" s="480"/>
      <c r="SXL93" s="480"/>
      <c r="SXM93" s="480"/>
      <c r="SXN93" s="481"/>
      <c r="SXO93" s="481"/>
      <c r="SXP93" s="482"/>
      <c r="SXQ93" s="481"/>
      <c r="SXR93" s="1053"/>
      <c r="SXS93" s="1053"/>
      <c r="SXT93" s="1053"/>
      <c r="SXU93" s="1053"/>
      <c r="SXV93" s="1053"/>
      <c r="SXW93" s="480"/>
      <c r="SXX93" s="480"/>
      <c r="SXY93" s="481"/>
      <c r="SXZ93" s="480"/>
      <c r="SYA93" s="480"/>
      <c r="SYB93" s="480"/>
      <c r="SYC93" s="481"/>
      <c r="SYD93" s="481"/>
      <c r="SYE93" s="482"/>
      <c r="SYF93" s="481"/>
      <c r="SYG93" s="1053"/>
      <c r="SYH93" s="1053"/>
      <c r="SYI93" s="1053"/>
      <c r="SYJ93" s="1053"/>
      <c r="SYK93" s="1053"/>
      <c r="SYL93" s="480"/>
      <c r="SYM93" s="480"/>
      <c r="SYN93" s="481"/>
      <c r="SYO93" s="480"/>
      <c r="SYP93" s="480"/>
      <c r="SYQ93" s="480"/>
      <c r="SYR93" s="481"/>
      <c r="SYS93" s="481"/>
      <c r="SYT93" s="482"/>
      <c r="SYU93" s="481"/>
      <c r="SYV93" s="1053"/>
      <c r="SYW93" s="1053"/>
      <c r="SYX93" s="1053"/>
      <c r="SYY93" s="1053"/>
      <c r="SYZ93" s="1053"/>
      <c r="SZA93" s="480"/>
      <c r="SZB93" s="480"/>
      <c r="SZC93" s="481"/>
      <c r="SZD93" s="480"/>
      <c r="SZE93" s="480"/>
      <c r="SZF93" s="480"/>
      <c r="SZG93" s="481"/>
      <c r="SZH93" s="481"/>
      <c r="SZI93" s="482"/>
      <c r="SZJ93" s="481"/>
      <c r="SZK93" s="1053"/>
      <c r="SZL93" s="1053"/>
      <c r="SZM93" s="1053"/>
      <c r="SZN93" s="1053"/>
      <c r="SZO93" s="1053"/>
      <c r="SZP93" s="480"/>
      <c r="SZQ93" s="480"/>
      <c r="SZR93" s="481"/>
      <c r="SZS93" s="480"/>
      <c r="SZT93" s="480"/>
      <c r="SZU93" s="480"/>
      <c r="SZV93" s="481"/>
      <c r="SZW93" s="481"/>
      <c r="SZX93" s="482"/>
      <c r="SZY93" s="481"/>
      <c r="SZZ93" s="1053"/>
      <c r="TAA93" s="1053"/>
      <c r="TAB93" s="1053"/>
      <c r="TAC93" s="1053"/>
      <c r="TAD93" s="1053"/>
      <c r="TAE93" s="480"/>
      <c r="TAF93" s="480"/>
      <c r="TAG93" s="481"/>
      <c r="TAH93" s="480"/>
      <c r="TAI93" s="480"/>
      <c r="TAJ93" s="480"/>
      <c r="TAK93" s="481"/>
      <c r="TAL93" s="481"/>
      <c r="TAM93" s="482"/>
      <c r="TAN93" s="481"/>
      <c r="TAO93" s="1053"/>
      <c r="TAP93" s="1053"/>
      <c r="TAQ93" s="1053"/>
      <c r="TAR93" s="1053"/>
      <c r="TAS93" s="1053"/>
      <c r="TAT93" s="480"/>
      <c r="TAU93" s="480"/>
      <c r="TAV93" s="481"/>
      <c r="TAW93" s="480"/>
      <c r="TAX93" s="480"/>
      <c r="TAY93" s="480"/>
      <c r="TAZ93" s="481"/>
      <c r="TBA93" s="481"/>
      <c r="TBB93" s="482"/>
      <c r="TBC93" s="481"/>
      <c r="TBD93" s="1053"/>
      <c r="TBE93" s="1053"/>
      <c r="TBF93" s="1053"/>
      <c r="TBG93" s="1053"/>
      <c r="TBH93" s="1053"/>
      <c r="TBI93" s="480"/>
      <c r="TBJ93" s="480"/>
      <c r="TBK93" s="481"/>
      <c r="TBL93" s="480"/>
      <c r="TBM93" s="480"/>
      <c r="TBN93" s="480"/>
      <c r="TBO93" s="481"/>
      <c r="TBP93" s="481"/>
      <c r="TBQ93" s="482"/>
      <c r="TBR93" s="481"/>
      <c r="TBS93" s="1053"/>
      <c r="TBT93" s="1053"/>
      <c r="TBU93" s="1053"/>
      <c r="TBV93" s="1053"/>
      <c r="TBW93" s="1053"/>
      <c r="TBX93" s="480"/>
      <c r="TBY93" s="480"/>
      <c r="TBZ93" s="481"/>
      <c r="TCA93" s="480"/>
      <c r="TCB93" s="480"/>
      <c r="TCC93" s="480"/>
      <c r="TCD93" s="481"/>
      <c r="TCE93" s="481"/>
      <c r="TCF93" s="482"/>
      <c r="TCG93" s="481"/>
      <c r="TCH93" s="1053"/>
      <c r="TCI93" s="1053"/>
      <c r="TCJ93" s="1053"/>
      <c r="TCK93" s="1053"/>
      <c r="TCL93" s="1053"/>
      <c r="TCM93" s="480"/>
      <c r="TCN93" s="480"/>
      <c r="TCO93" s="481"/>
      <c r="TCP93" s="480"/>
      <c r="TCQ93" s="480"/>
      <c r="TCR93" s="480"/>
      <c r="TCS93" s="481"/>
      <c r="TCT93" s="481"/>
      <c r="TCU93" s="482"/>
      <c r="TCV93" s="481"/>
      <c r="TCW93" s="1053"/>
      <c r="TCX93" s="1053"/>
      <c r="TCY93" s="1053"/>
      <c r="TCZ93" s="1053"/>
      <c r="TDA93" s="1053"/>
      <c r="TDB93" s="480"/>
      <c r="TDC93" s="480"/>
      <c r="TDD93" s="481"/>
      <c r="TDE93" s="480"/>
      <c r="TDF93" s="480"/>
      <c r="TDG93" s="480"/>
      <c r="TDH93" s="481"/>
      <c r="TDI93" s="481"/>
      <c r="TDJ93" s="482"/>
      <c r="TDK93" s="481"/>
      <c r="TDL93" s="1053"/>
      <c r="TDM93" s="1053"/>
      <c r="TDN93" s="1053"/>
      <c r="TDO93" s="1053"/>
      <c r="TDP93" s="1053"/>
      <c r="TDQ93" s="480"/>
      <c r="TDR93" s="480"/>
      <c r="TDS93" s="481"/>
      <c r="TDT93" s="480"/>
      <c r="TDU93" s="480"/>
      <c r="TDV93" s="480"/>
      <c r="TDW93" s="481"/>
      <c r="TDX93" s="481"/>
      <c r="TDY93" s="482"/>
      <c r="TDZ93" s="481"/>
      <c r="TEA93" s="1053"/>
      <c r="TEB93" s="1053"/>
      <c r="TEC93" s="1053"/>
      <c r="TED93" s="1053"/>
      <c r="TEE93" s="1053"/>
      <c r="TEF93" s="480"/>
      <c r="TEG93" s="480"/>
      <c r="TEH93" s="481"/>
      <c r="TEI93" s="480"/>
      <c r="TEJ93" s="480"/>
      <c r="TEK93" s="480"/>
      <c r="TEL93" s="481"/>
      <c r="TEM93" s="481"/>
      <c r="TEN93" s="482"/>
      <c r="TEO93" s="481"/>
      <c r="TEP93" s="1053"/>
      <c r="TEQ93" s="1053"/>
      <c r="TER93" s="1053"/>
      <c r="TES93" s="1053"/>
      <c r="TET93" s="1053"/>
      <c r="TEU93" s="480"/>
      <c r="TEV93" s="480"/>
      <c r="TEW93" s="481"/>
      <c r="TEX93" s="480"/>
      <c r="TEY93" s="480"/>
      <c r="TEZ93" s="480"/>
      <c r="TFA93" s="481"/>
      <c r="TFB93" s="481"/>
      <c r="TFC93" s="482"/>
      <c r="TFD93" s="481"/>
      <c r="TFE93" s="1053"/>
      <c r="TFF93" s="1053"/>
      <c r="TFG93" s="1053"/>
      <c r="TFH93" s="1053"/>
      <c r="TFI93" s="1053"/>
      <c r="TFJ93" s="480"/>
      <c r="TFK93" s="480"/>
      <c r="TFL93" s="481"/>
      <c r="TFM93" s="480"/>
      <c r="TFN93" s="480"/>
      <c r="TFO93" s="480"/>
      <c r="TFP93" s="481"/>
      <c r="TFQ93" s="481"/>
      <c r="TFR93" s="482"/>
      <c r="TFS93" s="481"/>
      <c r="TFT93" s="1053"/>
      <c r="TFU93" s="1053"/>
      <c r="TFV93" s="1053"/>
      <c r="TFW93" s="1053"/>
      <c r="TFX93" s="1053"/>
      <c r="TFY93" s="480"/>
      <c r="TFZ93" s="480"/>
      <c r="TGA93" s="481"/>
      <c r="TGB93" s="480"/>
      <c r="TGC93" s="480"/>
      <c r="TGD93" s="480"/>
      <c r="TGE93" s="481"/>
      <c r="TGF93" s="481"/>
      <c r="TGG93" s="482"/>
      <c r="TGH93" s="481"/>
      <c r="TGI93" s="1053"/>
      <c r="TGJ93" s="1053"/>
      <c r="TGK93" s="1053"/>
      <c r="TGL93" s="1053"/>
      <c r="TGM93" s="1053"/>
      <c r="TGN93" s="480"/>
      <c r="TGO93" s="480"/>
      <c r="TGP93" s="481"/>
      <c r="TGQ93" s="480"/>
      <c r="TGR93" s="480"/>
      <c r="TGS93" s="480"/>
      <c r="TGT93" s="481"/>
      <c r="TGU93" s="481"/>
      <c r="TGV93" s="482"/>
      <c r="TGW93" s="481"/>
      <c r="TGX93" s="1053"/>
      <c r="TGY93" s="1053"/>
      <c r="TGZ93" s="1053"/>
      <c r="THA93" s="1053"/>
      <c r="THB93" s="1053"/>
      <c r="THC93" s="480"/>
      <c r="THD93" s="480"/>
      <c r="THE93" s="481"/>
      <c r="THF93" s="480"/>
      <c r="THG93" s="480"/>
      <c r="THH93" s="480"/>
      <c r="THI93" s="481"/>
      <c r="THJ93" s="481"/>
      <c r="THK93" s="482"/>
      <c r="THL93" s="481"/>
      <c r="THM93" s="1053"/>
      <c r="THN93" s="1053"/>
      <c r="THO93" s="1053"/>
      <c r="THP93" s="1053"/>
      <c r="THQ93" s="1053"/>
      <c r="THR93" s="480"/>
      <c r="THS93" s="480"/>
      <c r="THT93" s="481"/>
      <c r="THU93" s="480"/>
      <c r="THV93" s="480"/>
      <c r="THW93" s="480"/>
      <c r="THX93" s="481"/>
      <c r="THY93" s="481"/>
      <c r="THZ93" s="482"/>
      <c r="TIA93" s="481"/>
      <c r="TIB93" s="1053"/>
      <c r="TIC93" s="1053"/>
      <c r="TID93" s="1053"/>
      <c r="TIE93" s="1053"/>
      <c r="TIF93" s="1053"/>
      <c r="TIG93" s="480"/>
      <c r="TIH93" s="480"/>
      <c r="TII93" s="481"/>
      <c r="TIJ93" s="480"/>
      <c r="TIK93" s="480"/>
      <c r="TIL93" s="480"/>
      <c r="TIM93" s="481"/>
      <c r="TIN93" s="481"/>
      <c r="TIO93" s="482"/>
      <c r="TIP93" s="481"/>
      <c r="TIQ93" s="1053"/>
      <c r="TIR93" s="1053"/>
      <c r="TIS93" s="1053"/>
      <c r="TIT93" s="1053"/>
      <c r="TIU93" s="1053"/>
      <c r="TIV93" s="480"/>
      <c r="TIW93" s="480"/>
      <c r="TIX93" s="481"/>
      <c r="TIY93" s="480"/>
      <c r="TIZ93" s="480"/>
      <c r="TJA93" s="480"/>
      <c r="TJB93" s="481"/>
      <c r="TJC93" s="481"/>
      <c r="TJD93" s="482"/>
      <c r="TJE93" s="481"/>
      <c r="TJF93" s="1053"/>
      <c r="TJG93" s="1053"/>
      <c r="TJH93" s="1053"/>
      <c r="TJI93" s="1053"/>
      <c r="TJJ93" s="1053"/>
      <c r="TJK93" s="480"/>
      <c r="TJL93" s="480"/>
      <c r="TJM93" s="481"/>
      <c r="TJN93" s="480"/>
      <c r="TJO93" s="480"/>
      <c r="TJP93" s="480"/>
      <c r="TJQ93" s="481"/>
      <c r="TJR93" s="481"/>
      <c r="TJS93" s="482"/>
      <c r="TJT93" s="481"/>
      <c r="TJU93" s="1053"/>
      <c r="TJV93" s="1053"/>
      <c r="TJW93" s="1053"/>
      <c r="TJX93" s="1053"/>
      <c r="TJY93" s="1053"/>
      <c r="TJZ93" s="480"/>
      <c r="TKA93" s="480"/>
      <c r="TKB93" s="481"/>
      <c r="TKC93" s="480"/>
      <c r="TKD93" s="480"/>
      <c r="TKE93" s="480"/>
      <c r="TKF93" s="481"/>
      <c r="TKG93" s="481"/>
      <c r="TKH93" s="482"/>
      <c r="TKI93" s="481"/>
      <c r="TKJ93" s="1053"/>
      <c r="TKK93" s="1053"/>
      <c r="TKL93" s="1053"/>
      <c r="TKM93" s="1053"/>
      <c r="TKN93" s="1053"/>
      <c r="TKO93" s="480"/>
      <c r="TKP93" s="480"/>
      <c r="TKQ93" s="481"/>
      <c r="TKR93" s="480"/>
      <c r="TKS93" s="480"/>
      <c r="TKT93" s="480"/>
      <c r="TKU93" s="481"/>
      <c r="TKV93" s="481"/>
      <c r="TKW93" s="482"/>
      <c r="TKX93" s="481"/>
      <c r="TKY93" s="1053"/>
      <c r="TKZ93" s="1053"/>
      <c r="TLA93" s="1053"/>
      <c r="TLB93" s="1053"/>
      <c r="TLC93" s="1053"/>
      <c r="TLD93" s="480"/>
      <c r="TLE93" s="480"/>
      <c r="TLF93" s="481"/>
      <c r="TLG93" s="480"/>
      <c r="TLH93" s="480"/>
      <c r="TLI93" s="480"/>
      <c r="TLJ93" s="481"/>
      <c r="TLK93" s="481"/>
      <c r="TLL93" s="482"/>
      <c r="TLM93" s="481"/>
      <c r="TLN93" s="1053"/>
      <c r="TLO93" s="1053"/>
      <c r="TLP93" s="1053"/>
      <c r="TLQ93" s="1053"/>
      <c r="TLR93" s="1053"/>
      <c r="TLS93" s="480"/>
      <c r="TLT93" s="480"/>
      <c r="TLU93" s="481"/>
      <c r="TLV93" s="480"/>
      <c r="TLW93" s="480"/>
      <c r="TLX93" s="480"/>
      <c r="TLY93" s="481"/>
      <c r="TLZ93" s="481"/>
      <c r="TMA93" s="482"/>
      <c r="TMB93" s="481"/>
      <c r="TMC93" s="1053"/>
      <c r="TMD93" s="1053"/>
      <c r="TME93" s="1053"/>
      <c r="TMF93" s="1053"/>
      <c r="TMG93" s="1053"/>
      <c r="TMH93" s="480"/>
      <c r="TMI93" s="480"/>
      <c r="TMJ93" s="481"/>
      <c r="TMK93" s="480"/>
      <c r="TML93" s="480"/>
      <c r="TMM93" s="480"/>
      <c r="TMN93" s="481"/>
      <c r="TMO93" s="481"/>
      <c r="TMP93" s="482"/>
      <c r="TMQ93" s="481"/>
      <c r="TMR93" s="1053"/>
      <c r="TMS93" s="1053"/>
      <c r="TMT93" s="1053"/>
      <c r="TMU93" s="1053"/>
      <c r="TMV93" s="1053"/>
      <c r="TMW93" s="480"/>
      <c r="TMX93" s="480"/>
      <c r="TMY93" s="481"/>
      <c r="TMZ93" s="480"/>
      <c r="TNA93" s="480"/>
      <c r="TNB93" s="480"/>
      <c r="TNC93" s="481"/>
      <c r="TND93" s="481"/>
      <c r="TNE93" s="482"/>
      <c r="TNF93" s="481"/>
      <c r="TNG93" s="1053"/>
      <c r="TNH93" s="1053"/>
      <c r="TNI93" s="1053"/>
      <c r="TNJ93" s="1053"/>
      <c r="TNK93" s="1053"/>
      <c r="TNL93" s="480"/>
      <c r="TNM93" s="480"/>
      <c r="TNN93" s="481"/>
      <c r="TNO93" s="480"/>
      <c r="TNP93" s="480"/>
      <c r="TNQ93" s="480"/>
      <c r="TNR93" s="481"/>
      <c r="TNS93" s="481"/>
      <c r="TNT93" s="482"/>
      <c r="TNU93" s="481"/>
      <c r="TNV93" s="1053"/>
      <c r="TNW93" s="1053"/>
      <c r="TNX93" s="1053"/>
      <c r="TNY93" s="1053"/>
      <c r="TNZ93" s="1053"/>
      <c r="TOA93" s="480"/>
      <c r="TOB93" s="480"/>
      <c r="TOC93" s="481"/>
      <c r="TOD93" s="480"/>
      <c r="TOE93" s="480"/>
      <c r="TOF93" s="480"/>
      <c r="TOG93" s="481"/>
      <c r="TOH93" s="481"/>
      <c r="TOI93" s="482"/>
      <c r="TOJ93" s="481"/>
      <c r="TOK93" s="1053"/>
      <c r="TOL93" s="1053"/>
      <c r="TOM93" s="1053"/>
      <c r="TON93" s="1053"/>
      <c r="TOO93" s="1053"/>
      <c r="TOP93" s="480"/>
      <c r="TOQ93" s="480"/>
      <c r="TOR93" s="481"/>
      <c r="TOS93" s="480"/>
      <c r="TOT93" s="480"/>
      <c r="TOU93" s="480"/>
      <c r="TOV93" s="481"/>
      <c r="TOW93" s="481"/>
      <c r="TOX93" s="482"/>
      <c r="TOY93" s="481"/>
      <c r="TOZ93" s="1053"/>
      <c r="TPA93" s="1053"/>
      <c r="TPB93" s="1053"/>
      <c r="TPC93" s="1053"/>
      <c r="TPD93" s="1053"/>
      <c r="TPE93" s="480"/>
      <c r="TPF93" s="480"/>
      <c r="TPG93" s="481"/>
      <c r="TPH93" s="480"/>
      <c r="TPI93" s="480"/>
      <c r="TPJ93" s="480"/>
      <c r="TPK93" s="481"/>
      <c r="TPL93" s="481"/>
      <c r="TPM93" s="482"/>
      <c r="TPN93" s="481"/>
      <c r="TPO93" s="1053"/>
      <c r="TPP93" s="1053"/>
      <c r="TPQ93" s="1053"/>
      <c r="TPR93" s="1053"/>
      <c r="TPS93" s="1053"/>
      <c r="TPT93" s="480"/>
      <c r="TPU93" s="480"/>
      <c r="TPV93" s="481"/>
      <c r="TPW93" s="480"/>
      <c r="TPX93" s="480"/>
      <c r="TPY93" s="480"/>
      <c r="TPZ93" s="481"/>
      <c r="TQA93" s="481"/>
      <c r="TQB93" s="482"/>
      <c r="TQC93" s="481"/>
      <c r="TQD93" s="1053"/>
      <c r="TQE93" s="1053"/>
      <c r="TQF93" s="1053"/>
      <c r="TQG93" s="1053"/>
      <c r="TQH93" s="1053"/>
      <c r="TQI93" s="480"/>
      <c r="TQJ93" s="480"/>
      <c r="TQK93" s="481"/>
      <c r="TQL93" s="480"/>
      <c r="TQM93" s="480"/>
      <c r="TQN93" s="480"/>
      <c r="TQO93" s="481"/>
      <c r="TQP93" s="481"/>
      <c r="TQQ93" s="482"/>
      <c r="TQR93" s="481"/>
      <c r="TQS93" s="1053"/>
      <c r="TQT93" s="1053"/>
      <c r="TQU93" s="1053"/>
      <c r="TQV93" s="1053"/>
      <c r="TQW93" s="1053"/>
      <c r="TQX93" s="480"/>
      <c r="TQY93" s="480"/>
      <c r="TQZ93" s="481"/>
      <c r="TRA93" s="480"/>
      <c r="TRB93" s="480"/>
      <c r="TRC93" s="480"/>
      <c r="TRD93" s="481"/>
      <c r="TRE93" s="481"/>
      <c r="TRF93" s="482"/>
      <c r="TRG93" s="481"/>
      <c r="TRH93" s="1053"/>
      <c r="TRI93" s="1053"/>
      <c r="TRJ93" s="1053"/>
      <c r="TRK93" s="1053"/>
      <c r="TRL93" s="1053"/>
      <c r="TRM93" s="480"/>
      <c r="TRN93" s="480"/>
      <c r="TRO93" s="481"/>
      <c r="TRP93" s="480"/>
      <c r="TRQ93" s="480"/>
      <c r="TRR93" s="480"/>
      <c r="TRS93" s="481"/>
      <c r="TRT93" s="481"/>
      <c r="TRU93" s="482"/>
      <c r="TRV93" s="481"/>
      <c r="TRW93" s="1053"/>
      <c r="TRX93" s="1053"/>
      <c r="TRY93" s="1053"/>
      <c r="TRZ93" s="1053"/>
      <c r="TSA93" s="1053"/>
      <c r="TSB93" s="480"/>
      <c r="TSC93" s="480"/>
      <c r="TSD93" s="481"/>
      <c r="TSE93" s="480"/>
      <c r="TSF93" s="480"/>
      <c r="TSG93" s="480"/>
      <c r="TSH93" s="481"/>
      <c r="TSI93" s="481"/>
      <c r="TSJ93" s="482"/>
      <c r="TSK93" s="481"/>
      <c r="TSL93" s="1053"/>
      <c r="TSM93" s="1053"/>
      <c r="TSN93" s="1053"/>
      <c r="TSO93" s="1053"/>
      <c r="TSP93" s="1053"/>
      <c r="TSQ93" s="480"/>
      <c r="TSR93" s="480"/>
      <c r="TSS93" s="481"/>
      <c r="TST93" s="480"/>
      <c r="TSU93" s="480"/>
      <c r="TSV93" s="480"/>
      <c r="TSW93" s="481"/>
      <c r="TSX93" s="481"/>
      <c r="TSY93" s="482"/>
      <c r="TSZ93" s="481"/>
      <c r="TTA93" s="1053"/>
      <c r="TTB93" s="1053"/>
      <c r="TTC93" s="1053"/>
      <c r="TTD93" s="1053"/>
      <c r="TTE93" s="1053"/>
      <c r="TTF93" s="480"/>
      <c r="TTG93" s="480"/>
      <c r="TTH93" s="481"/>
      <c r="TTI93" s="480"/>
      <c r="TTJ93" s="480"/>
      <c r="TTK93" s="480"/>
      <c r="TTL93" s="481"/>
      <c r="TTM93" s="481"/>
      <c r="TTN93" s="482"/>
      <c r="TTO93" s="481"/>
      <c r="TTP93" s="1053"/>
      <c r="TTQ93" s="1053"/>
      <c r="TTR93" s="1053"/>
      <c r="TTS93" s="1053"/>
      <c r="TTT93" s="1053"/>
      <c r="TTU93" s="480"/>
      <c r="TTV93" s="480"/>
      <c r="TTW93" s="481"/>
      <c r="TTX93" s="480"/>
      <c r="TTY93" s="480"/>
      <c r="TTZ93" s="480"/>
      <c r="TUA93" s="481"/>
      <c r="TUB93" s="481"/>
      <c r="TUC93" s="482"/>
      <c r="TUD93" s="481"/>
      <c r="TUE93" s="1053"/>
      <c r="TUF93" s="1053"/>
      <c r="TUG93" s="1053"/>
      <c r="TUH93" s="1053"/>
      <c r="TUI93" s="1053"/>
      <c r="TUJ93" s="480"/>
      <c r="TUK93" s="480"/>
      <c r="TUL93" s="481"/>
      <c r="TUM93" s="480"/>
      <c r="TUN93" s="480"/>
      <c r="TUO93" s="480"/>
      <c r="TUP93" s="481"/>
      <c r="TUQ93" s="481"/>
      <c r="TUR93" s="482"/>
      <c r="TUS93" s="481"/>
      <c r="TUT93" s="1053"/>
      <c r="TUU93" s="1053"/>
      <c r="TUV93" s="1053"/>
      <c r="TUW93" s="1053"/>
      <c r="TUX93" s="1053"/>
      <c r="TUY93" s="480"/>
      <c r="TUZ93" s="480"/>
      <c r="TVA93" s="481"/>
      <c r="TVB93" s="480"/>
      <c r="TVC93" s="480"/>
      <c r="TVD93" s="480"/>
      <c r="TVE93" s="481"/>
      <c r="TVF93" s="481"/>
      <c r="TVG93" s="482"/>
      <c r="TVH93" s="481"/>
      <c r="TVI93" s="1053"/>
      <c r="TVJ93" s="1053"/>
      <c r="TVK93" s="1053"/>
      <c r="TVL93" s="1053"/>
      <c r="TVM93" s="1053"/>
      <c r="TVN93" s="480"/>
      <c r="TVO93" s="480"/>
      <c r="TVP93" s="481"/>
      <c r="TVQ93" s="480"/>
      <c r="TVR93" s="480"/>
      <c r="TVS93" s="480"/>
      <c r="TVT93" s="481"/>
      <c r="TVU93" s="481"/>
      <c r="TVV93" s="482"/>
      <c r="TVW93" s="481"/>
      <c r="TVX93" s="1053"/>
      <c r="TVY93" s="1053"/>
      <c r="TVZ93" s="1053"/>
      <c r="TWA93" s="1053"/>
      <c r="TWB93" s="1053"/>
      <c r="TWC93" s="480"/>
      <c r="TWD93" s="480"/>
      <c r="TWE93" s="481"/>
      <c r="TWF93" s="480"/>
      <c r="TWG93" s="480"/>
      <c r="TWH93" s="480"/>
      <c r="TWI93" s="481"/>
      <c r="TWJ93" s="481"/>
      <c r="TWK93" s="482"/>
      <c r="TWL93" s="481"/>
      <c r="TWM93" s="1053"/>
      <c r="TWN93" s="1053"/>
      <c r="TWO93" s="1053"/>
      <c r="TWP93" s="1053"/>
      <c r="TWQ93" s="1053"/>
      <c r="TWR93" s="480"/>
      <c r="TWS93" s="480"/>
      <c r="TWT93" s="481"/>
      <c r="TWU93" s="480"/>
      <c r="TWV93" s="480"/>
      <c r="TWW93" s="480"/>
      <c r="TWX93" s="481"/>
      <c r="TWY93" s="481"/>
      <c r="TWZ93" s="482"/>
      <c r="TXA93" s="481"/>
      <c r="TXB93" s="1053"/>
      <c r="TXC93" s="1053"/>
      <c r="TXD93" s="1053"/>
      <c r="TXE93" s="1053"/>
      <c r="TXF93" s="1053"/>
      <c r="TXG93" s="480"/>
      <c r="TXH93" s="480"/>
      <c r="TXI93" s="481"/>
      <c r="TXJ93" s="480"/>
      <c r="TXK93" s="480"/>
      <c r="TXL93" s="480"/>
      <c r="TXM93" s="481"/>
      <c r="TXN93" s="481"/>
      <c r="TXO93" s="482"/>
      <c r="TXP93" s="481"/>
      <c r="TXQ93" s="1053"/>
      <c r="TXR93" s="1053"/>
      <c r="TXS93" s="1053"/>
      <c r="TXT93" s="1053"/>
      <c r="TXU93" s="1053"/>
      <c r="TXV93" s="480"/>
      <c r="TXW93" s="480"/>
      <c r="TXX93" s="481"/>
      <c r="TXY93" s="480"/>
      <c r="TXZ93" s="480"/>
      <c r="TYA93" s="480"/>
      <c r="TYB93" s="481"/>
      <c r="TYC93" s="481"/>
      <c r="TYD93" s="482"/>
      <c r="TYE93" s="481"/>
      <c r="TYF93" s="1053"/>
      <c r="TYG93" s="1053"/>
      <c r="TYH93" s="1053"/>
      <c r="TYI93" s="1053"/>
      <c r="TYJ93" s="1053"/>
      <c r="TYK93" s="480"/>
      <c r="TYL93" s="480"/>
      <c r="TYM93" s="481"/>
      <c r="TYN93" s="480"/>
      <c r="TYO93" s="480"/>
      <c r="TYP93" s="480"/>
      <c r="TYQ93" s="481"/>
      <c r="TYR93" s="481"/>
      <c r="TYS93" s="482"/>
      <c r="TYT93" s="481"/>
      <c r="TYU93" s="1053"/>
      <c r="TYV93" s="1053"/>
      <c r="TYW93" s="1053"/>
      <c r="TYX93" s="1053"/>
      <c r="TYY93" s="1053"/>
      <c r="TYZ93" s="480"/>
      <c r="TZA93" s="480"/>
      <c r="TZB93" s="481"/>
      <c r="TZC93" s="480"/>
      <c r="TZD93" s="480"/>
      <c r="TZE93" s="480"/>
      <c r="TZF93" s="481"/>
      <c r="TZG93" s="481"/>
      <c r="TZH93" s="482"/>
      <c r="TZI93" s="481"/>
      <c r="TZJ93" s="1053"/>
      <c r="TZK93" s="1053"/>
      <c r="TZL93" s="1053"/>
      <c r="TZM93" s="1053"/>
      <c r="TZN93" s="1053"/>
      <c r="TZO93" s="480"/>
      <c r="TZP93" s="480"/>
      <c r="TZQ93" s="481"/>
      <c r="TZR93" s="480"/>
      <c r="TZS93" s="480"/>
      <c r="TZT93" s="480"/>
      <c r="TZU93" s="481"/>
      <c r="TZV93" s="481"/>
      <c r="TZW93" s="482"/>
      <c r="TZX93" s="481"/>
      <c r="TZY93" s="1053"/>
      <c r="TZZ93" s="1053"/>
      <c r="UAA93" s="1053"/>
      <c r="UAB93" s="1053"/>
      <c r="UAC93" s="1053"/>
      <c r="UAD93" s="480"/>
      <c r="UAE93" s="480"/>
      <c r="UAF93" s="481"/>
      <c r="UAG93" s="480"/>
      <c r="UAH93" s="480"/>
      <c r="UAI93" s="480"/>
      <c r="UAJ93" s="481"/>
      <c r="UAK93" s="481"/>
      <c r="UAL93" s="482"/>
      <c r="UAM93" s="481"/>
      <c r="UAN93" s="1053"/>
      <c r="UAO93" s="1053"/>
      <c r="UAP93" s="1053"/>
      <c r="UAQ93" s="1053"/>
      <c r="UAR93" s="1053"/>
      <c r="UAS93" s="480"/>
      <c r="UAT93" s="480"/>
      <c r="UAU93" s="481"/>
      <c r="UAV93" s="480"/>
      <c r="UAW93" s="480"/>
      <c r="UAX93" s="480"/>
      <c r="UAY93" s="481"/>
      <c r="UAZ93" s="481"/>
      <c r="UBA93" s="482"/>
      <c r="UBB93" s="481"/>
      <c r="UBC93" s="1053"/>
      <c r="UBD93" s="1053"/>
      <c r="UBE93" s="1053"/>
      <c r="UBF93" s="1053"/>
      <c r="UBG93" s="1053"/>
      <c r="UBH93" s="480"/>
      <c r="UBI93" s="480"/>
      <c r="UBJ93" s="481"/>
      <c r="UBK93" s="480"/>
      <c r="UBL93" s="480"/>
      <c r="UBM93" s="480"/>
      <c r="UBN93" s="481"/>
      <c r="UBO93" s="481"/>
      <c r="UBP93" s="482"/>
      <c r="UBQ93" s="481"/>
      <c r="UBR93" s="1053"/>
      <c r="UBS93" s="1053"/>
      <c r="UBT93" s="1053"/>
      <c r="UBU93" s="1053"/>
      <c r="UBV93" s="1053"/>
      <c r="UBW93" s="480"/>
      <c r="UBX93" s="480"/>
      <c r="UBY93" s="481"/>
      <c r="UBZ93" s="480"/>
      <c r="UCA93" s="480"/>
      <c r="UCB93" s="480"/>
      <c r="UCC93" s="481"/>
      <c r="UCD93" s="481"/>
      <c r="UCE93" s="482"/>
      <c r="UCF93" s="481"/>
      <c r="UCG93" s="1053"/>
      <c r="UCH93" s="1053"/>
      <c r="UCI93" s="1053"/>
      <c r="UCJ93" s="1053"/>
      <c r="UCK93" s="1053"/>
      <c r="UCL93" s="480"/>
      <c r="UCM93" s="480"/>
      <c r="UCN93" s="481"/>
      <c r="UCO93" s="480"/>
      <c r="UCP93" s="480"/>
      <c r="UCQ93" s="480"/>
      <c r="UCR93" s="481"/>
      <c r="UCS93" s="481"/>
      <c r="UCT93" s="482"/>
      <c r="UCU93" s="481"/>
      <c r="UCV93" s="1053"/>
      <c r="UCW93" s="1053"/>
      <c r="UCX93" s="1053"/>
      <c r="UCY93" s="1053"/>
      <c r="UCZ93" s="1053"/>
      <c r="UDA93" s="480"/>
      <c r="UDB93" s="480"/>
      <c r="UDC93" s="481"/>
      <c r="UDD93" s="480"/>
      <c r="UDE93" s="480"/>
      <c r="UDF93" s="480"/>
      <c r="UDG93" s="481"/>
      <c r="UDH93" s="481"/>
      <c r="UDI93" s="482"/>
      <c r="UDJ93" s="481"/>
      <c r="UDK93" s="1053"/>
      <c r="UDL93" s="1053"/>
      <c r="UDM93" s="1053"/>
      <c r="UDN93" s="1053"/>
      <c r="UDO93" s="1053"/>
      <c r="UDP93" s="480"/>
      <c r="UDQ93" s="480"/>
      <c r="UDR93" s="481"/>
      <c r="UDS93" s="480"/>
      <c r="UDT93" s="480"/>
      <c r="UDU93" s="480"/>
      <c r="UDV93" s="481"/>
      <c r="UDW93" s="481"/>
      <c r="UDX93" s="482"/>
      <c r="UDY93" s="481"/>
      <c r="UDZ93" s="1053"/>
      <c r="UEA93" s="1053"/>
      <c r="UEB93" s="1053"/>
      <c r="UEC93" s="1053"/>
      <c r="UED93" s="1053"/>
      <c r="UEE93" s="480"/>
      <c r="UEF93" s="480"/>
      <c r="UEG93" s="481"/>
      <c r="UEH93" s="480"/>
      <c r="UEI93" s="480"/>
      <c r="UEJ93" s="480"/>
      <c r="UEK93" s="481"/>
      <c r="UEL93" s="481"/>
      <c r="UEM93" s="482"/>
      <c r="UEN93" s="481"/>
      <c r="UEO93" s="1053"/>
      <c r="UEP93" s="1053"/>
      <c r="UEQ93" s="1053"/>
      <c r="UER93" s="1053"/>
      <c r="UES93" s="1053"/>
      <c r="UET93" s="480"/>
      <c r="UEU93" s="480"/>
      <c r="UEV93" s="481"/>
      <c r="UEW93" s="480"/>
      <c r="UEX93" s="480"/>
      <c r="UEY93" s="480"/>
      <c r="UEZ93" s="481"/>
      <c r="UFA93" s="481"/>
      <c r="UFB93" s="482"/>
      <c r="UFC93" s="481"/>
      <c r="UFD93" s="1053"/>
      <c r="UFE93" s="1053"/>
      <c r="UFF93" s="1053"/>
      <c r="UFG93" s="1053"/>
      <c r="UFH93" s="1053"/>
      <c r="UFI93" s="480"/>
      <c r="UFJ93" s="480"/>
      <c r="UFK93" s="481"/>
      <c r="UFL93" s="480"/>
      <c r="UFM93" s="480"/>
      <c r="UFN93" s="480"/>
      <c r="UFO93" s="481"/>
      <c r="UFP93" s="481"/>
      <c r="UFQ93" s="482"/>
      <c r="UFR93" s="481"/>
      <c r="UFS93" s="1053"/>
      <c r="UFT93" s="1053"/>
      <c r="UFU93" s="1053"/>
      <c r="UFV93" s="1053"/>
      <c r="UFW93" s="1053"/>
      <c r="UFX93" s="480"/>
      <c r="UFY93" s="480"/>
      <c r="UFZ93" s="481"/>
      <c r="UGA93" s="480"/>
      <c r="UGB93" s="480"/>
      <c r="UGC93" s="480"/>
      <c r="UGD93" s="481"/>
      <c r="UGE93" s="481"/>
      <c r="UGF93" s="482"/>
      <c r="UGG93" s="481"/>
      <c r="UGH93" s="1053"/>
      <c r="UGI93" s="1053"/>
      <c r="UGJ93" s="1053"/>
      <c r="UGK93" s="1053"/>
      <c r="UGL93" s="1053"/>
      <c r="UGM93" s="480"/>
      <c r="UGN93" s="480"/>
      <c r="UGO93" s="481"/>
      <c r="UGP93" s="480"/>
      <c r="UGQ93" s="480"/>
      <c r="UGR93" s="480"/>
      <c r="UGS93" s="481"/>
      <c r="UGT93" s="481"/>
      <c r="UGU93" s="482"/>
      <c r="UGV93" s="481"/>
      <c r="UGW93" s="1053"/>
      <c r="UGX93" s="1053"/>
      <c r="UGY93" s="1053"/>
      <c r="UGZ93" s="1053"/>
      <c r="UHA93" s="1053"/>
      <c r="UHB93" s="480"/>
      <c r="UHC93" s="480"/>
      <c r="UHD93" s="481"/>
      <c r="UHE93" s="480"/>
      <c r="UHF93" s="480"/>
      <c r="UHG93" s="480"/>
      <c r="UHH93" s="481"/>
      <c r="UHI93" s="481"/>
      <c r="UHJ93" s="482"/>
      <c r="UHK93" s="481"/>
      <c r="UHL93" s="1053"/>
      <c r="UHM93" s="1053"/>
      <c r="UHN93" s="1053"/>
      <c r="UHO93" s="1053"/>
      <c r="UHP93" s="1053"/>
      <c r="UHQ93" s="480"/>
      <c r="UHR93" s="480"/>
      <c r="UHS93" s="481"/>
      <c r="UHT93" s="480"/>
      <c r="UHU93" s="480"/>
      <c r="UHV93" s="480"/>
      <c r="UHW93" s="481"/>
      <c r="UHX93" s="481"/>
      <c r="UHY93" s="482"/>
      <c r="UHZ93" s="481"/>
      <c r="UIA93" s="1053"/>
      <c r="UIB93" s="1053"/>
      <c r="UIC93" s="1053"/>
      <c r="UID93" s="1053"/>
      <c r="UIE93" s="1053"/>
      <c r="UIF93" s="480"/>
      <c r="UIG93" s="480"/>
      <c r="UIH93" s="481"/>
      <c r="UII93" s="480"/>
      <c r="UIJ93" s="480"/>
      <c r="UIK93" s="480"/>
      <c r="UIL93" s="481"/>
      <c r="UIM93" s="481"/>
      <c r="UIN93" s="482"/>
      <c r="UIO93" s="481"/>
      <c r="UIP93" s="1053"/>
      <c r="UIQ93" s="1053"/>
      <c r="UIR93" s="1053"/>
      <c r="UIS93" s="1053"/>
      <c r="UIT93" s="1053"/>
      <c r="UIU93" s="480"/>
      <c r="UIV93" s="480"/>
      <c r="UIW93" s="481"/>
      <c r="UIX93" s="480"/>
      <c r="UIY93" s="480"/>
      <c r="UIZ93" s="480"/>
      <c r="UJA93" s="481"/>
      <c r="UJB93" s="481"/>
      <c r="UJC93" s="482"/>
      <c r="UJD93" s="481"/>
      <c r="UJE93" s="1053"/>
      <c r="UJF93" s="1053"/>
      <c r="UJG93" s="1053"/>
      <c r="UJH93" s="1053"/>
      <c r="UJI93" s="1053"/>
      <c r="UJJ93" s="480"/>
      <c r="UJK93" s="480"/>
      <c r="UJL93" s="481"/>
      <c r="UJM93" s="480"/>
      <c r="UJN93" s="480"/>
      <c r="UJO93" s="480"/>
      <c r="UJP93" s="481"/>
      <c r="UJQ93" s="481"/>
      <c r="UJR93" s="482"/>
      <c r="UJS93" s="481"/>
      <c r="UJT93" s="1053"/>
      <c r="UJU93" s="1053"/>
      <c r="UJV93" s="1053"/>
      <c r="UJW93" s="1053"/>
      <c r="UJX93" s="1053"/>
      <c r="UJY93" s="480"/>
      <c r="UJZ93" s="480"/>
      <c r="UKA93" s="481"/>
      <c r="UKB93" s="480"/>
      <c r="UKC93" s="480"/>
      <c r="UKD93" s="480"/>
      <c r="UKE93" s="481"/>
      <c r="UKF93" s="481"/>
      <c r="UKG93" s="482"/>
      <c r="UKH93" s="481"/>
      <c r="UKI93" s="1053"/>
      <c r="UKJ93" s="1053"/>
      <c r="UKK93" s="1053"/>
      <c r="UKL93" s="1053"/>
      <c r="UKM93" s="1053"/>
      <c r="UKN93" s="480"/>
      <c r="UKO93" s="480"/>
      <c r="UKP93" s="481"/>
      <c r="UKQ93" s="480"/>
      <c r="UKR93" s="480"/>
      <c r="UKS93" s="480"/>
      <c r="UKT93" s="481"/>
      <c r="UKU93" s="481"/>
      <c r="UKV93" s="482"/>
      <c r="UKW93" s="481"/>
      <c r="UKX93" s="1053"/>
      <c r="UKY93" s="1053"/>
      <c r="UKZ93" s="1053"/>
      <c r="ULA93" s="1053"/>
      <c r="ULB93" s="1053"/>
      <c r="ULC93" s="480"/>
      <c r="ULD93" s="480"/>
      <c r="ULE93" s="481"/>
      <c r="ULF93" s="480"/>
      <c r="ULG93" s="480"/>
      <c r="ULH93" s="480"/>
      <c r="ULI93" s="481"/>
      <c r="ULJ93" s="481"/>
      <c r="ULK93" s="482"/>
      <c r="ULL93" s="481"/>
      <c r="ULM93" s="1053"/>
      <c r="ULN93" s="1053"/>
      <c r="ULO93" s="1053"/>
      <c r="ULP93" s="1053"/>
      <c r="ULQ93" s="1053"/>
      <c r="ULR93" s="480"/>
      <c r="ULS93" s="480"/>
      <c r="ULT93" s="481"/>
      <c r="ULU93" s="480"/>
      <c r="ULV93" s="480"/>
      <c r="ULW93" s="480"/>
      <c r="ULX93" s="481"/>
      <c r="ULY93" s="481"/>
      <c r="ULZ93" s="482"/>
      <c r="UMA93" s="481"/>
      <c r="UMB93" s="1053"/>
      <c r="UMC93" s="1053"/>
      <c r="UMD93" s="1053"/>
      <c r="UME93" s="1053"/>
      <c r="UMF93" s="1053"/>
      <c r="UMG93" s="480"/>
      <c r="UMH93" s="480"/>
      <c r="UMI93" s="481"/>
      <c r="UMJ93" s="480"/>
      <c r="UMK93" s="480"/>
      <c r="UML93" s="480"/>
      <c r="UMM93" s="481"/>
      <c r="UMN93" s="481"/>
      <c r="UMO93" s="482"/>
      <c r="UMP93" s="481"/>
      <c r="UMQ93" s="1053"/>
      <c r="UMR93" s="1053"/>
      <c r="UMS93" s="1053"/>
      <c r="UMT93" s="1053"/>
      <c r="UMU93" s="1053"/>
      <c r="UMV93" s="480"/>
      <c r="UMW93" s="480"/>
      <c r="UMX93" s="481"/>
      <c r="UMY93" s="480"/>
      <c r="UMZ93" s="480"/>
      <c r="UNA93" s="480"/>
      <c r="UNB93" s="481"/>
      <c r="UNC93" s="481"/>
      <c r="UND93" s="482"/>
      <c r="UNE93" s="481"/>
      <c r="UNF93" s="1053"/>
      <c r="UNG93" s="1053"/>
      <c r="UNH93" s="1053"/>
      <c r="UNI93" s="1053"/>
      <c r="UNJ93" s="1053"/>
      <c r="UNK93" s="480"/>
      <c r="UNL93" s="480"/>
      <c r="UNM93" s="481"/>
      <c r="UNN93" s="480"/>
      <c r="UNO93" s="480"/>
      <c r="UNP93" s="480"/>
      <c r="UNQ93" s="481"/>
      <c r="UNR93" s="481"/>
      <c r="UNS93" s="482"/>
      <c r="UNT93" s="481"/>
      <c r="UNU93" s="1053"/>
      <c r="UNV93" s="1053"/>
      <c r="UNW93" s="1053"/>
      <c r="UNX93" s="1053"/>
      <c r="UNY93" s="1053"/>
      <c r="UNZ93" s="480"/>
      <c r="UOA93" s="480"/>
      <c r="UOB93" s="481"/>
      <c r="UOC93" s="480"/>
      <c r="UOD93" s="480"/>
      <c r="UOE93" s="480"/>
      <c r="UOF93" s="481"/>
      <c r="UOG93" s="481"/>
      <c r="UOH93" s="482"/>
      <c r="UOI93" s="481"/>
      <c r="UOJ93" s="1053"/>
      <c r="UOK93" s="1053"/>
      <c r="UOL93" s="1053"/>
      <c r="UOM93" s="1053"/>
      <c r="UON93" s="1053"/>
      <c r="UOO93" s="480"/>
      <c r="UOP93" s="480"/>
      <c r="UOQ93" s="481"/>
      <c r="UOR93" s="480"/>
      <c r="UOS93" s="480"/>
      <c r="UOT93" s="480"/>
      <c r="UOU93" s="481"/>
      <c r="UOV93" s="481"/>
      <c r="UOW93" s="482"/>
      <c r="UOX93" s="481"/>
      <c r="UOY93" s="1053"/>
      <c r="UOZ93" s="1053"/>
      <c r="UPA93" s="1053"/>
      <c r="UPB93" s="1053"/>
      <c r="UPC93" s="1053"/>
      <c r="UPD93" s="480"/>
      <c r="UPE93" s="480"/>
      <c r="UPF93" s="481"/>
      <c r="UPG93" s="480"/>
      <c r="UPH93" s="480"/>
      <c r="UPI93" s="480"/>
      <c r="UPJ93" s="481"/>
      <c r="UPK93" s="481"/>
      <c r="UPL93" s="482"/>
      <c r="UPM93" s="481"/>
      <c r="UPN93" s="1053"/>
      <c r="UPO93" s="1053"/>
      <c r="UPP93" s="1053"/>
      <c r="UPQ93" s="1053"/>
      <c r="UPR93" s="1053"/>
      <c r="UPS93" s="480"/>
      <c r="UPT93" s="480"/>
      <c r="UPU93" s="481"/>
      <c r="UPV93" s="480"/>
      <c r="UPW93" s="480"/>
      <c r="UPX93" s="480"/>
      <c r="UPY93" s="481"/>
      <c r="UPZ93" s="481"/>
      <c r="UQA93" s="482"/>
      <c r="UQB93" s="481"/>
      <c r="UQC93" s="1053"/>
      <c r="UQD93" s="1053"/>
      <c r="UQE93" s="1053"/>
      <c r="UQF93" s="1053"/>
      <c r="UQG93" s="1053"/>
      <c r="UQH93" s="480"/>
      <c r="UQI93" s="480"/>
      <c r="UQJ93" s="481"/>
      <c r="UQK93" s="480"/>
      <c r="UQL93" s="480"/>
      <c r="UQM93" s="480"/>
      <c r="UQN93" s="481"/>
      <c r="UQO93" s="481"/>
      <c r="UQP93" s="482"/>
      <c r="UQQ93" s="481"/>
      <c r="UQR93" s="1053"/>
      <c r="UQS93" s="1053"/>
      <c r="UQT93" s="1053"/>
      <c r="UQU93" s="1053"/>
      <c r="UQV93" s="1053"/>
      <c r="UQW93" s="480"/>
      <c r="UQX93" s="480"/>
      <c r="UQY93" s="481"/>
      <c r="UQZ93" s="480"/>
      <c r="URA93" s="480"/>
      <c r="URB93" s="480"/>
      <c r="URC93" s="481"/>
      <c r="URD93" s="481"/>
      <c r="URE93" s="482"/>
      <c r="URF93" s="481"/>
      <c r="URG93" s="1053"/>
      <c r="URH93" s="1053"/>
      <c r="URI93" s="1053"/>
      <c r="URJ93" s="1053"/>
      <c r="URK93" s="1053"/>
      <c r="URL93" s="480"/>
      <c r="URM93" s="480"/>
      <c r="URN93" s="481"/>
      <c r="URO93" s="480"/>
      <c r="URP93" s="480"/>
      <c r="URQ93" s="480"/>
      <c r="URR93" s="481"/>
      <c r="URS93" s="481"/>
      <c r="URT93" s="482"/>
      <c r="URU93" s="481"/>
      <c r="URV93" s="1053"/>
      <c r="URW93" s="1053"/>
      <c r="URX93" s="1053"/>
      <c r="URY93" s="1053"/>
      <c r="URZ93" s="1053"/>
      <c r="USA93" s="480"/>
      <c r="USB93" s="480"/>
      <c r="USC93" s="481"/>
      <c r="USD93" s="480"/>
      <c r="USE93" s="480"/>
      <c r="USF93" s="480"/>
      <c r="USG93" s="481"/>
      <c r="USH93" s="481"/>
      <c r="USI93" s="482"/>
      <c r="USJ93" s="481"/>
      <c r="USK93" s="1053"/>
      <c r="USL93" s="1053"/>
      <c r="USM93" s="1053"/>
      <c r="USN93" s="1053"/>
      <c r="USO93" s="1053"/>
      <c r="USP93" s="480"/>
      <c r="USQ93" s="480"/>
      <c r="USR93" s="481"/>
      <c r="USS93" s="480"/>
      <c r="UST93" s="480"/>
      <c r="USU93" s="480"/>
      <c r="USV93" s="481"/>
      <c r="USW93" s="481"/>
      <c r="USX93" s="482"/>
      <c r="USY93" s="481"/>
      <c r="USZ93" s="1053"/>
      <c r="UTA93" s="1053"/>
      <c r="UTB93" s="1053"/>
      <c r="UTC93" s="1053"/>
      <c r="UTD93" s="1053"/>
      <c r="UTE93" s="480"/>
      <c r="UTF93" s="480"/>
      <c r="UTG93" s="481"/>
      <c r="UTH93" s="480"/>
      <c r="UTI93" s="480"/>
      <c r="UTJ93" s="480"/>
      <c r="UTK93" s="481"/>
      <c r="UTL93" s="481"/>
      <c r="UTM93" s="482"/>
      <c r="UTN93" s="481"/>
      <c r="UTO93" s="1053"/>
      <c r="UTP93" s="1053"/>
      <c r="UTQ93" s="1053"/>
      <c r="UTR93" s="1053"/>
      <c r="UTS93" s="1053"/>
      <c r="UTT93" s="480"/>
      <c r="UTU93" s="480"/>
      <c r="UTV93" s="481"/>
      <c r="UTW93" s="480"/>
      <c r="UTX93" s="480"/>
      <c r="UTY93" s="480"/>
      <c r="UTZ93" s="481"/>
      <c r="UUA93" s="481"/>
      <c r="UUB93" s="482"/>
      <c r="UUC93" s="481"/>
      <c r="UUD93" s="1053"/>
      <c r="UUE93" s="1053"/>
      <c r="UUF93" s="1053"/>
      <c r="UUG93" s="1053"/>
      <c r="UUH93" s="1053"/>
      <c r="UUI93" s="480"/>
      <c r="UUJ93" s="480"/>
      <c r="UUK93" s="481"/>
      <c r="UUL93" s="480"/>
      <c r="UUM93" s="480"/>
      <c r="UUN93" s="480"/>
      <c r="UUO93" s="481"/>
      <c r="UUP93" s="481"/>
      <c r="UUQ93" s="482"/>
      <c r="UUR93" s="481"/>
      <c r="UUS93" s="1053"/>
      <c r="UUT93" s="1053"/>
      <c r="UUU93" s="1053"/>
      <c r="UUV93" s="1053"/>
      <c r="UUW93" s="1053"/>
      <c r="UUX93" s="480"/>
      <c r="UUY93" s="480"/>
      <c r="UUZ93" s="481"/>
      <c r="UVA93" s="480"/>
      <c r="UVB93" s="480"/>
      <c r="UVC93" s="480"/>
      <c r="UVD93" s="481"/>
      <c r="UVE93" s="481"/>
      <c r="UVF93" s="482"/>
      <c r="UVG93" s="481"/>
      <c r="UVH93" s="1053"/>
      <c r="UVI93" s="1053"/>
      <c r="UVJ93" s="1053"/>
      <c r="UVK93" s="1053"/>
      <c r="UVL93" s="1053"/>
      <c r="UVM93" s="480"/>
      <c r="UVN93" s="480"/>
      <c r="UVO93" s="481"/>
      <c r="UVP93" s="480"/>
      <c r="UVQ93" s="480"/>
      <c r="UVR93" s="480"/>
      <c r="UVS93" s="481"/>
      <c r="UVT93" s="481"/>
      <c r="UVU93" s="482"/>
      <c r="UVV93" s="481"/>
      <c r="UVW93" s="1053"/>
      <c r="UVX93" s="1053"/>
      <c r="UVY93" s="1053"/>
      <c r="UVZ93" s="1053"/>
      <c r="UWA93" s="1053"/>
      <c r="UWB93" s="480"/>
      <c r="UWC93" s="480"/>
      <c r="UWD93" s="481"/>
      <c r="UWE93" s="480"/>
      <c r="UWF93" s="480"/>
      <c r="UWG93" s="480"/>
      <c r="UWH93" s="481"/>
      <c r="UWI93" s="481"/>
      <c r="UWJ93" s="482"/>
      <c r="UWK93" s="481"/>
      <c r="UWL93" s="1053"/>
      <c r="UWM93" s="1053"/>
      <c r="UWN93" s="1053"/>
      <c r="UWO93" s="1053"/>
      <c r="UWP93" s="1053"/>
      <c r="UWQ93" s="480"/>
      <c r="UWR93" s="480"/>
      <c r="UWS93" s="481"/>
      <c r="UWT93" s="480"/>
      <c r="UWU93" s="480"/>
      <c r="UWV93" s="480"/>
      <c r="UWW93" s="481"/>
      <c r="UWX93" s="481"/>
      <c r="UWY93" s="482"/>
      <c r="UWZ93" s="481"/>
      <c r="UXA93" s="1053"/>
      <c r="UXB93" s="1053"/>
      <c r="UXC93" s="1053"/>
      <c r="UXD93" s="1053"/>
      <c r="UXE93" s="1053"/>
      <c r="UXF93" s="480"/>
      <c r="UXG93" s="480"/>
      <c r="UXH93" s="481"/>
      <c r="UXI93" s="480"/>
      <c r="UXJ93" s="480"/>
      <c r="UXK93" s="480"/>
      <c r="UXL93" s="481"/>
      <c r="UXM93" s="481"/>
      <c r="UXN93" s="482"/>
      <c r="UXO93" s="481"/>
      <c r="UXP93" s="1053"/>
      <c r="UXQ93" s="1053"/>
      <c r="UXR93" s="1053"/>
      <c r="UXS93" s="1053"/>
      <c r="UXT93" s="1053"/>
      <c r="UXU93" s="480"/>
      <c r="UXV93" s="480"/>
      <c r="UXW93" s="481"/>
      <c r="UXX93" s="480"/>
      <c r="UXY93" s="480"/>
      <c r="UXZ93" s="480"/>
      <c r="UYA93" s="481"/>
      <c r="UYB93" s="481"/>
      <c r="UYC93" s="482"/>
      <c r="UYD93" s="481"/>
      <c r="UYE93" s="1053"/>
      <c r="UYF93" s="1053"/>
      <c r="UYG93" s="1053"/>
      <c r="UYH93" s="1053"/>
      <c r="UYI93" s="1053"/>
      <c r="UYJ93" s="480"/>
      <c r="UYK93" s="480"/>
      <c r="UYL93" s="481"/>
      <c r="UYM93" s="480"/>
      <c r="UYN93" s="480"/>
      <c r="UYO93" s="480"/>
      <c r="UYP93" s="481"/>
      <c r="UYQ93" s="481"/>
      <c r="UYR93" s="482"/>
      <c r="UYS93" s="481"/>
      <c r="UYT93" s="1053"/>
      <c r="UYU93" s="1053"/>
      <c r="UYV93" s="1053"/>
      <c r="UYW93" s="1053"/>
      <c r="UYX93" s="1053"/>
      <c r="UYY93" s="480"/>
      <c r="UYZ93" s="480"/>
      <c r="UZA93" s="481"/>
      <c r="UZB93" s="480"/>
      <c r="UZC93" s="480"/>
      <c r="UZD93" s="480"/>
      <c r="UZE93" s="481"/>
      <c r="UZF93" s="481"/>
      <c r="UZG93" s="482"/>
      <c r="UZH93" s="481"/>
      <c r="UZI93" s="1053"/>
      <c r="UZJ93" s="1053"/>
      <c r="UZK93" s="1053"/>
      <c r="UZL93" s="1053"/>
      <c r="UZM93" s="1053"/>
      <c r="UZN93" s="480"/>
      <c r="UZO93" s="480"/>
      <c r="UZP93" s="481"/>
      <c r="UZQ93" s="480"/>
      <c r="UZR93" s="480"/>
      <c r="UZS93" s="480"/>
      <c r="UZT93" s="481"/>
      <c r="UZU93" s="481"/>
      <c r="UZV93" s="482"/>
      <c r="UZW93" s="481"/>
      <c r="UZX93" s="1053"/>
      <c r="UZY93" s="1053"/>
      <c r="UZZ93" s="1053"/>
      <c r="VAA93" s="1053"/>
      <c r="VAB93" s="1053"/>
      <c r="VAC93" s="480"/>
      <c r="VAD93" s="480"/>
      <c r="VAE93" s="481"/>
      <c r="VAF93" s="480"/>
      <c r="VAG93" s="480"/>
      <c r="VAH93" s="480"/>
      <c r="VAI93" s="481"/>
      <c r="VAJ93" s="481"/>
      <c r="VAK93" s="482"/>
      <c r="VAL93" s="481"/>
      <c r="VAM93" s="1053"/>
      <c r="VAN93" s="1053"/>
      <c r="VAO93" s="1053"/>
      <c r="VAP93" s="1053"/>
      <c r="VAQ93" s="1053"/>
      <c r="VAR93" s="480"/>
      <c r="VAS93" s="480"/>
      <c r="VAT93" s="481"/>
      <c r="VAU93" s="480"/>
      <c r="VAV93" s="480"/>
      <c r="VAW93" s="480"/>
      <c r="VAX93" s="481"/>
      <c r="VAY93" s="481"/>
      <c r="VAZ93" s="482"/>
      <c r="VBA93" s="481"/>
      <c r="VBB93" s="1053"/>
      <c r="VBC93" s="1053"/>
      <c r="VBD93" s="1053"/>
      <c r="VBE93" s="1053"/>
      <c r="VBF93" s="1053"/>
      <c r="VBG93" s="480"/>
      <c r="VBH93" s="480"/>
      <c r="VBI93" s="481"/>
      <c r="VBJ93" s="480"/>
      <c r="VBK93" s="480"/>
      <c r="VBL93" s="480"/>
      <c r="VBM93" s="481"/>
      <c r="VBN93" s="481"/>
      <c r="VBO93" s="482"/>
      <c r="VBP93" s="481"/>
      <c r="VBQ93" s="1053"/>
      <c r="VBR93" s="1053"/>
      <c r="VBS93" s="1053"/>
      <c r="VBT93" s="1053"/>
      <c r="VBU93" s="1053"/>
      <c r="VBV93" s="480"/>
      <c r="VBW93" s="480"/>
      <c r="VBX93" s="481"/>
      <c r="VBY93" s="480"/>
      <c r="VBZ93" s="480"/>
      <c r="VCA93" s="480"/>
      <c r="VCB93" s="481"/>
      <c r="VCC93" s="481"/>
      <c r="VCD93" s="482"/>
      <c r="VCE93" s="481"/>
      <c r="VCF93" s="1053"/>
      <c r="VCG93" s="1053"/>
      <c r="VCH93" s="1053"/>
      <c r="VCI93" s="1053"/>
      <c r="VCJ93" s="1053"/>
      <c r="VCK93" s="480"/>
      <c r="VCL93" s="480"/>
      <c r="VCM93" s="481"/>
      <c r="VCN93" s="480"/>
      <c r="VCO93" s="480"/>
      <c r="VCP93" s="480"/>
      <c r="VCQ93" s="481"/>
      <c r="VCR93" s="481"/>
      <c r="VCS93" s="482"/>
      <c r="VCT93" s="481"/>
      <c r="VCU93" s="1053"/>
      <c r="VCV93" s="1053"/>
      <c r="VCW93" s="1053"/>
      <c r="VCX93" s="1053"/>
      <c r="VCY93" s="1053"/>
      <c r="VCZ93" s="480"/>
      <c r="VDA93" s="480"/>
      <c r="VDB93" s="481"/>
      <c r="VDC93" s="480"/>
      <c r="VDD93" s="480"/>
      <c r="VDE93" s="480"/>
      <c r="VDF93" s="481"/>
      <c r="VDG93" s="481"/>
      <c r="VDH93" s="482"/>
      <c r="VDI93" s="481"/>
      <c r="VDJ93" s="1053"/>
      <c r="VDK93" s="1053"/>
      <c r="VDL93" s="1053"/>
      <c r="VDM93" s="1053"/>
      <c r="VDN93" s="1053"/>
      <c r="VDO93" s="480"/>
      <c r="VDP93" s="480"/>
      <c r="VDQ93" s="481"/>
      <c r="VDR93" s="480"/>
      <c r="VDS93" s="480"/>
      <c r="VDT93" s="480"/>
      <c r="VDU93" s="481"/>
      <c r="VDV93" s="481"/>
      <c r="VDW93" s="482"/>
      <c r="VDX93" s="481"/>
      <c r="VDY93" s="1053"/>
      <c r="VDZ93" s="1053"/>
      <c r="VEA93" s="1053"/>
      <c r="VEB93" s="1053"/>
      <c r="VEC93" s="1053"/>
      <c r="VED93" s="480"/>
      <c r="VEE93" s="480"/>
      <c r="VEF93" s="481"/>
      <c r="VEG93" s="480"/>
      <c r="VEH93" s="480"/>
      <c r="VEI93" s="480"/>
      <c r="VEJ93" s="481"/>
      <c r="VEK93" s="481"/>
      <c r="VEL93" s="482"/>
      <c r="VEM93" s="481"/>
      <c r="VEN93" s="1053"/>
      <c r="VEO93" s="1053"/>
      <c r="VEP93" s="1053"/>
      <c r="VEQ93" s="1053"/>
      <c r="VER93" s="1053"/>
      <c r="VES93" s="480"/>
      <c r="VET93" s="480"/>
      <c r="VEU93" s="481"/>
      <c r="VEV93" s="480"/>
      <c r="VEW93" s="480"/>
      <c r="VEX93" s="480"/>
      <c r="VEY93" s="481"/>
      <c r="VEZ93" s="481"/>
      <c r="VFA93" s="482"/>
      <c r="VFB93" s="481"/>
      <c r="VFC93" s="1053"/>
      <c r="VFD93" s="1053"/>
      <c r="VFE93" s="1053"/>
      <c r="VFF93" s="1053"/>
      <c r="VFG93" s="1053"/>
      <c r="VFH93" s="480"/>
      <c r="VFI93" s="480"/>
      <c r="VFJ93" s="481"/>
      <c r="VFK93" s="480"/>
      <c r="VFL93" s="480"/>
      <c r="VFM93" s="480"/>
      <c r="VFN93" s="481"/>
      <c r="VFO93" s="481"/>
      <c r="VFP93" s="482"/>
      <c r="VFQ93" s="481"/>
      <c r="VFR93" s="1053"/>
      <c r="VFS93" s="1053"/>
      <c r="VFT93" s="1053"/>
      <c r="VFU93" s="1053"/>
      <c r="VFV93" s="1053"/>
      <c r="VFW93" s="480"/>
      <c r="VFX93" s="480"/>
      <c r="VFY93" s="481"/>
      <c r="VFZ93" s="480"/>
      <c r="VGA93" s="480"/>
      <c r="VGB93" s="480"/>
      <c r="VGC93" s="481"/>
      <c r="VGD93" s="481"/>
      <c r="VGE93" s="482"/>
      <c r="VGF93" s="481"/>
      <c r="VGG93" s="1053"/>
      <c r="VGH93" s="1053"/>
      <c r="VGI93" s="1053"/>
      <c r="VGJ93" s="1053"/>
      <c r="VGK93" s="1053"/>
      <c r="VGL93" s="480"/>
      <c r="VGM93" s="480"/>
      <c r="VGN93" s="481"/>
      <c r="VGO93" s="480"/>
      <c r="VGP93" s="480"/>
      <c r="VGQ93" s="480"/>
      <c r="VGR93" s="481"/>
      <c r="VGS93" s="481"/>
      <c r="VGT93" s="482"/>
      <c r="VGU93" s="481"/>
      <c r="VGV93" s="1053"/>
      <c r="VGW93" s="1053"/>
      <c r="VGX93" s="1053"/>
      <c r="VGY93" s="1053"/>
      <c r="VGZ93" s="1053"/>
      <c r="VHA93" s="480"/>
      <c r="VHB93" s="480"/>
      <c r="VHC93" s="481"/>
      <c r="VHD93" s="480"/>
      <c r="VHE93" s="480"/>
      <c r="VHF93" s="480"/>
      <c r="VHG93" s="481"/>
      <c r="VHH93" s="481"/>
      <c r="VHI93" s="482"/>
      <c r="VHJ93" s="481"/>
      <c r="VHK93" s="1053"/>
      <c r="VHL93" s="1053"/>
      <c r="VHM93" s="1053"/>
      <c r="VHN93" s="1053"/>
      <c r="VHO93" s="1053"/>
      <c r="VHP93" s="480"/>
      <c r="VHQ93" s="480"/>
      <c r="VHR93" s="481"/>
      <c r="VHS93" s="480"/>
      <c r="VHT93" s="480"/>
      <c r="VHU93" s="480"/>
      <c r="VHV93" s="481"/>
      <c r="VHW93" s="481"/>
      <c r="VHX93" s="482"/>
      <c r="VHY93" s="481"/>
      <c r="VHZ93" s="1053"/>
      <c r="VIA93" s="1053"/>
      <c r="VIB93" s="1053"/>
      <c r="VIC93" s="1053"/>
      <c r="VID93" s="1053"/>
      <c r="VIE93" s="480"/>
      <c r="VIF93" s="480"/>
      <c r="VIG93" s="481"/>
      <c r="VIH93" s="480"/>
      <c r="VII93" s="480"/>
      <c r="VIJ93" s="480"/>
      <c r="VIK93" s="481"/>
      <c r="VIL93" s="481"/>
      <c r="VIM93" s="482"/>
      <c r="VIN93" s="481"/>
      <c r="VIO93" s="1053"/>
      <c r="VIP93" s="1053"/>
      <c r="VIQ93" s="1053"/>
      <c r="VIR93" s="1053"/>
      <c r="VIS93" s="1053"/>
      <c r="VIT93" s="480"/>
      <c r="VIU93" s="480"/>
      <c r="VIV93" s="481"/>
      <c r="VIW93" s="480"/>
      <c r="VIX93" s="480"/>
      <c r="VIY93" s="480"/>
      <c r="VIZ93" s="481"/>
      <c r="VJA93" s="481"/>
      <c r="VJB93" s="482"/>
      <c r="VJC93" s="481"/>
      <c r="VJD93" s="1053"/>
      <c r="VJE93" s="1053"/>
      <c r="VJF93" s="1053"/>
      <c r="VJG93" s="1053"/>
      <c r="VJH93" s="1053"/>
      <c r="VJI93" s="480"/>
      <c r="VJJ93" s="480"/>
      <c r="VJK93" s="481"/>
      <c r="VJL93" s="480"/>
      <c r="VJM93" s="480"/>
      <c r="VJN93" s="480"/>
      <c r="VJO93" s="481"/>
      <c r="VJP93" s="481"/>
      <c r="VJQ93" s="482"/>
      <c r="VJR93" s="481"/>
      <c r="VJS93" s="1053"/>
      <c r="VJT93" s="1053"/>
      <c r="VJU93" s="1053"/>
      <c r="VJV93" s="1053"/>
      <c r="VJW93" s="1053"/>
      <c r="VJX93" s="480"/>
      <c r="VJY93" s="480"/>
      <c r="VJZ93" s="481"/>
      <c r="VKA93" s="480"/>
      <c r="VKB93" s="480"/>
      <c r="VKC93" s="480"/>
      <c r="VKD93" s="481"/>
      <c r="VKE93" s="481"/>
      <c r="VKF93" s="482"/>
      <c r="VKG93" s="481"/>
      <c r="VKH93" s="1053"/>
      <c r="VKI93" s="1053"/>
      <c r="VKJ93" s="1053"/>
      <c r="VKK93" s="1053"/>
      <c r="VKL93" s="1053"/>
      <c r="VKM93" s="480"/>
      <c r="VKN93" s="480"/>
      <c r="VKO93" s="481"/>
      <c r="VKP93" s="480"/>
      <c r="VKQ93" s="480"/>
      <c r="VKR93" s="480"/>
      <c r="VKS93" s="481"/>
      <c r="VKT93" s="481"/>
      <c r="VKU93" s="482"/>
      <c r="VKV93" s="481"/>
      <c r="VKW93" s="1053"/>
      <c r="VKX93" s="1053"/>
      <c r="VKY93" s="1053"/>
      <c r="VKZ93" s="1053"/>
      <c r="VLA93" s="1053"/>
      <c r="VLB93" s="480"/>
      <c r="VLC93" s="480"/>
      <c r="VLD93" s="481"/>
      <c r="VLE93" s="480"/>
      <c r="VLF93" s="480"/>
      <c r="VLG93" s="480"/>
      <c r="VLH93" s="481"/>
      <c r="VLI93" s="481"/>
      <c r="VLJ93" s="482"/>
      <c r="VLK93" s="481"/>
      <c r="VLL93" s="1053"/>
      <c r="VLM93" s="1053"/>
      <c r="VLN93" s="1053"/>
      <c r="VLO93" s="1053"/>
      <c r="VLP93" s="1053"/>
      <c r="VLQ93" s="480"/>
      <c r="VLR93" s="480"/>
      <c r="VLS93" s="481"/>
      <c r="VLT93" s="480"/>
      <c r="VLU93" s="480"/>
      <c r="VLV93" s="480"/>
      <c r="VLW93" s="481"/>
      <c r="VLX93" s="481"/>
      <c r="VLY93" s="482"/>
      <c r="VLZ93" s="481"/>
      <c r="VMA93" s="1053"/>
      <c r="VMB93" s="1053"/>
      <c r="VMC93" s="1053"/>
      <c r="VMD93" s="1053"/>
      <c r="VME93" s="1053"/>
      <c r="VMF93" s="480"/>
      <c r="VMG93" s="480"/>
      <c r="VMH93" s="481"/>
      <c r="VMI93" s="480"/>
      <c r="VMJ93" s="480"/>
      <c r="VMK93" s="480"/>
      <c r="VML93" s="481"/>
      <c r="VMM93" s="481"/>
      <c r="VMN93" s="482"/>
      <c r="VMO93" s="481"/>
      <c r="VMP93" s="1053"/>
      <c r="VMQ93" s="1053"/>
      <c r="VMR93" s="1053"/>
      <c r="VMS93" s="1053"/>
      <c r="VMT93" s="1053"/>
      <c r="VMU93" s="480"/>
      <c r="VMV93" s="480"/>
      <c r="VMW93" s="481"/>
      <c r="VMX93" s="480"/>
      <c r="VMY93" s="480"/>
      <c r="VMZ93" s="480"/>
      <c r="VNA93" s="481"/>
      <c r="VNB93" s="481"/>
      <c r="VNC93" s="482"/>
      <c r="VND93" s="481"/>
      <c r="VNE93" s="1053"/>
      <c r="VNF93" s="1053"/>
      <c r="VNG93" s="1053"/>
      <c r="VNH93" s="1053"/>
      <c r="VNI93" s="1053"/>
      <c r="VNJ93" s="480"/>
      <c r="VNK93" s="480"/>
      <c r="VNL93" s="481"/>
      <c r="VNM93" s="480"/>
      <c r="VNN93" s="480"/>
      <c r="VNO93" s="480"/>
      <c r="VNP93" s="481"/>
      <c r="VNQ93" s="481"/>
      <c r="VNR93" s="482"/>
      <c r="VNS93" s="481"/>
      <c r="VNT93" s="1053"/>
      <c r="VNU93" s="1053"/>
      <c r="VNV93" s="1053"/>
      <c r="VNW93" s="1053"/>
      <c r="VNX93" s="1053"/>
      <c r="VNY93" s="480"/>
      <c r="VNZ93" s="480"/>
      <c r="VOA93" s="481"/>
      <c r="VOB93" s="480"/>
      <c r="VOC93" s="480"/>
      <c r="VOD93" s="480"/>
      <c r="VOE93" s="481"/>
      <c r="VOF93" s="481"/>
      <c r="VOG93" s="482"/>
      <c r="VOH93" s="481"/>
      <c r="VOI93" s="1053"/>
      <c r="VOJ93" s="1053"/>
      <c r="VOK93" s="1053"/>
      <c r="VOL93" s="1053"/>
      <c r="VOM93" s="1053"/>
      <c r="VON93" s="480"/>
      <c r="VOO93" s="480"/>
      <c r="VOP93" s="481"/>
      <c r="VOQ93" s="480"/>
      <c r="VOR93" s="480"/>
      <c r="VOS93" s="480"/>
      <c r="VOT93" s="481"/>
      <c r="VOU93" s="481"/>
      <c r="VOV93" s="482"/>
      <c r="VOW93" s="481"/>
      <c r="VOX93" s="1053"/>
      <c r="VOY93" s="1053"/>
      <c r="VOZ93" s="1053"/>
      <c r="VPA93" s="1053"/>
      <c r="VPB93" s="1053"/>
      <c r="VPC93" s="480"/>
      <c r="VPD93" s="480"/>
      <c r="VPE93" s="481"/>
      <c r="VPF93" s="480"/>
      <c r="VPG93" s="480"/>
      <c r="VPH93" s="480"/>
      <c r="VPI93" s="481"/>
      <c r="VPJ93" s="481"/>
      <c r="VPK93" s="482"/>
      <c r="VPL93" s="481"/>
      <c r="VPM93" s="1053"/>
      <c r="VPN93" s="1053"/>
      <c r="VPO93" s="1053"/>
      <c r="VPP93" s="1053"/>
      <c r="VPQ93" s="1053"/>
      <c r="VPR93" s="480"/>
      <c r="VPS93" s="480"/>
      <c r="VPT93" s="481"/>
      <c r="VPU93" s="480"/>
      <c r="VPV93" s="480"/>
      <c r="VPW93" s="480"/>
      <c r="VPX93" s="481"/>
      <c r="VPY93" s="481"/>
      <c r="VPZ93" s="482"/>
      <c r="VQA93" s="481"/>
      <c r="VQB93" s="1053"/>
      <c r="VQC93" s="1053"/>
      <c r="VQD93" s="1053"/>
      <c r="VQE93" s="1053"/>
      <c r="VQF93" s="1053"/>
      <c r="VQG93" s="480"/>
      <c r="VQH93" s="480"/>
      <c r="VQI93" s="481"/>
      <c r="VQJ93" s="480"/>
      <c r="VQK93" s="480"/>
      <c r="VQL93" s="480"/>
      <c r="VQM93" s="481"/>
      <c r="VQN93" s="481"/>
      <c r="VQO93" s="482"/>
      <c r="VQP93" s="481"/>
      <c r="VQQ93" s="1053"/>
      <c r="VQR93" s="1053"/>
      <c r="VQS93" s="1053"/>
      <c r="VQT93" s="1053"/>
      <c r="VQU93" s="1053"/>
      <c r="VQV93" s="480"/>
      <c r="VQW93" s="480"/>
      <c r="VQX93" s="481"/>
      <c r="VQY93" s="480"/>
      <c r="VQZ93" s="480"/>
      <c r="VRA93" s="480"/>
      <c r="VRB93" s="481"/>
      <c r="VRC93" s="481"/>
      <c r="VRD93" s="482"/>
      <c r="VRE93" s="481"/>
      <c r="VRF93" s="1053"/>
      <c r="VRG93" s="1053"/>
      <c r="VRH93" s="1053"/>
      <c r="VRI93" s="1053"/>
      <c r="VRJ93" s="1053"/>
      <c r="VRK93" s="480"/>
      <c r="VRL93" s="480"/>
      <c r="VRM93" s="481"/>
      <c r="VRN93" s="480"/>
      <c r="VRO93" s="480"/>
      <c r="VRP93" s="480"/>
      <c r="VRQ93" s="481"/>
      <c r="VRR93" s="481"/>
      <c r="VRS93" s="482"/>
      <c r="VRT93" s="481"/>
      <c r="VRU93" s="1053"/>
      <c r="VRV93" s="1053"/>
      <c r="VRW93" s="1053"/>
      <c r="VRX93" s="1053"/>
      <c r="VRY93" s="1053"/>
      <c r="VRZ93" s="480"/>
      <c r="VSA93" s="480"/>
      <c r="VSB93" s="481"/>
      <c r="VSC93" s="480"/>
      <c r="VSD93" s="480"/>
      <c r="VSE93" s="480"/>
      <c r="VSF93" s="481"/>
      <c r="VSG93" s="481"/>
      <c r="VSH93" s="482"/>
      <c r="VSI93" s="481"/>
      <c r="VSJ93" s="1053"/>
      <c r="VSK93" s="1053"/>
      <c r="VSL93" s="1053"/>
      <c r="VSM93" s="1053"/>
      <c r="VSN93" s="1053"/>
      <c r="VSO93" s="480"/>
      <c r="VSP93" s="480"/>
      <c r="VSQ93" s="481"/>
      <c r="VSR93" s="480"/>
      <c r="VSS93" s="480"/>
      <c r="VST93" s="480"/>
      <c r="VSU93" s="481"/>
      <c r="VSV93" s="481"/>
      <c r="VSW93" s="482"/>
      <c r="VSX93" s="481"/>
      <c r="VSY93" s="1053"/>
      <c r="VSZ93" s="1053"/>
      <c r="VTA93" s="1053"/>
      <c r="VTB93" s="1053"/>
      <c r="VTC93" s="1053"/>
      <c r="VTD93" s="480"/>
      <c r="VTE93" s="480"/>
      <c r="VTF93" s="481"/>
      <c r="VTG93" s="480"/>
      <c r="VTH93" s="480"/>
      <c r="VTI93" s="480"/>
      <c r="VTJ93" s="481"/>
      <c r="VTK93" s="481"/>
      <c r="VTL93" s="482"/>
      <c r="VTM93" s="481"/>
      <c r="VTN93" s="1053"/>
      <c r="VTO93" s="1053"/>
      <c r="VTP93" s="1053"/>
      <c r="VTQ93" s="1053"/>
      <c r="VTR93" s="1053"/>
      <c r="VTS93" s="480"/>
      <c r="VTT93" s="480"/>
      <c r="VTU93" s="481"/>
      <c r="VTV93" s="480"/>
      <c r="VTW93" s="480"/>
      <c r="VTX93" s="480"/>
      <c r="VTY93" s="481"/>
      <c r="VTZ93" s="481"/>
      <c r="VUA93" s="482"/>
      <c r="VUB93" s="481"/>
      <c r="VUC93" s="1053"/>
      <c r="VUD93" s="1053"/>
      <c r="VUE93" s="1053"/>
      <c r="VUF93" s="1053"/>
      <c r="VUG93" s="1053"/>
      <c r="VUH93" s="480"/>
      <c r="VUI93" s="480"/>
      <c r="VUJ93" s="481"/>
      <c r="VUK93" s="480"/>
      <c r="VUL93" s="480"/>
      <c r="VUM93" s="480"/>
      <c r="VUN93" s="481"/>
      <c r="VUO93" s="481"/>
      <c r="VUP93" s="482"/>
      <c r="VUQ93" s="481"/>
      <c r="VUR93" s="1053"/>
      <c r="VUS93" s="1053"/>
      <c r="VUT93" s="1053"/>
      <c r="VUU93" s="1053"/>
      <c r="VUV93" s="1053"/>
      <c r="VUW93" s="480"/>
      <c r="VUX93" s="480"/>
      <c r="VUY93" s="481"/>
      <c r="VUZ93" s="480"/>
      <c r="VVA93" s="480"/>
      <c r="VVB93" s="480"/>
      <c r="VVC93" s="481"/>
      <c r="VVD93" s="481"/>
      <c r="VVE93" s="482"/>
      <c r="VVF93" s="481"/>
      <c r="VVG93" s="1053"/>
      <c r="VVH93" s="1053"/>
      <c r="VVI93" s="1053"/>
      <c r="VVJ93" s="1053"/>
      <c r="VVK93" s="1053"/>
      <c r="VVL93" s="480"/>
      <c r="VVM93" s="480"/>
      <c r="VVN93" s="481"/>
      <c r="VVO93" s="480"/>
      <c r="VVP93" s="480"/>
      <c r="VVQ93" s="480"/>
      <c r="VVR93" s="481"/>
      <c r="VVS93" s="481"/>
      <c r="VVT93" s="482"/>
      <c r="VVU93" s="481"/>
      <c r="VVV93" s="1053"/>
      <c r="VVW93" s="1053"/>
      <c r="VVX93" s="1053"/>
      <c r="VVY93" s="1053"/>
      <c r="VVZ93" s="1053"/>
      <c r="VWA93" s="480"/>
      <c r="VWB93" s="480"/>
      <c r="VWC93" s="481"/>
      <c r="VWD93" s="480"/>
      <c r="VWE93" s="480"/>
      <c r="VWF93" s="480"/>
      <c r="VWG93" s="481"/>
      <c r="VWH93" s="481"/>
      <c r="VWI93" s="482"/>
      <c r="VWJ93" s="481"/>
      <c r="VWK93" s="1053"/>
      <c r="VWL93" s="1053"/>
      <c r="VWM93" s="1053"/>
      <c r="VWN93" s="1053"/>
      <c r="VWO93" s="1053"/>
      <c r="VWP93" s="480"/>
      <c r="VWQ93" s="480"/>
      <c r="VWR93" s="481"/>
      <c r="VWS93" s="480"/>
      <c r="VWT93" s="480"/>
      <c r="VWU93" s="480"/>
      <c r="VWV93" s="481"/>
      <c r="VWW93" s="481"/>
      <c r="VWX93" s="482"/>
      <c r="VWY93" s="481"/>
      <c r="VWZ93" s="1053"/>
      <c r="VXA93" s="1053"/>
      <c r="VXB93" s="1053"/>
      <c r="VXC93" s="1053"/>
      <c r="VXD93" s="1053"/>
      <c r="VXE93" s="480"/>
      <c r="VXF93" s="480"/>
      <c r="VXG93" s="481"/>
      <c r="VXH93" s="480"/>
      <c r="VXI93" s="480"/>
      <c r="VXJ93" s="480"/>
      <c r="VXK93" s="481"/>
      <c r="VXL93" s="481"/>
      <c r="VXM93" s="482"/>
      <c r="VXN93" s="481"/>
      <c r="VXO93" s="1053"/>
      <c r="VXP93" s="1053"/>
      <c r="VXQ93" s="1053"/>
      <c r="VXR93" s="1053"/>
      <c r="VXS93" s="1053"/>
      <c r="VXT93" s="480"/>
      <c r="VXU93" s="480"/>
      <c r="VXV93" s="481"/>
      <c r="VXW93" s="480"/>
      <c r="VXX93" s="480"/>
      <c r="VXY93" s="480"/>
      <c r="VXZ93" s="481"/>
      <c r="VYA93" s="481"/>
      <c r="VYB93" s="482"/>
      <c r="VYC93" s="481"/>
      <c r="VYD93" s="1053"/>
      <c r="VYE93" s="1053"/>
      <c r="VYF93" s="1053"/>
      <c r="VYG93" s="1053"/>
      <c r="VYH93" s="1053"/>
      <c r="VYI93" s="480"/>
      <c r="VYJ93" s="480"/>
      <c r="VYK93" s="481"/>
      <c r="VYL93" s="480"/>
      <c r="VYM93" s="480"/>
      <c r="VYN93" s="480"/>
      <c r="VYO93" s="481"/>
      <c r="VYP93" s="481"/>
      <c r="VYQ93" s="482"/>
      <c r="VYR93" s="481"/>
      <c r="VYS93" s="1053"/>
      <c r="VYT93" s="1053"/>
      <c r="VYU93" s="1053"/>
      <c r="VYV93" s="1053"/>
      <c r="VYW93" s="1053"/>
      <c r="VYX93" s="480"/>
      <c r="VYY93" s="480"/>
      <c r="VYZ93" s="481"/>
      <c r="VZA93" s="480"/>
      <c r="VZB93" s="480"/>
      <c r="VZC93" s="480"/>
      <c r="VZD93" s="481"/>
      <c r="VZE93" s="481"/>
      <c r="VZF93" s="482"/>
      <c r="VZG93" s="481"/>
      <c r="VZH93" s="1053"/>
      <c r="VZI93" s="1053"/>
      <c r="VZJ93" s="1053"/>
      <c r="VZK93" s="1053"/>
      <c r="VZL93" s="1053"/>
      <c r="VZM93" s="480"/>
      <c r="VZN93" s="480"/>
      <c r="VZO93" s="481"/>
      <c r="VZP93" s="480"/>
      <c r="VZQ93" s="480"/>
      <c r="VZR93" s="480"/>
      <c r="VZS93" s="481"/>
      <c r="VZT93" s="481"/>
      <c r="VZU93" s="482"/>
      <c r="VZV93" s="481"/>
      <c r="VZW93" s="1053"/>
      <c r="VZX93" s="1053"/>
      <c r="VZY93" s="1053"/>
      <c r="VZZ93" s="1053"/>
      <c r="WAA93" s="1053"/>
      <c r="WAB93" s="480"/>
      <c r="WAC93" s="480"/>
      <c r="WAD93" s="481"/>
      <c r="WAE93" s="480"/>
      <c r="WAF93" s="480"/>
      <c r="WAG93" s="480"/>
      <c r="WAH93" s="481"/>
      <c r="WAI93" s="481"/>
      <c r="WAJ93" s="482"/>
      <c r="WAK93" s="481"/>
      <c r="WAL93" s="1053"/>
      <c r="WAM93" s="1053"/>
      <c r="WAN93" s="1053"/>
      <c r="WAO93" s="1053"/>
      <c r="WAP93" s="1053"/>
      <c r="WAQ93" s="480"/>
      <c r="WAR93" s="480"/>
      <c r="WAS93" s="481"/>
      <c r="WAT93" s="480"/>
      <c r="WAU93" s="480"/>
      <c r="WAV93" s="480"/>
      <c r="WAW93" s="481"/>
      <c r="WAX93" s="481"/>
      <c r="WAY93" s="482"/>
      <c r="WAZ93" s="481"/>
      <c r="WBA93" s="1053"/>
      <c r="WBB93" s="1053"/>
      <c r="WBC93" s="1053"/>
      <c r="WBD93" s="1053"/>
      <c r="WBE93" s="1053"/>
      <c r="WBF93" s="480"/>
      <c r="WBG93" s="480"/>
      <c r="WBH93" s="481"/>
      <c r="WBI93" s="480"/>
      <c r="WBJ93" s="480"/>
      <c r="WBK93" s="480"/>
      <c r="WBL93" s="481"/>
      <c r="WBM93" s="481"/>
      <c r="WBN93" s="482"/>
      <c r="WBO93" s="481"/>
      <c r="WBP93" s="1053"/>
      <c r="WBQ93" s="1053"/>
      <c r="WBR93" s="1053"/>
      <c r="WBS93" s="1053"/>
      <c r="WBT93" s="1053"/>
      <c r="WBU93" s="480"/>
      <c r="WBV93" s="480"/>
      <c r="WBW93" s="481"/>
      <c r="WBX93" s="480"/>
      <c r="WBY93" s="480"/>
      <c r="WBZ93" s="480"/>
      <c r="WCA93" s="481"/>
      <c r="WCB93" s="481"/>
      <c r="WCC93" s="482"/>
      <c r="WCD93" s="481"/>
      <c r="WCE93" s="1053"/>
      <c r="WCF93" s="1053"/>
      <c r="WCG93" s="1053"/>
      <c r="WCH93" s="1053"/>
      <c r="WCI93" s="1053"/>
      <c r="WCJ93" s="480"/>
      <c r="WCK93" s="480"/>
      <c r="WCL93" s="481"/>
      <c r="WCM93" s="480"/>
      <c r="WCN93" s="480"/>
      <c r="WCO93" s="480"/>
      <c r="WCP93" s="481"/>
      <c r="WCQ93" s="481"/>
      <c r="WCR93" s="482"/>
      <c r="WCS93" s="481"/>
      <c r="WCT93" s="1053"/>
      <c r="WCU93" s="1053"/>
      <c r="WCV93" s="1053"/>
      <c r="WCW93" s="1053"/>
      <c r="WCX93" s="1053"/>
      <c r="WCY93" s="480"/>
      <c r="WCZ93" s="480"/>
      <c r="WDA93" s="481"/>
      <c r="WDB93" s="480"/>
      <c r="WDC93" s="480"/>
      <c r="WDD93" s="480"/>
      <c r="WDE93" s="481"/>
      <c r="WDF93" s="481"/>
      <c r="WDG93" s="482"/>
      <c r="WDH93" s="481"/>
      <c r="WDI93" s="1053"/>
      <c r="WDJ93" s="1053"/>
      <c r="WDK93" s="1053"/>
      <c r="WDL93" s="1053"/>
      <c r="WDM93" s="1053"/>
      <c r="WDN93" s="480"/>
      <c r="WDO93" s="480"/>
      <c r="WDP93" s="481"/>
      <c r="WDQ93" s="480"/>
      <c r="WDR93" s="480"/>
      <c r="WDS93" s="480"/>
      <c r="WDT93" s="481"/>
      <c r="WDU93" s="481"/>
      <c r="WDV93" s="482"/>
      <c r="WDW93" s="481"/>
      <c r="WDX93" s="1053"/>
      <c r="WDY93" s="1053"/>
      <c r="WDZ93" s="1053"/>
      <c r="WEA93" s="1053"/>
      <c r="WEB93" s="1053"/>
      <c r="WEC93" s="480"/>
      <c r="WED93" s="480"/>
      <c r="WEE93" s="481"/>
      <c r="WEF93" s="480"/>
      <c r="WEG93" s="480"/>
      <c r="WEH93" s="480"/>
      <c r="WEI93" s="481"/>
      <c r="WEJ93" s="481"/>
      <c r="WEK93" s="482"/>
      <c r="WEL93" s="481"/>
      <c r="WEM93" s="1053"/>
      <c r="WEN93" s="1053"/>
      <c r="WEO93" s="1053"/>
      <c r="WEP93" s="1053"/>
      <c r="WEQ93" s="1053"/>
      <c r="WER93" s="480"/>
      <c r="WES93" s="480"/>
      <c r="WET93" s="481"/>
      <c r="WEU93" s="480"/>
      <c r="WEV93" s="480"/>
      <c r="WEW93" s="480"/>
      <c r="WEX93" s="481"/>
      <c r="WEY93" s="481"/>
      <c r="WEZ93" s="482"/>
      <c r="WFA93" s="481"/>
      <c r="WFB93" s="1053"/>
      <c r="WFC93" s="1053"/>
      <c r="WFD93" s="1053"/>
      <c r="WFE93" s="1053"/>
      <c r="WFF93" s="1053"/>
      <c r="WFG93" s="480"/>
      <c r="WFH93" s="480"/>
      <c r="WFI93" s="481"/>
      <c r="WFJ93" s="480"/>
      <c r="WFK93" s="480"/>
      <c r="WFL93" s="480"/>
      <c r="WFM93" s="481"/>
      <c r="WFN93" s="481"/>
      <c r="WFO93" s="482"/>
      <c r="WFP93" s="481"/>
      <c r="WFQ93" s="1053"/>
      <c r="WFR93" s="1053"/>
      <c r="WFS93" s="1053"/>
      <c r="WFT93" s="1053"/>
      <c r="WFU93" s="1053"/>
      <c r="WFV93" s="480"/>
      <c r="WFW93" s="480"/>
      <c r="WFX93" s="481"/>
      <c r="WFY93" s="480"/>
      <c r="WFZ93" s="480"/>
      <c r="WGA93" s="480"/>
      <c r="WGB93" s="481"/>
      <c r="WGC93" s="481"/>
      <c r="WGD93" s="482"/>
      <c r="WGE93" s="481"/>
      <c r="WGF93" s="1053"/>
      <c r="WGG93" s="1053"/>
      <c r="WGH93" s="1053"/>
      <c r="WGI93" s="1053"/>
      <c r="WGJ93" s="1053"/>
      <c r="WGK93" s="480"/>
      <c r="WGL93" s="480"/>
      <c r="WGM93" s="481"/>
      <c r="WGN93" s="480"/>
      <c r="WGO93" s="480"/>
      <c r="WGP93" s="480"/>
      <c r="WGQ93" s="481"/>
      <c r="WGR93" s="481"/>
      <c r="WGS93" s="482"/>
      <c r="WGT93" s="481"/>
      <c r="WGU93" s="1053"/>
      <c r="WGV93" s="1053"/>
      <c r="WGW93" s="1053"/>
      <c r="WGX93" s="1053"/>
      <c r="WGY93" s="1053"/>
      <c r="WGZ93" s="480"/>
      <c r="WHA93" s="480"/>
      <c r="WHB93" s="481"/>
      <c r="WHC93" s="480"/>
      <c r="WHD93" s="480"/>
      <c r="WHE93" s="480"/>
      <c r="WHF93" s="481"/>
      <c r="WHG93" s="481"/>
      <c r="WHH93" s="482"/>
      <c r="WHI93" s="481"/>
      <c r="WHJ93" s="1053"/>
      <c r="WHK93" s="1053"/>
      <c r="WHL93" s="1053"/>
      <c r="WHM93" s="1053"/>
      <c r="WHN93" s="1053"/>
      <c r="WHO93" s="480"/>
      <c r="WHP93" s="480"/>
      <c r="WHQ93" s="481"/>
      <c r="WHR93" s="480"/>
      <c r="WHS93" s="480"/>
      <c r="WHT93" s="480"/>
      <c r="WHU93" s="481"/>
      <c r="WHV93" s="481"/>
      <c r="WHW93" s="482"/>
      <c r="WHX93" s="481"/>
      <c r="WHY93" s="1053"/>
      <c r="WHZ93" s="1053"/>
      <c r="WIA93" s="1053"/>
      <c r="WIB93" s="1053"/>
      <c r="WIC93" s="1053"/>
      <c r="WID93" s="480"/>
      <c r="WIE93" s="480"/>
      <c r="WIF93" s="481"/>
      <c r="WIG93" s="480"/>
      <c r="WIH93" s="480"/>
      <c r="WII93" s="480"/>
      <c r="WIJ93" s="481"/>
      <c r="WIK93" s="481"/>
      <c r="WIL93" s="482"/>
      <c r="WIM93" s="481"/>
      <c r="WIN93" s="1053"/>
      <c r="WIO93" s="1053"/>
      <c r="WIP93" s="1053"/>
      <c r="WIQ93" s="1053"/>
      <c r="WIR93" s="1053"/>
      <c r="WIS93" s="480"/>
      <c r="WIT93" s="480"/>
      <c r="WIU93" s="481"/>
      <c r="WIV93" s="480"/>
      <c r="WIW93" s="480"/>
      <c r="WIX93" s="480"/>
      <c r="WIY93" s="481"/>
      <c r="WIZ93" s="481"/>
      <c r="WJA93" s="482"/>
      <c r="WJB93" s="481"/>
      <c r="WJC93" s="1053"/>
      <c r="WJD93" s="1053"/>
      <c r="WJE93" s="1053"/>
      <c r="WJF93" s="1053"/>
      <c r="WJG93" s="1053"/>
      <c r="WJH93" s="480"/>
      <c r="WJI93" s="480"/>
      <c r="WJJ93" s="481"/>
      <c r="WJK93" s="480"/>
      <c r="WJL93" s="480"/>
      <c r="WJM93" s="480"/>
      <c r="WJN93" s="481"/>
      <c r="WJO93" s="481"/>
      <c r="WJP93" s="482"/>
      <c r="WJQ93" s="481"/>
      <c r="WJR93" s="1053"/>
      <c r="WJS93" s="1053"/>
      <c r="WJT93" s="1053"/>
      <c r="WJU93" s="1053"/>
      <c r="WJV93" s="1053"/>
      <c r="WJW93" s="480"/>
      <c r="WJX93" s="480"/>
      <c r="WJY93" s="481"/>
      <c r="WJZ93" s="480"/>
      <c r="WKA93" s="480"/>
      <c r="WKB93" s="480"/>
      <c r="WKC93" s="481"/>
      <c r="WKD93" s="481"/>
      <c r="WKE93" s="482"/>
      <c r="WKF93" s="481"/>
      <c r="WKG93" s="1053"/>
      <c r="WKH93" s="1053"/>
      <c r="WKI93" s="1053"/>
      <c r="WKJ93" s="1053"/>
      <c r="WKK93" s="1053"/>
      <c r="WKL93" s="480"/>
      <c r="WKM93" s="480"/>
      <c r="WKN93" s="481"/>
      <c r="WKO93" s="480"/>
      <c r="WKP93" s="480"/>
      <c r="WKQ93" s="480"/>
      <c r="WKR93" s="481"/>
      <c r="WKS93" s="481"/>
      <c r="WKT93" s="482"/>
      <c r="WKU93" s="481"/>
      <c r="WKV93" s="1053"/>
      <c r="WKW93" s="1053"/>
      <c r="WKX93" s="1053"/>
      <c r="WKY93" s="1053"/>
      <c r="WKZ93" s="1053"/>
      <c r="WLA93" s="480"/>
      <c r="WLB93" s="480"/>
      <c r="WLC93" s="481"/>
      <c r="WLD93" s="480"/>
      <c r="WLE93" s="480"/>
      <c r="WLF93" s="480"/>
      <c r="WLG93" s="481"/>
      <c r="WLH93" s="481"/>
      <c r="WLI93" s="482"/>
      <c r="WLJ93" s="481"/>
      <c r="WLK93" s="1053"/>
      <c r="WLL93" s="1053"/>
      <c r="WLM93" s="1053"/>
      <c r="WLN93" s="1053"/>
      <c r="WLO93" s="1053"/>
      <c r="WLP93" s="480"/>
      <c r="WLQ93" s="480"/>
      <c r="WLR93" s="481"/>
      <c r="WLS93" s="480"/>
      <c r="WLT93" s="480"/>
      <c r="WLU93" s="480"/>
      <c r="WLV93" s="481"/>
      <c r="WLW93" s="481"/>
      <c r="WLX93" s="482"/>
      <c r="WLY93" s="481"/>
      <c r="WLZ93" s="1053"/>
      <c r="WMA93" s="1053"/>
      <c r="WMB93" s="1053"/>
      <c r="WMC93" s="1053"/>
      <c r="WMD93" s="1053"/>
      <c r="WME93" s="480"/>
      <c r="WMF93" s="480"/>
      <c r="WMG93" s="481"/>
      <c r="WMH93" s="480"/>
      <c r="WMI93" s="480"/>
      <c r="WMJ93" s="480"/>
      <c r="WMK93" s="481"/>
      <c r="WML93" s="481"/>
      <c r="WMM93" s="482"/>
      <c r="WMN93" s="481"/>
      <c r="WMO93" s="1053"/>
      <c r="WMP93" s="1053"/>
      <c r="WMQ93" s="1053"/>
      <c r="WMR93" s="1053"/>
      <c r="WMS93" s="1053"/>
      <c r="WMT93" s="480"/>
      <c r="WMU93" s="480"/>
      <c r="WMV93" s="481"/>
      <c r="WMW93" s="480"/>
      <c r="WMX93" s="480"/>
      <c r="WMY93" s="480"/>
      <c r="WMZ93" s="481"/>
      <c r="WNA93" s="481"/>
      <c r="WNB93" s="482"/>
      <c r="WNC93" s="481"/>
      <c r="WND93" s="1053"/>
      <c r="WNE93" s="1053"/>
      <c r="WNF93" s="1053"/>
      <c r="WNG93" s="1053"/>
      <c r="WNH93" s="1053"/>
      <c r="WNI93" s="480"/>
      <c r="WNJ93" s="480"/>
      <c r="WNK93" s="481"/>
      <c r="WNL93" s="480"/>
      <c r="WNM93" s="480"/>
      <c r="WNN93" s="480"/>
      <c r="WNO93" s="481"/>
      <c r="WNP93" s="481"/>
      <c r="WNQ93" s="482"/>
      <c r="WNR93" s="481"/>
      <c r="WNS93" s="1053"/>
      <c r="WNT93" s="1053"/>
      <c r="WNU93" s="1053"/>
      <c r="WNV93" s="1053"/>
      <c r="WNW93" s="1053"/>
      <c r="WNX93" s="480"/>
      <c r="WNY93" s="480"/>
      <c r="WNZ93" s="481"/>
      <c r="WOA93" s="480"/>
      <c r="WOB93" s="480"/>
      <c r="WOC93" s="480"/>
      <c r="WOD93" s="481"/>
      <c r="WOE93" s="481"/>
      <c r="WOF93" s="482"/>
      <c r="WOG93" s="481"/>
      <c r="WOH93" s="1053"/>
      <c r="WOI93" s="1053"/>
      <c r="WOJ93" s="1053"/>
      <c r="WOK93" s="1053"/>
      <c r="WOL93" s="1053"/>
      <c r="WOM93" s="480"/>
      <c r="WON93" s="480"/>
      <c r="WOO93" s="481"/>
      <c r="WOP93" s="480"/>
      <c r="WOQ93" s="480"/>
      <c r="WOR93" s="480"/>
      <c r="WOS93" s="481"/>
      <c r="WOT93" s="481"/>
      <c r="WOU93" s="482"/>
      <c r="WOV93" s="481"/>
      <c r="WOW93" s="1053"/>
      <c r="WOX93" s="1053"/>
      <c r="WOY93" s="1053"/>
      <c r="WOZ93" s="1053"/>
      <c r="WPA93" s="1053"/>
      <c r="WPB93" s="480"/>
      <c r="WPC93" s="480"/>
      <c r="WPD93" s="481"/>
      <c r="WPE93" s="480"/>
      <c r="WPF93" s="480"/>
      <c r="WPG93" s="480"/>
      <c r="WPH93" s="481"/>
      <c r="WPI93" s="481"/>
      <c r="WPJ93" s="482"/>
      <c r="WPK93" s="481"/>
      <c r="WPL93" s="1053"/>
      <c r="WPM93" s="1053"/>
      <c r="WPN93" s="1053"/>
      <c r="WPO93" s="1053"/>
      <c r="WPP93" s="1053"/>
      <c r="WPQ93" s="480"/>
      <c r="WPR93" s="480"/>
      <c r="WPS93" s="481"/>
      <c r="WPT93" s="480"/>
      <c r="WPU93" s="480"/>
      <c r="WPV93" s="480"/>
      <c r="WPW93" s="481"/>
      <c r="WPX93" s="481"/>
      <c r="WPY93" s="482"/>
      <c r="WPZ93" s="481"/>
      <c r="WQA93" s="1053"/>
      <c r="WQB93" s="1053"/>
      <c r="WQC93" s="1053"/>
      <c r="WQD93" s="1053"/>
      <c r="WQE93" s="1053"/>
      <c r="WQF93" s="480"/>
      <c r="WQG93" s="480"/>
      <c r="WQH93" s="481"/>
      <c r="WQI93" s="480"/>
      <c r="WQJ93" s="480"/>
      <c r="WQK93" s="480"/>
      <c r="WQL93" s="481"/>
      <c r="WQM93" s="481"/>
      <c r="WQN93" s="482"/>
      <c r="WQO93" s="481"/>
      <c r="WQP93" s="1053"/>
      <c r="WQQ93" s="1053"/>
      <c r="WQR93" s="1053"/>
      <c r="WQS93" s="1053"/>
      <c r="WQT93" s="1053"/>
      <c r="WQU93" s="480"/>
      <c r="WQV93" s="480"/>
      <c r="WQW93" s="481"/>
      <c r="WQX93" s="480"/>
      <c r="WQY93" s="480"/>
      <c r="WQZ93" s="480"/>
      <c r="WRA93" s="481"/>
      <c r="WRB93" s="481"/>
      <c r="WRC93" s="482"/>
      <c r="WRD93" s="481"/>
      <c r="WRE93" s="1053"/>
      <c r="WRF93" s="1053"/>
      <c r="WRG93" s="1053"/>
      <c r="WRH93" s="1053"/>
      <c r="WRI93" s="1053"/>
      <c r="WRJ93" s="480"/>
      <c r="WRK93" s="480"/>
      <c r="WRL93" s="481"/>
      <c r="WRM93" s="480"/>
      <c r="WRN93" s="480"/>
      <c r="WRO93" s="480"/>
      <c r="WRP93" s="481"/>
      <c r="WRQ93" s="481"/>
      <c r="WRR93" s="482"/>
      <c r="WRS93" s="481"/>
      <c r="WRT93" s="1053"/>
      <c r="WRU93" s="1053"/>
      <c r="WRV93" s="1053"/>
      <c r="WRW93" s="1053"/>
      <c r="WRX93" s="1053"/>
      <c r="WRY93" s="480"/>
      <c r="WRZ93" s="480"/>
      <c r="WSA93" s="481"/>
      <c r="WSB93" s="480"/>
      <c r="WSC93" s="480"/>
      <c r="WSD93" s="480"/>
      <c r="WSE93" s="481"/>
      <c r="WSF93" s="481"/>
      <c r="WSG93" s="482"/>
      <c r="WSH93" s="481"/>
      <c r="WSI93" s="1053"/>
      <c r="WSJ93" s="1053"/>
      <c r="WSK93" s="1053"/>
      <c r="WSL93" s="1053"/>
      <c r="WSM93" s="1053"/>
      <c r="WSN93" s="480"/>
      <c r="WSO93" s="480"/>
      <c r="WSP93" s="481"/>
      <c r="WSQ93" s="480"/>
      <c r="WSR93" s="480"/>
      <c r="WSS93" s="480"/>
      <c r="WST93" s="481"/>
      <c r="WSU93" s="481"/>
      <c r="WSV93" s="482"/>
      <c r="WSW93" s="481"/>
      <c r="WSX93" s="1053"/>
      <c r="WSY93" s="1053"/>
      <c r="WSZ93" s="1053"/>
      <c r="WTA93" s="1053"/>
      <c r="WTB93" s="1053"/>
      <c r="WTC93" s="480"/>
      <c r="WTD93" s="480"/>
      <c r="WTE93" s="481"/>
      <c r="WTF93" s="480"/>
      <c r="WTG93" s="480"/>
      <c r="WTH93" s="480"/>
      <c r="WTI93" s="481"/>
      <c r="WTJ93" s="481"/>
      <c r="WTK93" s="482"/>
      <c r="WTL93" s="481"/>
      <c r="WTM93" s="1053"/>
      <c r="WTN93" s="1053"/>
      <c r="WTO93" s="1053"/>
      <c r="WTP93" s="1053"/>
      <c r="WTQ93" s="1053"/>
      <c r="WTR93" s="480"/>
      <c r="WTS93" s="480"/>
      <c r="WTT93" s="481"/>
      <c r="WTU93" s="480"/>
      <c r="WTV93" s="480"/>
      <c r="WTW93" s="480"/>
      <c r="WTX93" s="481"/>
      <c r="WTY93" s="481"/>
      <c r="WTZ93" s="482"/>
      <c r="WUA93" s="481"/>
      <c r="WUB93" s="1053"/>
      <c r="WUC93" s="1053"/>
      <c r="WUD93" s="1053"/>
      <c r="WUE93" s="1053"/>
      <c r="WUF93" s="1053"/>
      <c r="WUG93" s="480"/>
      <c r="WUH93" s="480"/>
      <c r="WUI93" s="481"/>
      <c r="WUJ93" s="480"/>
      <c r="WUK93" s="480"/>
      <c r="WUL93" s="480"/>
      <c r="WUM93" s="481"/>
      <c r="WUN93" s="481"/>
      <c r="WUO93" s="482"/>
      <c r="WUP93" s="481"/>
      <c r="WUQ93" s="1053"/>
      <c r="WUR93" s="1053"/>
      <c r="WUS93" s="1053"/>
      <c r="WUT93" s="1053"/>
      <c r="WUU93" s="1053"/>
      <c r="WUV93" s="480"/>
      <c r="WUW93" s="480"/>
      <c r="WUX93" s="481"/>
      <c r="WUY93" s="480"/>
      <c r="WUZ93" s="480"/>
      <c r="WVA93" s="480"/>
      <c r="WVB93" s="481"/>
      <c r="WVC93" s="481"/>
      <c r="WVD93" s="482"/>
      <c r="WVE93" s="481"/>
      <c r="WVF93" s="1053"/>
      <c r="WVG93" s="1053"/>
      <c r="WVH93" s="1053"/>
      <c r="WVI93" s="1053"/>
      <c r="WVJ93" s="1053"/>
      <c r="WVK93" s="480"/>
      <c r="WVL93" s="480"/>
      <c r="WVM93" s="481"/>
      <c r="WVN93" s="480"/>
      <c r="WVO93" s="480"/>
      <c r="WVP93" s="480"/>
      <c r="WVQ93" s="481"/>
      <c r="WVR93" s="481"/>
      <c r="WVS93" s="482"/>
      <c r="WVT93" s="481"/>
      <c r="WVU93" s="1053"/>
      <c r="WVV93" s="1053"/>
      <c r="WVW93" s="1053"/>
      <c r="WVX93" s="1053"/>
      <c r="WVY93" s="1053"/>
      <c r="WVZ93" s="480"/>
      <c r="WWA93" s="480"/>
      <c r="WWB93" s="481"/>
      <c r="WWC93" s="480"/>
      <c r="WWD93" s="480"/>
      <c r="WWE93" s="480"/>
      <c r="WWF93" s="481"/>
      <c r="WWG93" s="481"/>
      <c r="WWH93" s="482"/>
      <c r="WWI93" s="481"/>
      <c r="WWJ93" s="1053"/>
      <c r="WWK93" s="1053"/>
      <c r="WWL93" s="1053"/>
      <c r="WWM93" s="1053"/>
      <c r="WWN93" s="1053"/>
      <c r="WWO93" s="480"/>
      <c r="WWP93" s="480"/>
      <c r="WWQ93" s="481"/>
      <c r="WWR93" s="480"/>
      <c r="WWS93" s="480"/>
      <c r="WWT93" s="480"/>
      <c r="WWU93" s="481"/>
      <c r="WWV93" s="481"/>
      <c r="WWW93" s="482"/>
      <c r="WWX93" s="481"/>
      <c r="WWY93" s="1053"/>
      <c r="WWZ93" s="1053"/>
      <c r="WXA93" s="1053"/>
      <c r="WXB93" s="1053"/>
      <c r="WXC93" s="1053"/>
      <c r="WXD93" s="480"/>
      <c r="WXE93" s="480"/>
      <c r="WXF93" s="481"/>
      <c r="WXG93" s="480"/>
      <c r="WXH93" s="480"/>
      <c r="WXI93" s="480"/>
      <c r="WXJ93" s="481"/>
      <c r="WXK93" s="481"/>
      <c r="WXL93" s="482"/>
      <c r="WXM93" s="481"/>
      <c r="WXN93" s="1053"/>
      <c r="WXO93" s="1053"/>
      <c r="WXP93" s="1053"/>
      <c r="WXQ93" s="1053"/>
      <c r="WXR93" s="1053"/>
      <c r="WXS93" s="480"/>
      <c r="WXT93" s="480"/>
      <c r="WXU93" s="481"/>
      <c r="WXV93" s="480"/>
      <c r="WXW93" s="480"/>
      <c r="WXX93" s="480"/>
      <c r="WXY93" s="481"/>
      <c r="WXZ93" s="481"/>
      <c r="WYA93" s="482"/>
      <c r="WYB93" s="481"/>
      <c r="WYC93" s="1053"/>
      <c r="WYD93" s="1053"/>
      <c r="WYE93" s="1053"/>
      <c r="WYF93" s="1053"/>
      <c r="WYG93" s="1053"/>
      <c r="WYH93" s="480"/>
      <c r="WYI93" s="480"/>
      <c r="WYJ93" s="481"/>
      <c r="WYK93" s="480"/>
      <c r="WYL93" s="480"/>
      <c r="WYM93" s="480"/>
      <c r="WYN93" s="481"/>
      <c r="WYO93" s="481"/>
      <c r="WYP93" s="482"/>
      <c r="WYQ93" s="481"/>
      <c r="WYR93" s="1053"/>
      <c r="WYS93" s="1053"/>
      <c r="WYT93" s="1053"/>
      <c r="WYU93" s="1053"/>
      <c r="WYV93" s="1053"/>
      <c r="WYW93" s="480"/>
      <c r="WYX93" s="480"/>
      <c r="WYY93" s="481"/>
      <c r="WYZ93" s="480"/>
      <c r="WZA93" s="480"/>
      <c r="WZB93" s="480"/>
      <c r="WZC93" s="481"/>
      <c r="WZD93" s="481"/>
      <c r="WZE93" s="482"/>
      <c r="WZF93" s="481"/>
      <c r="WZG93" s="1053"/>
      <c r="WZH93" s="1053"/>
      <c r="WZI93" s="1053"/>
      <c r="WZJ93" s="1053"/>
      <c r="WZK93" s="1053"/>
      <c r="WZL93" s="480"/>
      <c r="WZM93" s="480"/>
      <c r="WZN93" s="481"/>
      <c r="WZO93" s="480"/>
      <c r="WZP93" s="480"/>
      <c r="WZQ93" s="480"/>
      <c r="WZR93" s="481"/>
      <c r="WZS93" s="481"/>
      <c r="WZT93" s="482"/>
      <c r="WZU93" s="481"/>
      <c r="WZV93" s="1053"/>
      <c r="WZW93" s="1053"/>
      <c r="WZX93" s="1053"/>
      <c r="WZY93" s="1053"/>
      <c r="WZZ93" s="1053"/>
      <c r="XAA93" s="480"/>
      <c r="XAB93" s="480"/>
      <c r="XAC93" s="481"/>
      <c r="XAD93" s="480"/>
      <c r="XAE93" s="480"/>
      <c r="XAF93" s="480"/>
      <c r="XAG93" s="481"/>
      <c r="XAH93" s="481"/>
      <c r="XAI93" s="482"/>
      <c r="XAJ93" s="481"/>
      <c r="XAK93" s="1053"/>
      <c r="XAL93" s="1053"/>
      <c r="XAM93" s="1053"/>
      <c r="XAN93" s="1053"/>
      <c r="XAO93" s="1053"/>
      <c r="XAP93" s="480"/>
      <c r="XAQ93" s="480"/>
      <c r="XAR93" s="481"/>
      <c r="XAS93" s="480"/>
      <c r="XAT93" s="480"/>
      <c r="XAU93" s="480"/>
      <c r="XAV93" s="481"/>
      <c r="XAW93" s="481"/>
      <c r="XAX93" s="482"/>
      <c r="XAY93" s="481"/>
      <c r="XAZ93" s="1053"/>
      <c r="XBA93" s="1053"/>
      <c r="XBB93" s="1053"/>
      <c r="XBC93" s="1053"/>
      <c r="XBD93" s="1053"/>
      <c r="XBE93" s="480"/>
      <c r="XBF93" s="480"/>
      <c r="XBG93" s="481"/>
      <c r="XBH93" s="480"/>
      <c r="XBI93" s="480"/>
      <c r="XBJ93" s="480"/>
      <c r="XBK93" s="481"/>
      <c r="XBL93" s="481"/>
      <c r="XBM93" s="482"/>
      <c r="XBN93" s="481"/>
      <c r="XBO93" s="1053"/>
      <c r="XBP93" s="1053"/>
      <c r="XBQ93" s="1053"/>
      <c r="XBR93" s="1053"/>
      <c r="XBS93" s="1053"/>
      <c r="XBT93" s="480"/>
      <c r="XBU93" s="480"/>
      <c r="XBV93" s="481"/>
      <c r="XBW93" s="480"/>
      <c r="XBX93" s="480"/>
      <c r="XBY93" s="480"/>
      <c r="XBZ93" s="481"/>
      <c r="XCA93" s="481"/>
      <c r="XCB93" s="482"/>
      <c r="XCC93" s="481"/>
      <c r="XCD93" s="1053"/>
      <c r="XCE93" s="1053"/>
      <c r="XCF93" s="1053"/>
      <c r="XCG93" s="1053"/>
      <c r="XCH93" s="1053"/>
      <c r="XCI93" s="480"/>
      <c r="XCJ93" s="480"/>
      <c r="XCK93" s="481"/>
      <c r="XCL93" s="480"/>
      <c r="XCM93" s="480"/>
      <c r="XCN93" s="480"/>
      <c r="XCO93" s="481"/>
      <c r="XCP93" s="481"/>
      <c r="XCQ93" s="482"/>
      <c r="XCR93" s="481"/>
      <c r="XCS93" s="1053"/>
      <c r="XCT93" s="1053"/>
      <c r="XCU93" s="1053"/>
      <c r="XCV93" s="1053"/>
      <c r="XCW93" s="1053"/>
      <c r="XCX93" s="480"/>
      <c r="XCY93" s="480"/>
      <c r="XCZ93" s="481"/>
      <c r="XDA93" s="480"/>
      <c r="XDB93" s="480"/>
      <c r="XDC93" s="480"/>
      <c r="XDD93" s="481"/>
      <c r="XDE93" s="481"/>
      <c r="XDF93" s="482"/>
      <c r="XDG93" s="481"/>
      <c r="XDH93" s="1053"/>
      <c r="XDI93" s="1053"/>
      <c r="XDJ93" s="1053"/>
      <c r="XDK93" s="1053"/>
      <c r="XDL93" s="1053"/>
      <c r="XDM93" s="480"/>
      <c r="XDN93" s="480"/>
      <c r="XDO93" s="481"/>
      <c r="XDP93" s="480"/>
      <c r="XDQ93" s="480"/>
      <c r="XDR93" s="480"/>
      <c r="XDS93" s="481"/>
      <c r="XDT93" s="481"/>
      <c r="XDU93" s="482"/>
      <c r="XDV93" s="481"/>
      <c r="XDW93" s="1053"/>
      <c r="XDX93" s="1053"/>
      <c r="XDY93" s="1053"/>
      <c r="XDZ93" s="1053"/>
      <c r="XEA93" s="1053"/>
      <c r="XEB93" s="480"/>
      <c r="XEC93" s="480"/>
      <c r="XED93" s="481"/>
      <c r="XEE93" s="480"/>
      <c r="XEF93" s="480"/>
      <c r="XEG93" s="480"/>
      <c r="XEH93" s="481"/>
      <c r="XEI93" s="481"/>
      <c r="XEJ93" s="482"/>
      <c r="XEK93" s="481"/>
      <c r="XEL93" s="1053"/>
      <c r="XEM93" s="1053"/>
      <c r="XEN93" s="1053"/>
      <c r="XEO93" s="1053"/>
      <c r="XEP93" s="1053"/>
      <c r="XEQ93" s="480"/>
      <c r="XER93" s="480"/>
      <c r="XES93" s="481"/>
      <c r="XET93" s="480"/>
      <c r="XEU93" s="480"/>
      <c r="XEV93" s="480"/>
      <c r="XEW93" s="481"/>
      <c r="XEX93" s="481"/>
      <c r="XEY93" s="482"/>
      <c r="XEZ93" s="481"/>
      <c r="XFA93" s="1053"/>
      <c r="XFB93" s="1053"/>
      <c r="XFC93" s="1053"/>
      <c r="XFD93" s="1053"/>
    </row>
    <row r="94" spans="1:16384" s="51" customFormat="1" ht="48.75" customHeight="1">
      <c r="A94" s="225" t="s">
        <v>248</v>
      </c>
      <c r="B94" s="226" t="s">
        <v>249</v>
      </c>
      <c r="C94" s="226" t="s">
        <v>250</v>
      </c>
      <c r="D94" s="227" t="s">
        <v>41</v>
      </c>
      <c r="E94" s="228" t="s">
        <v>2</v>
      </c>
      <c r="F94" s="229" t="s">
        <v>3</v>
      </c>
      <c r="G94" s="229" t="s">
        <v>155</v>
      </c>
      <c r="H94" s="229" t="s">
        <v>251</v>
      </c>
      <c r="I94" s="551" t="s">
        <v>252</v>
      </c>
      <c r="J94" s="551" t="s">
        <v>253</v>
      </c>
      <c r="K94" s="231" t="s">
        <v>254</v>
      </c>
      <c r="L94" s="1057" t="s">
        <v>256</v>
      </c>
      <c r="M94" s="1057"/>
      <c r="N94" s="232" t="s">
        <v>255</v>
      </c>
      <c r="O94" s="233" t="s">
        <v>258</v>
      </c>
    </row>
    <row r="95" spans="1:16384" s="51" customFormat="1" ht="41.25" customHeight="1">
      <c r="A95" s="1070" t="e">
        <f>'Financial Plan 1397'!#REF!</f>
        <v>#REF!</v>
      </c>
      <c r="B95" s="1070"/>
      <c r="C95" s="1070"/>
      <c r="D95" s="1070"/>
      <c r="E95" s="242"/>
      <c r="F95" s="243"/>
      <c r="G95" s="243" t="s">
        <v>71</v>
      </c>
      <c r="H95" s="243"/>
      <c r="I95" s="244"/>
      <c r="J95" s="244"/>
      <c r="K95" s="244"/>
      <c r="L95" s="254" t="s">
        <v>209</v>
      </c>
      <c r="M95" s="235" t="s">
        <v>15</v>
      </c>
      <c r="N95" s="255"/>
      <c r="O95" s="235"/>
    </row>
    <row r="96" spans="1:16384" s="139" customFormat="1" ht="36.75" customHeight="1">
      <c r="A96" s="1073" t="s">
        <v>264</v>
      </c>
      <c r="B96" s="1073" t="s">
        <v>261</v>
      </c>
      <c r="C96" s="1073" t="s">
        <v>267</v>
      </c>
      <c r="D96" s="478" t="e">
        <f>'Financial Plan 1397'!#REF!</f>
        <v>#REF!</v>
      </c>
      <c r="E96" s="479" t="e">
        <f>'Financial Plan 1397'!#REF!</f>
        <v>#REF!</v>
      </c>
      <c r="F96" s="479" t="e">
        <f>'Financial Plan 1397'!#REF!</f>
        <v>#REF!</v>
      </c>
      <c r="G96" s="246" t="e">
        <f>'Financial Plan 1397'!#REF!</f>
        <v>#REF!</v>
      </c>
      <c r="H96" s="247" t="e">
        <f>'Financial Plan 1397'!#REF!</f>
        <v>#REF!</v>
      </c>
      <c r="I96" s="580">
        <v>43922</v>
      </c>
      <c r="J96" s="580">
        <v>44126</v>
      </c>
      <c r="K96" s="581" t="s">
        <v>268</v>
      </c>
      <c r="L96" s="582"/>
      <c r="M96" s="583" t="e">
        <f>'Financial Plan 1397'!#REF!</f>
        <v>#REF!</v>
      </c>
      <c r="N96" s="584"/>
      <c r="O96" s="266"/>
    </row>
    <row r="97" spans="1:16384" s="139" customFormat="1" ht="21.95" customHeight="1">
      <c r="A97" s="1074"/>
      <c r="B97" s="1074"/>
      <c r="C97" s="1074"/>
      <c r="D97" s="478" t="e">
        <f>'Financial Plan 1397'!#REF!</f>
        <v>#REF!</v>
      </c>
      <c r="E97" s="479" t="e">
        <f>'Financial Plan 1397'!#REF!</f>
        <v>#REF!</v>
      </c>
      <c r="F97" s="479" t="e">
        <f>'Financial Plan 1397'!#REF!</f>
        <v>#REF!</v>
      </c>
      <c r="G97" s="246"/>
      <c r="H97" s="247" t="e">
        <f>'Financial Plan 1397'!#REF!</f>
        <v>#REF!</v>
      </c>
      <c r="I97" s="580">
        <v>43922</v>
      </c>
      <c r="J97" s="580">
        <v>44126</v>
      </c>
      <c r="K97" s="581" t="s">
        <v>268</v>
      </c>
      <c r="L97" s="582"/>
      <c r="M97" s="583" t="e">
        <f>'Financial Plan 1397'!#REF!</f>
        <v>#REF!</v>
      </c>
      <c r="N97" s="584"/>
      <c r="O97" s="266"/>
    </row>
    <row r="98" spans="1:16384" s="139" customFormat="1" ht="35.25" customHeight="1">
      <c r="A98" s="1074"/>
      <c r="B98" s="1074"/>
      <c r="C98" s="1074"/>
      <c r="D98" s="478" t="e">
        <f>'Financial Plan 1397'!#REF!</f>
        <v>#REF!</v>
      </c>
      <c r="E98" s="479" t="e">
        <f>'Financial Plan 1397'!#REF!</f>
        <v>#REF!</v>
      </c>
      <c r="F98" s="479" t="e">
        <f>'Financial Plan 1397'!#REF!</f>
        <v>#REF!</v>
      </c>
      <c r="G98" s="246"/>
      <c r="H98" s="247" t="e">
        <f>'Financial Plan 1397'!#REF!</f>
        <v>#REF!</v>
      </c>
      <c r="I98" s="580">
        <v>43922</v>
      </c>
      <c r="J98" s="580">
        <v>44126</v>
      </c>
      <c r="K98" s="581" t="s">
        <v>268</v>
      </c>
      <c r="L98" s="582"/>
      <c r="M98" s="583" t="e">
        <f>'Financial Plan 1397'!#REF!</f>
        <v>#REF!</v>
      </c>
      <c r="N98" s="584"/>
      <c r="O98" s="266"/>
    </row>
    <row r="99" spans="1:16384" s="139" customFormat="1" ht="21.95" customHeight="1">
      <c r="A99" s="1074"/>
      <c r="B99" s="1074"/>
      <c r="C99" s="1074"/>
      <c r="D99" s="478" t="e">
        <f>'Financial Plan 1397'!#REF!</f>
        <v>#REF!</v>
      </c>
      <c r="E99" s="479" t="e">
        <f>'Financial Plan 1397'!#REF!</f>
        <v>#REF!</v>
      </c>
      <c r="F99" s="479" t="e">
        <f>'Financial Plan 1397'!#REF!</f>
        <v>#REF!</v>
      </c>
      <c r="G99" s="246"/>
      <c r="H99" s="247" t="e">
        <f>'Financial Plan 1397'!#REF!</f>
        <v>#REF!</v>
      </c>
      <c r="I99" s="580">
        <v>43922</v>
      </c>
      <c r="J99" s="580">
        <v>44126</v>
      </c>
      <c r="K99" s="581" t="s">
        <v>268</v>
      </c>
      <c r="L99" s="582"/>
      <c r="M99" s="583" t="e">
        <f>'Financial Plan 1397'!#REF!</f>
        <v>#REF!</v>
      </c>
      <c r="N99" s="584"/>
      <c r="O99" s="266"/>
    </row>
    <row r="100" spans="1:16384" s="139" customFormat="1" ht="21.95" customHeight="1">
      <c r="A100" s="1074"/>
      <c r="B100" s="1074"/>
      <c r="C100" s="1074"/>
      <c r="D100" s="478" t="e">
        <f>'Financial Plan 1397'!#REF!</f>
        <v>#REF!</v>
      </c>
      <c r="E100" s="479" t="e">
        <f>'Financial Plan 1397'!#REF!</f>
        <v>#REF!</v>
      </c>
      <c r="F100" s="479" t="e">
        <f>'Financial Plan 1397'!#REF!</f>
        <v>#REF!</v>
      </c>
      <c r="G100" s="246"/>
      <c r="H100" s="247" t="e">
        <f>'Financial Plan 1397'!#REF!</f>
        <v>#REF!</v>
      </c>
      <c r="I100" s="580">
        <v>43922</v>
      </c>
      <c r="J100" s="580">
        <v>44126</v>
      </c>
      <c r="K100" s="581" t="s">
        <v>268</v>
      </c>
      <c r="L100" s="582"/>
      <c r="M100" s="583" t="e">
        <f>'Financial Plan 1397'!#REF!</f>
        <v>#REF!</v>
      </c>
      <c r="N100" s="584"/>
      <c r="O100" s="266"/>
    </row>
    <row r="101" spans="1:16384" s="28" customFormat="1" ht="39" customHeight="1">
      <c r="A101" s="1053" t="s">
        <v>415</v>
      </c>
      <c r="B101" s="1053"/>
      <c r="C101" s="1053"/>
      <c r="D101" s="1053"/>
      <c r="E101" s="1053"/>
      <c r="F101" s="480"/>
      <c r="G101" s="480"/>
      <c r="H101" s="481" t="e">
        <f>SUM(H96:H100)</f>
        <v>#REF!</v>
      </c>
      <c r="I101" s="480"/>
      <c r="J101" s="480"/>
      <c r="K101" s="480"/>
      <c r="L101" s="481">
        <f>SUM(L96:L100)</f>
        <v>0</v>
      </c>
      <c r="M101" s="481" t="e">
        <f>SUM(M96:M100)</f>
        <v>#REF!</v>
      </c>
      <c r="N101" s="482">
        <f>SUM(N96:N100)</f>
        <v>0</v>
      </c>
      <c r="O101" s="644" t="e">
        <f>H101/H103</f>
        <v>#REF!</v>
      </c>
      <c r="P101" s="1053"/>
      <c r="Q101" s="1053"/>
      <c r="R101" s="1053"/>
      <c r="S101" s="1053"/>
      <c r="T101" s="1053"/>
      <c r="U101" s="480"/>
      <c r="V101" s="480"/>
      <c r="W101" s="481"/>
      <c r="X101" s="480"/>
      <c r="Y101" s="480"/>
      <c r="Z101" s="480"/>
      <c r="AA101" s="481"/>
      <c r="AB101" s="481"/>
      <c r="AC101" s="482"/>
      <c r="AD101" s="481"/>
      <c r="AE101" s="1053"/>
      <c r="AF101" s="1053"/>
      <c r="AG101" s="1053"/>
      <c r="AH101" s="1053"/>
      <c r="AI101" s="1053"/>
      <c r="AJ101" s="480"/>
      <c r="AK101" s="480"/>
      <c r="AL101" s="481"/>
      <c r="AM101" s="480"/>
      <c r="AN101" s="480"/>
      <c r="AO101" s="480"/>
      <c r="AP101" s="481"/>
      <c r="AQ101" s="481"/>
      <c r="AR101" s="482"/>
      <c r="AS101" s="481"/>
      <c r="AT101" s="1053"/>
      <c r="AU101" s="1053"/>
      <c r="AV101" s="1053"/>
      <c r="AW101" s="1053"/>
      <c r="AX101" s="1053"/>
      <c r="AY101" s="480"/>
      <c r="AZ101" s="480"/>
      <c r="BA101" s="481"/>
      <c r="BB101" s="480"/>
      <c r="BC101" s="480"/>
      <c r="BD101" s="480"/>
      <c r="BE101" s="481"/>
      <c r="BF101" s="481"/>
      <c r="BG101" s="482"/>
      <c r="BH101" s="481"/>
      <c r="BI101" s="1053"/>
      <c r="BJ101" s="1053"/>
      <c r="BK101" s="1053"/>
      <c r="BL101" s="1053"/>
      <c r="BM101" s="1053"/>
      <c r="BN101" s="480"/>
      <c r="BO101" s="480"/>
      <c r="BP101" s="481"/>
      <c r="BQ101" s="480"/>
      <c r="BR101" s="480"/>
      <c r="BS101" s="480"/>
      <c r="BT101" s="481"/>
      <c r="BU101" s="481"/>
      <c r="BV101" s="482"/>
      <c r="BW101" s="481"/>
      <c r="BX101" s="1053"/>
      <c r="BY101" s="1053"/>
      <c r="BZ101" s="1053"/>
      <c r="CA101" s="1053"/>
      <c r="CB101" s="1053"/>
      <c r="CC101" s="480"/>
      <c r="CD101" s="480"/>
      <c r="CE101" s="481"/>
      <c r="CF101" s="480"/>
      <c r="CG101" s="480"/>
      <c r="CH101" s="480"/>
      <c r="CI101" s="481"/>
      <c r="CJ101" s="481"/>
      <c r="CK101" s="482"/>
      <c r="CL101" s="481"/>
      <c r="CM101" s="1053"/>
      <c r="CN101" s="1053"/>
      <c r="CO101" s="1053"/>
      <c r="CP101" s="1053"/>
      <c r="CQ101" s="1053"/>
      <c r="CR101" s="480"/>
      <c r="CS101" s="480"/>
      <c r="CT101" s="481"/>
      <c r="CU101" s="480"/>
      <c r="CV101" s="480"/>
      <c r="CW101" s="480"/>
      <c r="CX101" s="481"/>
      <c r="CY101" s="481"/>
      <c r="CZ101" s="482"/>
      <c r="DA101" s="481"/>
      <c r="DB101" s="1053"/>
      <c r="DC101" s="1053"/>
      <c r="DD101" s="1053"/>
      <c r="DE101" s="1053"/>
      <c r="DF101" s="1053"/>
      <c r="DG101" s="480"/>
      <c r="DH101" s="480"/>
      <c r="DI101" s="481"/>
      <c r="DJ101" s="480"/>
      <c r="DK101" s="480"/>
      <c r="DL101" s="480"/>
      <c r="DM101" s="481"/>
      <c r="DN101" s="481"/>
      <c r="DO101" s="482"/>
      <c r="DP101" s="481"/>
      <c r="DQ101" s="1053"/>
      <c r="DR101" s="1053"/>
      <c r="DS101" s="1053"/>
      <c r="DT101" s="1053"/>
      <c r="DU101" s="1053"/>
      <c r="DV101" s="480"/>
      <c r="DW101" s="480"/>
      <c r="DX101" s="481"/>
      <c r="DY101" s="480"/>
      <c r="DZ101" s="480"/>
      <c r="EA101" s="480"/>
      <c r="EB101" s="481"/>
      <c r="EC101" s="481"/>
      <c r="ED101" s="482"/>
      <c r="EE101" s="481"/>
      <c r="EF101" s="1053"/>
      <c r="EG101" s="1053"/>
      <c r="EH101" s="1053"/>
      <c r="EI101" s="1053"/>
      <c r="EJ101" s="1053"/>
      <c r="EK101" s="480"/>
      <c r="EL101" s="480"/>
      <c r="EM101" s="481"/>
      <c r="EN101" s="480"/>
      <c r="EO101" s="480"/>
      <c r="EP101" s="480"/>
      <c r="EQ101" s="481"/>
      <c r="ER101" s="481"/>
      <c r="ES101" s="482"/>
      <c r="ET101" s="481"/>
      <c r="EU101" s="1053"/>
      <c r="EV101" s="1053"/>
      <c r="EW101" s="1053"/>
      <c r="EX101" s="1053"/>
      <c r="EY101" s="1053"/>
      <c r="EZ101" s="480"/>
      <c r="FA101" s="480"/>
      <c r="FB101" s="481"/>
      <c r="FC101" s="480"/>
      <c r="FD101" s="480"/>
      <c r="FE101" s="480"/>
      <c r="FF101" s="481"/>
      <c r="FG101" s="481"/>
      <c r="FH101" s="482"/>
      <c r="FI101" s="481"/>
      <c r="FJ101" s="1053"/>
      <c r="FK101" s="1053"/>
      <c r="FL101" s="1053"/>
      <c r="FM101" s="1053"/>
      <c r="FN101" s="1053"/>
      <c r="FO101" s="480"/>
      <c r="FP101" s="480"/>
      <c r="FQ101" s="481"/>
      <c r="FR101" s="480"/>
      <c r="FS101" s="480"/>
      <c r="FT101" s="480"/>
      <c r="FU101" s="481"/>
      <c r="FV101" s="481"/>
      <c r="FW101" s="482"/>
      <c r="FX101" s="481"/>
      <c r="FY101" s="1053"/>
      <c r="FZ101" s="1053"/>
      <c r="GA101" s="1053"/>
      <c r="GB101" s="1053"/>
      <c r="GC101" s="1053"/>
      <c r="GD101" s="480"/>
      <c r="GE101" s="480"/>
      <c r="GF101" s="481"/>
      <c r="GG101" s="480"/>
      <c r="GH101" s="480"/>
      <c r="GI101" s="480"/>
      <c r="GJ101" s="481"/>
      <c r="GK101" s="481"/>
      <c r="GL101" s="482"/>
      <c r="GM101" s="481"/>
      <c r="GN101" s="1053"/>
      <c r="GO101" s="1053"/>
      <c r="GP101" s="1053"/>
      <c r="GQ101" s="1053"/>
      <c r="GR101" s="1053"/>
      <c r="GS101" s="480"/>
      <c r="GT101" s="480"/>
      <c r="GU101" s="481"/>
      <c r="GV101" s="480"/>
      <c r="GW101" s="480"/>
      <c r="GX101" s="480"/>
      <c r="GY101" s="481"/>
      <c r="GZ101" s="481"/>
      <c r="HA101" s="482"/>
      <c r="HB101" s="481"/>
      <c r="HC101" s="1053"/>
      <c r="HD101" s="1053"/>
      <c r="HE101" s="1053"/>
      <c r="HF101" s="1053"/>
      <c r="HG101" s="1053"/>
      <c r="HH101" s="480"/>
      <c r="HI101" s="480"/>
      <c r="HJ101" s="481"/>
      <c r="HK101" s="480"/>
      <c r="HL101" s="480"/>
      <c r="HM101" s="480"/>
      <c r="HN101" s="481"/>
      <c r="HO101" s="481"/>
      <c r="HP101" s="482"/>
      <c r="HQ101" s="481"/>
      <c r="HR101" s="1053"/>
      <c r="HS101" s="1053"/>
      <c r="HT101" s="1053"/>
      <c r="HU101" s="1053"/>
      <c r="HV101" s="1053"/>
      <c r="HW101" s="480"/>
      <c r="HX101" s="480"/>
      <c r="HY101" s="481"/>
      <c r="HZ101" s="480"/>
      <c r="IA101" s="480"/>
      <c r="IB101" s="480"/>
      <c r="IC101" s="481"/>
      <c r="ID101" s="481"/>
      <c r="IE101" s="482"/>
      <c r="IF101" s="481"/>
      <c r="IG101" s="1053"/>
      <c r="IH101" s="1053"/>
      <c r="II101" s="1053"/>
      <c r="IJ101" s="1053"/>
      <c r="IK101" s="1053"/>
      <c r="IL101" s="480"/>
      <c r="IM101" s="480"/>
      <c r="IN101" s="481"/>
      <c r="IO101" s="480"/>
      <c r="IP101" s="480"/>
      <c r="IQ101" s="480"/>
      <c r="IR101" s="481"/>
      <c r="IS101" s="481"/>
      <c r="IT101" s="482"/>
      <c r="IU101" s="481"/>
      <c r="IV101" s="1053"/>
      <c r="IW101" s="1053"/>
      <c r="IX101" s="1053"/>
      <c r="IY101" s="1053"/>
      <c r="IZ101" s="1053"/>
      <c r="JA101" s="480"/>
      <c r="JB101" s="480"/>
      <c r="JC101" s="481"/>
      <c r="JD101" s="480"/>
      <c r="JE101" s="480"/>
      <c r="JF101" s="480"/>
      <c r="JG101" s="481"/>
      <c r="JH101" s="481"/>
      <c r="JI101" s="482"/>
      <c r="JJ101" s="481"/>
      <c r="JK101" s="1053"/>
      <c r="JL101" s="1053"/>
      <c r="JM101" s="1053"/>
      <c r="JN101" s="1053"/>
      <c r="JO101" s="1053"/>
      <c r="JP101" s="480"/>
      <c r="JQ101" s="480"/>
      <c r="JR101" s="481"/>
      <c r="JS101" s="480"/>
      <c r="JT101" s="480"/>
      <c r="JU101" s="480"/>
      <c r="JV101" s="481"/>
      <c r="JW101" s="481"/>
      <c r="JX101" s="482"/>
      <c r="JY101" s="481"/>
      <c r="JZ101" s="1053"/>
      <c r="KA101" s="1053"/>
      <c r="KB101" s="1053"/>
      <c r="KC101" s="1053"/>
      <c r="KD101" s="1053"/>
      <c r="KE101" s="480"/>
      <c r="KF101" s="480"/>
      <c r="KG101" s="481"/>
      <c r="KH101" s="480"/>
      <c r="KI101" s="480"/>
      <c r="KJ101" s="480"/>
      <c r="KK101" s="481"/>
      <c r="KL101" s="481"/>
      <c r="KM101" s="482"/>
      <c r="KN101" s="481"/>
      <c r="KO101" s="1053"/>
      <c r="KP101" s="1053"/>
      <c r="KQ101" s="1053"/>
      <c r="KR101" s="1053"/>
      <c r="KS101" s="1053"/>
      <c r="KT101" s="480"/>
      <c r="KU101" s="480"/>
      <c r="KV101" s="481"/>
      <c r="KW101" s="480"/>
      <c r="KX101" s="480"/>
      <c r="KY101" s="480"/>
      <c r="KZ101" s="481"/>
      <c r="LA101" s="481"/>
      <c r="LB101" s="482"/>
      <c r="LC101" s="481"/>
      <c r="LD101" s="1053"/>
      <c r="LE101" s="1053"/>
      <c r="LF101" s="1053"/>
      <c r="LG101" s="1053"/>
      <c r="LH101" s="1053"/>
      <c r="LI101" s="480"/>
      <c r="LJ101" s="480"/>
      <c r="LK101" s="481"/>
      <c r="LL101" s="480"/>
      <c r="LM101" s="480"/>
      <c r="LN101" s="480"/>
      <c r="LO101" s="481"/>
      <c r="LP101" s="481"/>
      <c r="LQ101" s="482"/>
      <c r="LR101" s="481"/>
      <c r="LS101" s="1053"/>
      <c r="LT101" s="1053"/>
      <c r="LU101" s="1053"/>
      <c r="LV101" s="1053"/>
      <c r="LW101" s="1053"/>
      <c r="LX101" s="480"/>
      <c r="LY101" s="480"/>
      <c r="LZ101" s="481"/>
      <c r="MA101" s="480"/>
      <c r="MB101" s="480"/>
      <c r="MC101" s="480"/>
      <c r="MD101" s="481"/>
      <c r="ME101" s="481"/>
      <c r="MF101" s="482"/>
      <c r="MG101" s="481"/>
      <c r="MH101" s="1053"/>
      <c r="MI101" s="1053"/>
      <c r="MJ101" s="1053"/>
      <c r="MK101" s="1053"/>
      <c r="ML101" s="1053"/>
      <c r="MM101" s="480"/>
      <c r="MN101" s="480"/>
      <c r="MO101" s="481"/>
      <c r="MP101" s="480"/>
      <c r="MQ101" s="480"/>
      <c r="MR101" s="480"/>
      <c r="MS101" s="481"/>
      <c r="MT101" s="481"/>
      <c r="MU101" s="482"/>
      <c r="MV101" s="481"/>
      <c r="MW101" s="1053"/>
      <c r="MX101" s="1053"/>
      <c r="MY101" s="1053"/>
      <c r="MZ101" s="1053"/>
      <c r="NA101" s="1053"/>
      <c r="NB101" s="480"/>
      <c r="NC101" s="480"/>
      <c r="ND101" s="481"/>
      <c r="NE101" s="480"/>
      <c r="NF101" s="480"/>
      <c r="NG101" s="480"/>
      <c r="NH101" s="481"/>
      <c r="NI101" s="481"/>
      <c r="NJ101" s="482"/>
      <c r="NK101" s="481"/>
      <c r="NL101" s="1053"/>
      <c r="NM101" s="1053"/>
      <c r="NN101" s="1053"/>
      <c r="NO101" s="1053"/>
      <c r="NP101" s="1053"/>
      <c r="NQ101" s="480"/>
      <c r="NR101" s="480"/>
      <c r="NS101" s="481"/>
      <c r="NT101" s="480"/>
      <c r="NU101" s="480"/>
      <c r="NV101" s="480"/>
      <c r="NW101" s="481"/>
      <c r="NX101" s="481"/>
      <c r="NY101" s="482"/>
      <c r="NZ101" s="481"/>
      <c r="OA101" s="1053"/>
      <c r="OB101" s="1053"/>
      <c r="OC101" s="1053"/>
      <c r="OD101" s="1053"/>
      <c r="OE101" s="1053"/>
      <c r="OF101" s="480"/>
      <c r="OG101" s="480"/>
      <c r="OH101" s="481"/>
      <c r="OI101" s="480"/>
      <c r="OJ101" s="480"/>
      <c r="OK101" s="480"/>
      <c r="OL101" s="481"/>
      <c r="OM101" s="481"/>
      <c r="ON101" s="482"/>
      <c r="OO101" s="481"/>
      <c r="OP101" s="1053"/>
      <c r="OQ101" s="1053"/>
      <c r="OR101" s="1053"/>
      <c r="OS101" s="1053"/>
      <c r="OT101" s="1053"/>
      <c r="OU101" s="480"/>
      <c r="OV101" s="480"/>
      <c r="OW101" s="481"/>
      <c r="OX101" s="480"/>
      <c r="OY101" s="480"/>
      <c r="OZ101" s="480"/>
      <c r="PA101" s="481"/>
      <c r="PB101" s="481"/>
      <c r="PC101" s="482"/>
      <c r="PD101" s="481"/>
      <c r="PE101" s="1053"/>
      <c r="PF101" s="1053"/>
      <c r="PG101" s="1053"/>
      <c r="PH101" s="1053"/>
      <c r="PI101" s="1053"/>
      <c r="PJ101" s="480"/>
      <c r="PK101" s="480"/>
      <c r="PL101" s="481"/>
      <c r="PM101" s="480"/>
      <c r="PN101" s="480"/>
      <c r="PO101" s="480"/>
      <c r="PP101" s="481"/>
      <c r="PQ101" s="481"/>
      <c r="PR101" s="482"/>
      <c r="PS101" s="481"/>
      <c r="PT101" s="1053"/>
      <c r="PU101" s="1053"/>
      <c r="PV101" s="1053"/>
      <c r="PW101" s="1053"/>
      <c r="PX101" s="1053"/>
      <c r="PY101" s="480"/>
      <c r="PZ101" s="480"/>
      <c r="QA101" s="481"/>
      <c r="QB101" s="480"/>
      <c r="QC101" s="480"/>
      <c r="QD101" s="480"/>
      <c r="QE101" s="481"/>
      <c r="QF101" s="481"/>
      <c r="QG101" s="482"/>
      <c r="QH101" s="481"/>
      <c r="QI101" s="1053"/>
      <c r="QJ101" s="1053"/>
      <c r="QK101" s="1053"/>
      <c r="QL101" s="1053"/>
      <c r="QM101" s="1053"/>
      <c r="QN101" s="480"/>
      <c r="QO101" s="480"/>
      <c r="QP101" s="481"/>
      <c r="QQ101" s="480"/>
      <c r="QR101" s="480"/>
      <c r="QS101" s="480"/>
      <c r="QT101" s="481"/>
      <c r="QU101" s="481"/>
      <c r="QV101" s="482"/>
      <c r="QW101" s="481"/>
      <c r="QX101" s="1053"/>
      <c r="QY101" s="1053"/>
      <c r="QZ101" s="1053"/>
      <c r="RA101" s="1053"/>
      <c r="RB101" s="1053"/>
      <c r="RC101" s="480"/>
      <c r="RD101" s="480"/>
      <c r="RE101" s="481"/>
      <c r="RF101" s="480"/>
      <c r="RG101" s="480"/>
      <c r="RH101" s="480"/>
      <c r="RI101" s="481"/>
      <c r="RJ101" s="481"/>
      <c r="RK101" s="482"/>
      <c r="RL101" s="481"/>
      <c r="RM101" s="1053"/>
      <c r="RN101" s="1053"/>
      <c r="RO101" s="1053"/>
      <c r="RP101" s="1053"/>
      <c r="RQ101" s="1053"/>
      <c r="RR101" s="480"/>
      <c r="RS101" s="480"/>
      <c r="RT101" s="481"/>
      <c r="RU101" s="480"/>
      <c r="RV101" s="480"/>
      <c r="RW101" s="480"/>
      <c r="RX101" s="481"/>
      <c r="RY101" s="481"/>
      <c r="RZ101" s="482"/>
      <c r="SA101" s="481"/>
      <c r="SB101" s="1053"/>
      <c r="SC101" s="1053"/>
      <c r="SD101" s="1053"/>
      <c r="SE101" s="1053"/>
      <c r="SF101" s="1053"/>
      <c r="SG101" s="480"/>
      <c r="SH101" s="480"/>
      <c r="SI101" s="481"/>
      <c r="SJ101" s="480"/>
      <c r="SK101" s="480"/>
      <c r="SL101" s="480"/>
      <c r="SM101" s="481"/>
      <c r="SN101" s="481"/>
      <c r="SO101" s="482"/>
      <c r="SP101" s="481"/>
      <c r="SQ101" s="1053"/>
      <c r="SR101" s="1053"/>
      <c r="SS101" s="1053"/>
      <c r="ST101" s="1053"/>
      <c r="SU101" s="1053"/>
      <c r="SV101" s="480"/>
      <c r="SW101" s="480"/>
      <c r="SX101" s="481"/>
      <c r="SY101" s="480"/>
      <c r="SZ101" s="480"/>
      <c r="TA101" s="480"/>
      <c r="TB101" s="481"/>
      <c r="TC101" s="481"/>
      <c r="TD101" s="482"/>
      <c r="TE101" s="481"/>
      <c r="TF101" s="1053"/>
      <c r="TG101" s="1053"/>
      <c r="TH101" s="1053"/>
      <c r="TI101" s="1053"/>
      <c r="TJ101" s="1053"/>
      <c r="TK101" s="480"/>
      <c r="TL101" s="480"/>
      <c r="TM101" s="481"/>
      <c r="TN101" s="480"/>
      <c r="TO101" s="480"/>
      <c r="TP101" s="480"/>
      <c r="TQ101" s="481"/>
      <c r="TR101" s="481"/>
      <c r="TS101" s="482"/>
      <c r="TT101" s="481"/>
      <c r="TU101" s="1053"/>
      <c r="TV101" s="1053"/>
      <c r="TW101" s="1053"/>
      <c r="TX101" s="1053"/>
      <c r="TY101" s="1053"/>
      <c r="TZ101" s="480"/>
      <c r="UA101" s="480"/>
      <c r="UB101" s="481"/>
      <c r="UC101" s="480"/>
      <c r="UD101" s="480"/>
      <c r="UE101" s="480"/>
      <c r="UF101" s="481"/>
      <c r="UG101" s="481"/>
      <c r="UH101" s="482"/>
      <c r="UI101" s="481"/>
      <c r="UJ101" s="1053"/>
      <c r="UK101" s="1053"/>
      <c r="UL101" s="1053"/>
      <c r="UM101" s="1053"/>
      <c r="UN101" s="1053"/>
      <c r="UO101" s="480"/>
      <c r="UP101" s="480"/>
      <c r="UQ101" s="481"/>
      <c r="UR101" s="480"/>
      <c r="US101" s="480"/>
      <c r="UT101" s="480"/>
      <c r="UU101" s="481"/>
      <c r="UV101" s="481"/>
      <c r="UW101" s="482"/>
      <c r="UX101" s="481"/>
      <c r="UY101" s="1053"/>
      <c r="UZ101" s="1053"/>
      <c r="VA101" s="1053"/>
      <c r="VB101" s="1053"/>
      <c r="VC101" s="1053"/>
      <c r="VD101" s="480"/>
      <c r="VE101" s="480"/>
      <c r="VF101" s="481"/>
      <c r="VG101" s="480"/>
      <c r="VH101" s="480"/>
      <c r="VI101" s="480"/>
      <c r="VJ101" s="481"/>
      <c r="VK101" s="481"/>
      <c r="VL101" s="482"/>
      <c r="VM101" s="481"/>
      <c r="VN101" s="1053"/>
      <c r="VO101" s="1053"/>
      <c r="VP101" s="1053"/>
      <c r="VQ101" s="1053"/>
      <c r="VR101" s="1053"/>
      <c r="VS101" s="480"/>
      <c r="VT101" s="480"/>
      <c r="VU101" s="481"/>
      <c r="VV101" s="480"/>
      <c r="VW101" s="480"/>
      <c r="VX101" s="480"/>
      <c r="VY101" s="481"/>
      <c r="VZ101" s="481"/>
      <c r="WA101" s="482"/>
      <c r="WB101" s="481"/>
      <c r="WC101" s="1053"/>
      <c r="WD101" s="1053"/>
      <c r="WE101" s="1053"/>
      <c r="WF101" s="1053"/>
      <c r="WG101" s="1053"/>
      <c r="WH101" s="480"/>
      <c r="WI101" s="480"/>
      <c r="WJ101" s="481"/>
      <c r="WK101" s="480"/>
      <c r="WL101" s="480"/>
      <c r="WM101" s="480"/>
      <c r="WN101" s="481"/>
      <c r="WO101" s="481"/>
      <c r="WP101" s="482"/>
      <c r="WQ101" s="481"/>
      <c r="WR101" s="1053"/>
      <c r="WS101" s="1053"/>
      <c r="WT101" s="1053"/>
      <c r="WU101" s="1053"/>
      <c r="WV101" s="1053"/>
      <c r="WW101" s="480"/>
      <c r="WX101" s="480"/>
      <c r="WY101" s="481"/>
      <c r="WZ101" s="480"/>
      <c r="XA101" s="480"/>
      <c r="XB101" s="480"/>
      <c r="XC101" s="481"/>
      <c r="XD101" s="481"/>
      <c r="XE101" s="482"/>
      <c r="XF101" s="481"/>
      <c r="XG101" s="1053"/>
      <c r="XH101" s="1053"/>
      <c r="XI101" s="1053"/>
      <c r="XJ101" s="1053"/>
      <c r="XK101" s="1053"/>
      <c r="XL101" s="480"/>
      <c r="XM101" s="480"/>
      <c r="XN101" s="481"/>
      <c r="XO101" s="480"/>
      <c r="XP101" s="480"/>
      <c r="XQ101" s="480"/>
      <c r="XR101" s="481"/>
      <c r="XS101" s="481"/>
      <c r="XT101" s="482"/>
      <c r="XU101" s="481"/>
      <c r="XV101" s="1053"/>
      <c r="XW101" s="1053"/>
      <c r="XX101" s="1053"/>
      <c r="XY101" s="1053"/>
      <c r="XZ101" s="1053"/>
      <c r="YA101" s="480"/>
      <c r="YB101" s="480"/>
      <c r="YC101" s="481"/>
      <c r="YD101" s="480"/>
      <c r="YE101" s="480"/>
      <c r="YF101" s="480"/>
      <c r="YG101" s="481"/>
      <c r="YH101" s="481"/>
      <c r="YI101" s="482"/>
      <c r="YJ101" s="481"/>
      <c r="YK101" s="1053"/>
      <c r="YL101" s="1053"/>
      <c r="YM101" s="1053"/>
      <c r="YN101" s="1053"/>
      <c r="YO101" s="1053"/>
      <c r="YP101" s="480"/>
      <c r="YQ101" s="480"/>
      <c r="YR101" s="481"/>
      <c r="YS101" s="480"/>
      <c r="YT101" s="480"/>
      <c r="YU101" s="480"/>
      <c r="YV101" s="481"/>
      <c r="YW101" s="481"/>
      <c r="YX101" s="482"/>
      <c r="YY101" s="481"/>
      <c r="YZ101" s="1053"/>
      <c r="ZA101" s="1053"/>
      <c r="ZB101" s="1053"/>
      <c r="ZC101" s="1053"/>
      <c r="ZD101" s="1053"/>
      <c r="ZE101" s="480"/>
      <c r="ZF101" s="480"/>
      <c r="ZG101" s="481"/>
      <c r="ZH101" s="480"/>
      <c r="ZI101" s="480"/>
      <c r="ZJ101" s="480"/>
      <c r="ZK101" s="481"/>
      <c r="ZL101" s="481"/>
      <c r="ZM101" s="482"/>
      <c r="ZN101" s="481"/>
      <c r="ZO101" s="1053"/>
      <c r="ZP101" s="1053"/>
      <c r="ZQ101" s="1053"/>
      <c r="ZR101" s="1053"/>
      <c r="ZS101" s="1053"/>
      <c r="ZT101" s="480"/>
      <c r="ZU101" s="480"/>
      <c r="ZV101" s="481"/>
      <c r="ZW101" s="480"/>
      <c r="ZX101" s="480"/>
      <c r="ZY101" s="480"/>
      <c r="ZZ101" s="481"/>
      <c r="AAA101" s="481"/>
      <c r="AAB101" s="482"/>
      <c r="AAC101" s="481"/>
      <c r="AAD101" s="1053"/>
      <c r="AAE101" s="1053"/>
      <c r="AAF101" s="1053"/>
      <c r="AAG101" s="1053"/>
      <c r="AAH101" s="1053"/>
      <c r="AAI101" s="480"/>
      <c r="AAJ101" s="480"/>
      <c r="AAK101" s="481"/>
      <c r="AAL101" s="480"/>
      <c r="AAM101" s="480"/>
      <c r="AAN101" s="480"/>
      <c r="AAO101" s="481"/>
      <c r="AAP101" s="481"/>
      <c r="AAQ101" s="482"/>
      <c r="AAR101" s="481"/>
      <c r="AAS101" s="1053"/>
      <c r="AAT101" s="1053"/>
      <c r="AAU101" s="1053"/>
      <c r="AAV101" s="1053"/>
      <c r="AAW101" s="1053"/>
      <c r="AAX101" s="480"/>
      <c r="AAY101" s="480"/>
      <c r="AAZ101" s="481"/>
      <c r="ABA101" s="480"/>
      <c r="ABB101" s="480"/>
      <c r="ABC101" s="480"/>
      <c r="ABD101" s="481"/>
      <c r="ABE101" s="481"/>
      <c r="ABF101" s="482"/>
      <c r="ABG101" s="481"/>
      <c r="ABH101" s="1053"/>
      <c r="ABI101" s="1053"/>
      <c r="ABJ101" s="1053"/>
      <c r="ABK101" s="1053"/>
      <c r="ABL101" s="1053"/>
      <c r="ABM101" s="480"/>
      <c r="ABN101" s="480"/>
      <c r="ABO101" s="481"/>
      <c r="ABP101" s="480"/>
      <c r="ABQ101" s="480"/>
      <c r="ABR101" s="480"/>
      <c r="ABS101" s="481"/>
      <c r="ABT101" s="481"/>
      <c r="ABU101" s="482"/>
      <c r="ABV101" s="481"/>
      <c r="ABW101" s="1053"/>
      <c r="ABX101" s="1053"/>
      <c r="ABY101" s="1053"/>
      <c r="ABZ101" s="1053"/>
      <c r="ACA101" s="1053"/>
      <c r="ACB101" s="480"/>
      <c r="ACC101" s="480"/>
      <c r="ACD101" s="481"/>
      <c r="ACE101" s="480"/>
      <c r="ACF101" s="480"/>
      <c r="ACG101" s="480"/>
      <c r="ACH101" s="481"/>
      <c r="ACI101" s="481"/>
      <c r="ACJ101" s="482"/>
      <c r="ACK101" s="481"/>
      <c r="ACL101" s="1053"/>
      <c r="ACM101" s="1053"/>
      <c r="ACN101" s="1053"/>
      <c r="ACO101" s="1053"/>
      <c r="ACP101" s="1053"/>
      <c r="ACQ101" s="480"/>
      <c r="ACR101" s="480"/>
      <c r="ACS101" s="481"/>
      <c r="ACT101" s="480"/>
      <c r="ACU101" s="480"/>
      <c r="ACV101" s="480"/>
      <c r="ACW101" s="481"/>
      <c r="ACX101" s="481"/>
      <c r="ACY101" s="482"/>
      <c r="ACZ101" s="481"/>
      <c r="ADA101" s="1053"/>
      <c r="ADB101" s="1053"/>
      <c r="ADC101" s="1053"/>
      <c r="ADD101" s="1053"/>
      <c r="ADE101" s="1053"/>
      <c r="ADF101" s="480"/>
      <c r="ADG101" s="480"/>
      <c r="ADH101" s="481"/>
      <c r="ADI101" s="480"/>
      <c r="ADJ101" s="480"/>
      <c r="ADK101" s="480"/>
      <c r="ADL101" s="481"/>
      <c r="ADM101" s="481"/>
      <c r="ADN101" s="482"/>
      <c r="ADO101" s="481"/>
      <c r="ADP101" s="1053"/>
      <c r="ADQ101" s="1053"/>
      <c r="ADR101" s="1053"/>
      <c r="ADS101" s="1053"/>
      <c r="ADT101" s="1053"/>
      <c r="ADU101" s="480"/>
      <c r="ADV101" s="480"/>
      <c r="ADW101" s="481"/>
      <c r="ADX101" s="480"/>
      <c r="ADY101" s="480"/>
      <c r="ADZ101" s="480"/>
      <c r="AEA101" s="481"/>
      <c r="AEB101" s="481"/>
      <c r="AEC101" s="482"/>
      <c r="AED101" s="481"/>
      <c r="AEE101" s="1053"/>
      <c r="AEF101" s="1053"/>
      <c r="AEG101" s="1053"/>
      <c r="AEH101" s="1053"/>
      <c r="AEI101" s="1053"/>
      <c r="AEJ101" s="480"/>
      <c r="AEK101" s="480"/>
      <c r="AEL101" s="481"/>
      <c r="AEM101" s="480"/>
      <c r="AEN101" s="480"/>
      <c r="AEO101" s="480"/>
      <c r="AEP101" s="481"/>
      <c r="AEQ101" s="481"/>
      <c r="AER101" s="482"/>
      <c r="AES101" s="481"/>
      <c r="AET101" s="1053"/>
      <c r="AEU101" s="1053"/>
      <c r="AEV101" s="1053"/>
      <c r="AEW101" s="1053"/>
      <c r="AEX101" s="1053"/>
      <c r="AEY101" s="480"/>
      <c r="AEZ101" s="480"/>
      <c r="AFA101" s="481"/>
      <c r="AFB101" s="480"/>
      <c r="AFC101" s="480"/>
      <c r="AFD101" s="480"/>
      <c r="AFE101" s="481"/>
      <c r="AFF101" s="481"/>
      <c r="AFG101" s="482"/>
      <c r="AFH101" s="481"/>
      <c r="AFI101" s="1053"/>
      <c r="AFJ101" s="1053"/>
      <c r="AFK101" s="1053"/>
      <c r="AFL101" s="1053"/>
      <c r="AFM101" s="1053"/>
      <c r="AFN101" s="480"/>
      <c r="AFO101" s="480"/>
      <c r="AFP101" s="481"/>
      <c r="AFQ101" s="480"/>
      <c r="AFR101" s="480"/>
      <c r="AFS101" s="480"/>
      <c r="AFT101" s="481"/>
      <c r="AFU101" s="481"/>
      <c r="AFV101" s="482"/>
      <c r="AFW101" s="481"/>
      <c r="AFX101" s="1053"/>
      <c r="AFY101" s="1053"/>
      <c r="AFZ101" s="1053"/>
      <c r="AGA101" s="1053"/>
      <c r="AGB101" s="1053"/>
      <c r="AGC101" s="480"/>
      <c r="AGD101" s="480"/>
      <c r="AGE101" s="481"/>
      <c r="AGF101" s="480"/>
      <c r="AGG101" s="480"/>
      <c r="AGH101" s="480"/>
      <c r="AGI101" s="481"/>
      <c r="AGJ101" s="481"/>
      <c r="AGK101" s="482"/>
      <c r="AGL101" s="481"/>
      <c r="AGM101" s="1053"/>
      <c r="AGN101" s="1053"/>
      <c r="AGO101" s="1053"/>
      <c r="AGP101" s="1053"/>
      <c r="AGQ101" s="1053"/>
      <c r="AGR101" s="480"/>
      <c r="AGS101" s="480"/>
      <c r="AGT101" s="481"/>
      <c r="AGU101" s="480"/>
      <c r="AGV101" s="480"/>
      <c r="AGW101" s="480"/>
      <c r="AGX101" s="481"/>
      <c r="AGY101" s="481"/>
      <c r="AGZ101" s="482"/>
      <c r="AHA101" s="481"/>
      <c r="AHB101" s="1053"/>
      <c r="AHC101" s="1053"/>
      <c r="AHD101" s="1053"/>
      <c r="AHE101" s="1053"/>
      <c r="AHF101" s="1053"/>
      <c r="AHG101" s="480"/>
      <c r="AHH101" s="480"/>
      <c r="AHI101" s="481"/>
      <c r="AHJ101" s="480"/>
      <c r="AHK101" s="480"/>
      <c r="AHL101" s="480"/>
      <c r="AHM101" s="481"/>
      <c r="AHN101" s="481"/>
      <c r="AHO101" s="482"/>
      <c r="AHP101" s="481"/>
      <c r="AHQ101" s="1053"/>
      <c r="AHR101" s="1053"/>
      <c r="AHS101" s="1053"/>
      <c r="AHT101" s="1053"/>
      <c r="AHU101" s="1053"/>
      <c r="AHV101" s="480"/>
      <c r="AHW101" s="480"/>
      <c r="AHX101" s="481"/>
      <c r="AHY101" s="480"/>
      <c r="AHZ101" s="480"/>
      <c r="AIA101" s="480"/>
      <c r="AIB101" s="481"/>
      <c r="AIC101" s="481"/>
      <c r="AID101" s="482"/>
      <c r="AIE101" s="481"/>
      <c r="AIF101" s="1053"/>
      <c r="AIG101" s="1053"/>
      <c r="AIH101" s="1053"/>
      <c r="AII101" s="1053"/>
      <c r="AIJ101" s="1053"/>
      <c r="AIK101" s="480"/>
      <c r="AIL101" s="480"/>
      <c r="AIM101" s="481"/>
      <c r="AIN101" s="480"/>
      <c r="AIO101" s="480"/>
      <c r="AIP101" s="480"/>
      <c r="AIQ101" s="481"/>
      <c r="AIR101" s="481"/>
      <c r="AIS101" s="482"/>
      <c r="AIT101" s="481"/>
      <c r="AIU101" s="1053"/>
      <c r="AIV101" s="1053"/>
      <c r="AIW101" s="1053"/>
      <c r="AIX101" s="1053"/>
      <c r="AIY101" s="1053"/>
      <c r="AIZ101" s="480"/>
      <c r="AJA101" s="480"/>
      <c r="AJB101" s="481"/>
      <c r="AJC101" s="480"/>
      <c r="AJD101" s="480"/>
      <c r="AJE101" s="480"/>
      <c r="AJF101" s="481"/>
      <c r="AJG101" s="481"/>
      <c r="AJH101" s="482"/>
      <c r="AJI101" s="481"/>
      <c r="AJJ101" s="1053"/>
      <c r="AJK101" s="1053"/>
      <c r="AJL101" s="1053"/>
      <c r="AJM101" s="1053"/>
      <c r="AJN101" s="1053"/>
      <c r="AJO101" s="480"/>
      <c r="AJP101" s="480"/>
      <c r="AJQ101" s="481"/>
      <c r="AJR101" s="480"/>
      <c r="AJS101" s="480"/>
      <c r="AJT101" s="480"/>
      <c r="AJU101" s="481"/>
      <c r="AJV101" s="481"/>
      <c r="AJW101" s="482"/>
      <c r="AJX101" s="481"/>
      <c r="AJY101" s="1053"/>
      <c r="AJZ101" s="1053"/>
      <c r="AKA101" s="1053"/>
      <c r="AKB101" s="1053"/>
      <c r="AKC101" s="1053"/>
      <c r="AKD101" s="480"/>
      <c r="AKE101" s="480"/>
      <c r="AKF101" s="481"/>
      <c r="AKG101" s="480"/>
      <c r="AKH101" s="480"/>
      <c r="AKI101" s="480"/>
      <c r="AKJ101" s="481"/>
      <c r="AKK101" s="481"/>
      <c r="AKL101" s="482"/>
      <c r="AKM101" s="481"/>
      <c r="AKN101" s="1053"/>
      <c r="AKO101" s="1053"/>
      <c r="AKP101" s="1053"/>
      <c r="AKQ101" s="1053"/>
      <c r="AKR101" s="1053"/>
      <c r="AKS101" s="480"/>
      <c r="AKT101" s="480"/>
      <c r="AKU101" s="481"/>
      <c r="AKV101" s="480"/>
      <c r="AKW101" s="480"/>
      <c r="AKX101" s="480"/>
      <c r="AKY101" s="481"/>
      <c r="AKZ101" s="481"/>
      <c r="ALA101" s="482"/>
      <c r="ALB101" s="481"/>
      <c r="ALC101" s="1053"/>
      <c r="ALD101" s="1053"/>
      <c r="ALE101" s="1053"/>
      <c r="ALF101" s="1053"/>
      <c r="ALG101" s="1053"/>
      <c r="ALH101" s="480"/>
      <c r="ALI101" s="480"/>
      <c r="ALJ101" s="481"/>
      <c r="ALK101" s="480"/>
      <c r="ALL101" s="480"/>
      <c r="ALM101" s="480"/>
      <c r="ALN101" s="481"/>
      <c r="ALO101" s="481"/>
      <c r="ALP101" s="482"/>
      <c r="ALQ101" s="481"/>
      <c r="ALR101" s="1053"/>
      <c r="ALS101" s="1053"/>
      <c r="ALT101" s="1053"/>
      <c r="ALU101" s="1053"/>
      <c r="ALV101" s="1053"/>
      <c r="ALW101" s="480"/>
      <c r="ALX101" s="480"/>
      <c r="ALY101" s="481"/>
      <c r="ALZ101" s="480"/>
      <c r="AMA101" s="480"/>
      <c r="AMB101" s="480"/>
      <c r="AMC101" s="481"/>
      <c r="AMD101" s="481"/>
      <c r="AME101" s="482"/>
      <c r="AMF101" s="481"/>
      <c r="AMG101" s="1053"/>
      <c r="AMH101" s="1053"/>
      <c r="AMI101" s="1053"/>
      <c r="AMJ101" s="1053"/>
      <c r="AMK101" s="1053"/>
      <c r="AML101" s="480"/>
      <c r="AMM101" s="480"/>
      <c r="AMN101" s="481"/>
      <c r="AMO101" s="480"/>
      <c r="AMP101" s="480"/>
      <c r="AMQ101" s="480"/>
      <c r="AMR101" s="481"/>
      <c r="AMS101" s="481"/>
      <c r="AMT101" s="482"/>
      <c r="AMU101" s="481"/>
      <c r="AMV101" s="1053"/>
      <c r="AMW101" s="1053"/>
      <c r="AMX101" s="1053"/>
      <c r="AMY101" s="1053"/>
      <c r="AMZ101" s="1053"/>
      <c r="ANA101" s="480"/>
      <c r="ANB101" s="480"/>
      <c r="ANC101" s="481"/>
      <c r="AND101" s="480"/>
      <c r="ANE101" s="480"/>
      <c r="ANF101" s="480"/>
      <c r="ANG101" s="481"/>
      <c r="ANH101" s="481"/>
      <c r="ANI101" s="482"/>
      <c r="ANJ101" s="481"/>
      <c r="ANK101" s="1053"/>
      <c r="ANL101" s="1053"/>
      <c r="ANM101" s="1053"/>
      <c r="ANN101" s="1053"/>
      <c r="ANO101" s="1053"/>
      <c r="ANP101" s="480"/>
      <c r="ANQ101" s="480"/>
      <c r="ANR101" s="481"/>
      <c r="ANS101" s="480"/>
      <c r="ANT101" s="480"/>
      <c r="ANU101" s="480"/>
      <c r="ANV101" s="481"/>
      <c r="ANW101" s="481"/>
      <c r="ANX101" s="482"/>
      <c r="ANY101" s="481"/>
      <c r="ANZ101" s="1053"/>
      <c r="AOA101" s="1053"/>
      <c r="AOB101" s="1053"/>
      <c r="AOC101" s="1053"/>
      <c r="AOD101" s="1053"/>
      <c r="AOE101" s="480"/>
      <c r="AOF101" s="480"/>
      <c r="AOG101" s="481"/>
      <c r="AOH101" s="480"/>
      <c r="AOI101" s="480"/>
      <c r="AOJ101" s="480"/>
      <c r="AOK101" s="481"/>
      <c r="AOL101" s="481"/>
      <c r="AOM101" s="482"/>
      <c r="AON101" s="481"/>
      <c r="AOO101" s="1053"/>
      <c r="AOP101" s="1053"/>
      <c r="AOQ101" s="1053"/>
      <c r="AOR101" s="1053"/>
      <c r="AOS101" s="1053"/>
      <c r="AOT101" s="480"/>
      <c r="AOU101" s="480"/>
      <c r="AOV101" s="481"/>
      <c r="AOW101" s="480"/>
      <c r="AOX101" s="480"/>
      <c r="AOY101" s="480"/>
      <c r="AOZ101" s="481"/>
      <c r="APA101" s="481"/>
      <c r="APB101" s="482"/>
      <c r="APC101" s="481"/>
      <c r="APD101" s="1053"/>
      <c r="APE101" s="1053"/>
      <c r="APF101" s="1053"/>
      <c r="APG101" s="1053"/>
      <c r="APH101" s="1053"/>
      <c r="API101" s="480"/>
      <c r="APJ101" s="480"/>
      <c r="APK101" s="481"/>
      <c r="APL101" s="480"/>
      <c r="APM101" s="480"/>
      <c r="APN101" s="480"/>
      <c r="APO101" s="481"/>
      <c r="APP101" s="481"/>
      <c r="APQ101" s="482"/>
      <c r="APR101" s="481"/>
      <c r="APS101" s="1053"/>
      <c r="APT101" s="1053"/>
      <c r="APU101" s="1053"/>
      <c r="APV101" s="1053"/>
      <c r="APW101" s="1053"/>
      <c r="APX101" s="480"/>
      <c r="APY101" s="480"/>
      <c r="APZ101" s="481"/>
      <c r="AQA101" s="480"/>
      <c r="AQB101" s="480"/>
      <c r="AQC101" s="480"/>
      <c r="AQD101" s="481"/>
      <c r="AQE101" s="481"/>
      <c r="AQF101" s="482"/>
      <c r="AQG101" s="481"/>
      <c r="AQH101" s="1053"/>
      <c r="AQI101" s="1053"/>
      <c r="AQJ101" s="1053"/>
      <c r="AQK101" s="1053"/>
      <c r="AQL101" s="1053"/>
      <c r="AQM101" s="480"/>
      <c r="AQN101" s="480"/>
      <c r="AQO101" s="481"/>
      <c r="AQP101" s="480"/>
      <c r="AQQ101" s="480"/>
      <c r="AQR101" s="480"/>
      <c r="AQS101" s="481"/>
      <c r="AQT101" s="481"/>
      <c r="AQU101" s="482"/>
      <c r="AQV101" s="481"/>
      <c r="AQW101" s="1053"/>
      <c r="AQX101" s="1053"/>
      <c r="AQY101" s="1053"/>
      <c r="AQZ101" s="1053"/>
      <c r="ARA101" s="1053"/>
      <c r="ARB101" s="480"/>
      <c r="ARC101" s="480"/>
      <c r="ARD101" s="481"/>
      <c r="ARE101" s="480"/>
      <c r="ARF101" s="480"/>
      <c r="ARG101" s="480"/>
      <c r="ARH101" s="481"/>
      <c r="ARI101" s="481"/>
      <c r="ARJ101" s="482"/>
      <c r="ARK101" s="481"/>
      <c r="ARL101" s="1053"/>
      <c r="ARM101" s="1053"/>
      <c r="ARN101" s="1053"/>
      <c r="ARO101" s="1053"/>
      <c r="ARP101" s="1053"/>
      <c r="ARQ101" s="480"/>
      <c r="ARR101" s="480"/>
      <c r="ARS101" s="481"/>
      <c r="ART101" s="480"/>
      <c r="ARU101" s="480"/>
      <c r="ARV101" s="480"/>
      <c r="ARW101" s="481"/>
      <c r="ARX101" s="481"/>
      <c r="ARY101" s="482"/>
      <c r="ARZ101" s="481"/>
      <c r="ASA101" s="1053"/>
      <c r="ASB101" s="1053"/>
      <c r="ASC101" s="1053"/>
      <c r="ASD101" s="1053"/>
      <c r="ASE101" s="1053"/>
      <c r="ASF101" s="480"/>
      <c r="ASG101" s="480"/>
      <c r="ASH101" s="481"/>
      <c r="ASI101" s="480"/>
      <c r="ASJ101" s="480"/>
      <c r="ASK101" s="480"/>
      <c r="ASL101" s="481"/>
      <c r="ASM101" s="481"/>
      <c r="ASN101" s="482"/>
      <c r="ASO101" s="481"/>
      <c r="ASP101" s="1053"/>
      <c r="ASQ101" s="1053"/>
      <c r="ASR101" s="1053"/>
      <c r="ASS101" s="1053"/>
      <c r="AST101" s="1053"/>
      <c r="ASU101" s="480"/>
      <c r="ASV101" s="480"/>
      <c r="ASW101" s="481"/>
      <c r="ASX101" s="480"/>
      <c r="ASY101" s="480"/>
      <c r="ASZ101" s="480"/>
      <c r="ATA101" s="481"/>
      <c r="ATB101" s="481"/>
      <c r="ATC101" s="482"/>
      <c r="ATD101" s="481"/>
      <c r="ATE101" s="1053"/>
      <c r="ATF101" s="1053"/>
      <c r="ATG101" s="1053"/>
      <c r="ATH101" s="1053"/>
      <c r="ATI101" s="1053"/>
      <c r="ATJ101" s="480"/>
      <c r="ATK101" s="480"/>
      <c r="ATL101" s="481"/>
      <c r="ATM101" s="480"/>
      <c r="ATN101" s="480"/>
      <c r="ATO101" s="480"/>
      <c r="ATP101" s="481"/>
      <c r="ATQ101" s="481"/>
      <c r="ATR101" s="482"/>
      <c r="ATS101" s="481"/>
      <c r="ATT101" s="1053"/>
      <c r="ATU101" s="1053"/>
      <c r="ATV101" s="1053"/>
      <c r="ATW101" s="1053"/>
      <c r="ATX101" s="1053"/>
      <c r="ATY101" s="480"/>
      <c r="ATZ101" s="480"/>
      <c r="AUA101" s="481"/>
      <c r="AUB101" s="480"/>
      <c r="AUC101" s="480"/>
      <c r="AUD101" s="480"/>
      <c r="AUE101" s="481"/>
      <c r="AUF101" s="481"/>
      <c r="AUG101" s="482"/>
      <c r="AUH101" s="481"/>
      <c r="AUI101" s="1053"/>
      <c r="AUJ101" s="1053"/>
      <c r="AUK101" s="1053"/>
      <c r="AUL101" s="1053"/>
      <c r="AUM101" s="1053"/>
      <c r="AUN101" s="480"/>
      <c r="AUO101" s="480"/>
      <c r="AUP101" s="481"/>
      <c r="AUQ101" s="480"/>
      <c r="AUR101" s="480"/>
      <c r="AUS101" s="480"/>
      <c r="AUT101" s="481"/>
      <c r="AUU101" s="481"/>
      <c r="AUV101" s="482"/>
      <c r="AUW101" s="481"/>
      <c r="AUX101" s="1053"/>
      <c r="AUY101" s="1053"/>
      <c r="AUZ101" s="1053"/>
      <c r="AVA101" s="1053"/>
      <c r="AVB101" s="1053"/>
      <c r="AVC101" s="480"/>
      <c r="AVD101" s="480"/>
      <c r="AVE101" s="481"/>
      <c r="AVF101" s="480"/>
      <c r="AVG101" s="480"/>
      <c r="AVH101" s="480"/>
      <c r="AVI101" s="481"/>
      <c r="AVJ101" s="481"/>
      <c r="AVK101" s="482"/>
      <c r="AVL101" s="481"/>
      <c r="AVM101" s="1053"/>
      <c r="AVN101" s="1053"/>
      <c r="AVO101" s="1053"/>
      <c r="AVP101" s="1053"/>
      <c r="AVQ101" s="1053"/>
      <c r="AVR101" s="480"/>
      <c r="AVS101" s="480"/>
      <c r="AVT101" s="481"/>
      <c r="AVU101" s="480"/>
      <c r="AVV101" s="480"/>
      <c r="AVW101" s="480"/>
      <c r="AVX101" s="481"/>
      <c r="AVY101" s="481"/>
      <c r="AVZ101" s="482"/>
      <c r="AWA101" s="481"/>
      <c r="AWB101" s="1053"/>
      <c r="AWC101" s="1053"/>
      <c r="AWD101" s="1053"/>
      <c r="AWE101" s="1053"/>
      <c r="AWF101" s="1053"/>
      <c r="AWG101" s="480"/>
      <c r="AWH101" s="480"/>
      <c r="AWI101" s="481"/>
      <c r="AWJ101" s="480"/>
      <c r="AWK101" s="480"/>
      <c r="AWL101" s="480"/>
      <c r="AWM101" s="481"/>
      <c r="AWN101" s="481"/>
      <c r="AWO101" s="482"/>
      <c r="AWP101" s="481"/>
      <c r="AWQ101" s="1053"/>
      <c r="AWR101" s="1053"/>
      <c r="AWS101" s="1053"/>
      <c r="AWT101" s="1053"/>
      <c r="AWU101" s="1053"/>
      <c r="AWV101" s="480"/>
      <c r="AWW101" s="480"/>
      <c r="AWX101" s="481"/>
      <c r="AWY101" s="480"/>
      <c r="AWZ101" s="480"/>
      <c r="AXA101" s="480"/>
      <c r="AXB101" s="481"/>
      <c r="AXC101" s="481"/>
      <c r="AXD101" s="482"/>
      <c r="AXE101" s="481"/>
      <c r="AXF101" s="1053"/>
      <c r="AXG101" s="1053"/>
      <c r="AXH101" s="1053"/>
      <c r="AXI101" s="1053"/>
      <c r="AXJ101" s="1053"/>
      <c r="AXK101" s="480"/>
      <c r="AXL101" s="480"/>
      <c r="AXM101" s="481"/>
      <c r="AXN101" s="480"/>
      <c r="AXO101" s="480"/>
      <c r="AXP101" s="480"/>
      <c r="AXQ101" s="481"/>
      <c r="AXR101" s="481"/>
      <c r="AXS101" s="482"/>
      <c r="AXT101" s="481"/>
      <c r="AXU101" s="1053"/>
      <c r="AXV101" s="1053"/>
      <c r="AXW101" s="1053"/>
      <c r="AXX101" s="1053"/>
      <c r="AXY101" s="1053"/>
      <c r="AXZ101" s="480"/>
      <c r="AYA101" s="480"/>
      <c r="AYB101" s="481"/>
      <c r="AYC101" s="480"/>
      <c r="AYD101" s="480"/>
      <c r="AYE101" s="480"/>
      <c r="AYF101" s="481"/>
      <c r="AYG101" s="481"/>
      <c r="AYH101" s="482"/>
      <c r="AYI101" s="481"/>
      <c r="AYJ101" s="1053"/>
      <c r="AYK101" s="1053"/>
      <c r="AYL101" s="1053"/>
      <c r="AYM101" s="1053"/>
      <c r="AYN101" s="1053"/>
      <c r="AYO101" s="480"/>
      <c r="AYP101" s="480"/>
      <c r="AYQ101" s="481"/>
      <c r="AYR101" s="480"/>
      <c r="AYS101" s="480"/>
      <c r="AYT101" s="480"/>
      <c r="AYU101" s="481"/>
      <c r="AYV101" s="481"/>
      <c r="AYW101" s="482"/>
      <c r="AYX101" s="481"/>
      <c r="AYY101" s="1053"/>
      <c r="AYZ101" s="1053"/>
      <c r="AZA101" s="1053"/>
      <c r="AZB101" s="1053"/>
      <c r="AZC101" s="1053"/>
      <c r="AZD101" s="480"/>
      <c r="AZE101" s="480"/>
      <c r="AZF101" s="481"/>
      <c r="AZG101" s="480"/>
      <c r="AZH101" s="480"/>
      <c r="AZI101" s="480"/>
      <c r="AZJ101" s="481"/>
      <c r="AZK101" s="481"/>
      <c r="AZL101" s="482"/>
      <c r="AZM101" s="481"/>
      <c r="AZN101" s="1053"/>
      <c r="AZO101" s="1053"/>
      <c r="AZP101" s="1053"/>
      <c r="AZQ101" s="1053"/>
      <c r="AZR101" s="1053"/>
      <c r="AZS101" s="480"/>
      <c r="AZT101" s="480"/>
      <c r="AZU101" s="481"/>
      <c r="AZV101" s="480"/>
      <c r="AZW101" s="480"/>
      <c r="AZX101" s="480"/>
      <c r="AZY101" s="481"/>
      <c r="AZZ101" s="481"/>
      <c r="BAA101" s="482"/>
      <c r="BAB101" s="481"/>
      <c r="BAC101" s="1053"/>
      <c r="BAD101" s="1053"/>
      <c r="BAE101" s="1053"/>
      <c r="BAF101" s="1053"/>
      <c r="BAG101" s="1053"/>
      <c r="BAH101" s="480"/>
      <c r="BAI101" s="480"/>
      <c r="BAJ101" s="481"/>
      <c r="BAK101" s="480"/>
      <c r="BAL101" s="480"/>
      <c r="BAM101" s="480"/>
      <c r="BAN101" s="481"/>
      <c r="BAO101" s="481"/>
      <c r="BAP101" s="482"/>
      <c r="BAQ101" s="481"/>
      <c r="BAR101" s="1053"/>
      <c r="BAS101" s="1053"/>
      <c r="BAT101" s="1053"/>
      <c r="BAU101" s="1053"/>
      <c r="BAV101" s="1053"/>
      <c r="BAW101" s="480"/>
      <c r="BAX101" s="480"/>
      <c r="BAY101" s="481"/>
      <c r="BAZ101" s="480"/>
      <c r="BBA101" s="480"/>
      <c r="BBB101" s="480"/>
      <c r="BBC101" s="481"/>
      <c r="BBD101" s="481"/>
      <c r="BBE101" s="482"/>
      <c r="BBF101" s="481"/>
      <c r="BBG101" s="1053"/>
      <c r="BBH101" s="1053"/>
      <c r="BBI101" s="1053"/>
      <c r="BBJ101" s="1053"/>
      <c r="BBK101" s="1053"/>
      <c r="BBL101" s="480"/>
      <c r="BBM101" s="480"/>
      <c r="BBN101" s="481"/>
      <c r="BBO101" s="480"/>
      <c r="BBP101" s="480"/>
      <c r="BBQ101" s="480"/>
      <c r="BBR101" s="481"/>
      <c r="BBS101" s="481"/>
      <c r="BBT101" s="482"/>
      <c r="BBU101" s="481"/>
      <c r="BBV101" s="1053"/>
      <c r="BBW101" s="1053"/>
      <c r="BBX101" s="1053"/>
      <c r="BBY101" s="1053"/>
      <c r="BBZ101" s="1053"/>
      <c r="BCA101" s="480"/>
      <c r="BCB101" s="480"/>
      <c r="BCC101" s="481"/>
      <c r="BCD101" s="480"/>
      <c r="BCE101" s="480"/>
      <c r="BCF101" s="480"/>
      <c r="BCG101" s="481"/>
      <c r="BCH101" s="481"/>
      <c r="BCI101" s="482"/>
      <c r="BCJ101" s="481"/>
      <c r="BCK101" s="1053"/>
      <c r="BCL101" s="1053"/>
      <c r="BCM101" s="1053"/>
      <c r="BCN101" s="1053"/>
      <c r="BCO101" s="1053"/>
      <c r="BCP101" s="480"/>
      <c r="BCQ101" s="480"/>
      <c r="BCR101" s="481"/>
      <c r="BCS101" s="480"/>
      <c r="BCT101" s="480"/>
      <c r="BCU101" s="480"/>
      <c r="BCV101" s="481"/>
      <c r="BCW101" s="481"/>
      <c r="BCX101" s="482"/>
      <c r="BCY101" s="481"/>
      <c r="BCZ101" s="1053"/>
      <c r="BDA101" s="1053"/>
      <c r="BDB101" s="1053"/>
      <c r="BDC101" s="1053"/>
      <c r="BDD101" s="1053"/>
      <c r="BDE101" s="480"/>
      <c r="BDF101" s="480"/>
      <c r="BDG101" s="481"/>
      <c r="BDH101" s="480"/>
      <c r="BDI101" s="480"/>
      <c r="BDJ101" s="480"/>
      <c r="BDK101" s="481"/>
      <c r="BDL101" s="481"/>
      <c r="BDM101" s="482"/>
      <c r="BDN101" s="481"/>
      <c r="BDO101" s="1053"/>
      <c r="BDP101" s="1053"/>
      <c r="BDQ101" s="1053"/>
      <c r="BDR101" s="1053"/>
      <c r="BDS101" s="1053"/>
      <c r="BDT101" s="480"/>
      <c r="BDU101" s="480"/>
      <c r="BDV101" s="481"/>
      <c r="BDW101" s="480"/>
      <c r="BDX101" s="480"/>
      <c r="BDY101" s="480"/>
      <c r="BDZ101" s="481"/>
      <c r="BEA101" s="481"/>
      <c r="BEB101" s="482"/>
      <c r="BEC101" s="481"/>
      <c r="BED101" s="1053"/>
      <c r="BEE101" s="1053"/>
      <c r="BEF101" s="1053"/>
      <c r="BEG101" s="1053"/>
      <c r="BEH101" s="1053"/>
      <c r="BEI101" s="480"/>
      <c r="BEJ101" s="480"/>
      <c r="BEK101" s="481"/>
      <c r="BEL101" s="480"/>
      <c r="BEM101" s="480"/>
      <c r="BEN101" s="480"/>
      <c r="BEO101" s="481"/>
      <c r="BEP101" s="481"/>
      <c r="BEQ101" s="482"/>
      <c r="BER101" s="481"/>
      <c r="BES101" s="1053"/>
      <c r="BET101" s="1053"/>
      <c r="BEU101" s="1053"/>
      <c r="BEV101" s="1053"/>
      <c r="BEW101" s="1053"/>
      <c r="BEX101" s="480"/>
      <c r="BEY101" s="480"/>
      <c r="BEZ101" s="481"/>
      <c r="BFA101" s="480"/>
      <c r="BFB101" s="480"/>
      <c r="BFC101" s="480"/>
      <c r="BFD101" s="481"/>
      <c r="BFE101" s="481"/>
      <c r="BFF101" s="482"/>
      <c r="BFG101" s="481"/>
      <c r="BFH101" s="1053"/>
      <c r="BFI101" s="1053"/>
      <c r="BFJ101" s="1053"/>
      <c r="BFK101" s="1053"/>
      <c r="BFL101" s="1053"/>
      <c r="BFM101" s="480"/>
      <c r="BFN101" s="480"/>
      <c r="BFO101" s="481"/>
      <c r="BFP101" s="480"/>
      <c r="BFQ101" s="480"/>
      <c r="BFR101" s="480"/>
      <c r="BFS101" s="481"/>
      <c r="BFT101" s="481"/>
      <c r="BFU101" s="482"/>
      <c r="BFV101" s="481"/>
      <c r="BFW101" s="1053"/>
      <c r="BFX101" s="1053"/>
      <c r="BFY101" s="1053"/>
      <c r="BFZ101" s="1053"/>
      <c r="BGA101" s="1053"/>
      <c r="BGB101" s="480"/>
      <c r="BGC101" s="480"/>
      <c r="BGD101" s="481"/>
      <c r="BGE101" s="480"/>
      <c r="BGF101" s="480"/>
      <c r="BGG101" s="480"/>
      <c r="BGH101" s="481"/>
      <c r="BGI101" s="481"/>
      <c r="BGJ101" s="482"/>
      <c r="BGK101" s="481"/>
      <c r="BGL101" s="1053"/>
      <c r="BGM101" s="1053"/>
      <c r="BGN101" s="1053"/>
      <c r="BGO101" s="1053"/>
      <c r="BGP101" s="1053"/>
      <c r="BGQ101" s="480"/>
      <c r="BGR101" s="480"/>
      <c r="BGS101" s="481"/>
      <c r="BGT101" s="480"/>
      <c r="BGU101" s="480"/>
      <c r="BGV101" s="480"/>
      <c r="BGW101" s="481"/>
      <c r="BGX101" s="481"/>
      <c r="BGY101" s="482"/>
      <c r="BGZ101" s="481"/>
      <c r="BHA101" s="1053"/>
      <c r="BHB101" s="1053"/>
      <c r="BHC101" s="1053"/>
      <c r="BHD101" s="1053"/>
      <c r="BHE101" s="1053"/>
      <c r="BHF101" s="480"/>
      <c r="BHG101" s="480"/>
      <c r="BHH101" s="481"/>
      <c r="BHI101" s="480"/>
      <c r="BHJ101" s="480"/>
      <c r="BHK101" s="480"/>
      <c r="BHL101" s="481"/>
      <c r="BHM101" s="481"/>
      <c r="BHN101" s="482"/>
      <c r="BHO101" s="481"/>
      <c r="BHP101" s="1053"/>
      <c r="BHQ101" s="1053"/>
      <c r="BHR101" s="1053"/>
      <c r="BHS101" s="1053"/>
      <c r="BHT101" s="1053"/>
      <c r="BHU101" s="480"/>
      <c r="BHV101" s="480"/>
      <c r="BHW101" s="481"/>
      <c r="BHX101" s="480"/>
      <c r="BHY101" s="480"/>
      <c r="BHZ101" s="480"/>
      <c r="BIA101" s="481"/>
      <c r="BIB101" s="481"/>
      <c r="BIC101" s="482"/>
      <c r="BID101" s="481"/>
      <c r="BIE101" s="1053"/>
      <c r="BIF101" s="1053"/>
      <c r="BIG101" s="1053"/>
      <c r="BIH101" s="1053"/>
      <c r="BII101" s="1053"/>
      <c r="BIJ101" s="480"/>
      <c r="BIK101" s="480"/>
      <c r="BIL101" s="481"/>
      <c r="BIM101" s="480"/>
      <c r="BIN101" s="480"/>
      <c r="BIO101" s="480"/>
      <c r="BIP101" s="481"/>
      <c r="BIQ101" s="481"/>
      <c r="BIR101" s="482"/>
      <c r="BIS101" s="481"/>
      <c r="BIT101" s="1053"/>
      <c r="BIU101" s="1053"/>
      <c r="BIV101" s="1053"/>
      <c r="BIW101" s="1053"/>
      <c r="BIX101" s="1053"/>
      <c r="BIY101" s="480"/>
      <c r="BIZ101" s="480"/>
      <c r="BJA101" s="481"/>
      <c r="BJB101" s="480"/>
      <c r="BJC101" s="480"/>
      <c r="BJD101" s="480"/>
      <c r="BJE101" s="481"/>
      <c r="BJF101" s="481"/>
      <c r="BJG101" s="482"/>
      <c r="BJH101" s="481"/>
      <c r="BJI101" s="1053"/>
      <c r="BJJ101" s="1053"/>
      <c r="BJK101" s="1053"/>
      <c r="BJL101" s="1053"/>
      <c r="BJM101" s="1053"/>
      <c r="BJN101" s="480"/>
      <c r="BJO101" s="480"/>
      <c r="BJP101" s="481"/>
      <c r="BJQ101" s="480"/>
      <c r="BJR101" s="480"/>
      <c r="BJS101" s="480"/>
      <c r="BJT101" s="481"/>
      <c r="BJU101" s="481"/>
      <c r="BJV101" s="482"/>
      <c r="BJW101" s="481"/>
      <c r="BJX101" s="1053"/>
      <c r="BJY101" s="1053"/>
      <c r="BJZ101" s="1053"/>
      <c r="BKA101" s="1053"/>
      <c r="BKB101" s="1053"/>
      <c r="BKC101" s="480"/>
      <c r="BKD101" s="480"/>
      <c r="BKE101" s="481"/>
      <c r="BKF101" s="480"/>
      <c r="BKG101" s="480"/>
      <c r="BKH101" s="480"/>
      <c r="BKI101" s="481"/>
      <c r="BKJ101" s="481"/>
      <c r="BKK101" s="482"/>
      <c r="BKL101" s="481"/>
      <c r="BKM101" s="1053"/>
      <c r="BKN101" s="1053"/>
      <c r="BKO101" s="1053"/>
      <c r="BKP101" s="1053"/>
      <c r="BKQ101" s="1053"/>
      <c r="BKR101" s="480"/>
      <c r="BKS101" s="480"/>
      <c r="BKT101" s="481"/>
      <c r="BKU101" s="480"/>
      <c r="BKV101" s="480"/>
      <c r="BKW101" s="480"/>
      <c r="BKX101" s="481"/>
      <c r="BKY101" s="481"/>
      <c r="BKZ101" s="482"/>
      <c r="BLA101" s="481"/>
      <c r="BLB101" s="1053"/>
      <c r="BLC101" s="1053"/>
      <c r="BLD101" s="1053"/>
      <c r="BLE101" s="1053"/>
      <c r="BLF101" s="1053"/>
      <c r="BLG101" s="480"/>
      <c r="BLH101" s="480"/>
      <c r="BLI101" s="481"/>
      <c r="BLJ101" s="480"/>
      <c r="BLK101" s="480"/>
      <c r="BLL101" s="480"/>
      <c r="BLM101" s="481"/>
      <c r="BLN101" s="481"/>
      <c r="BLO101" s="482"/>
      <c r="BLP101" s="481"/>
      <c r="BLQ101" s="1053"/>
      <c r="BLR101" s="1053"/>
      <c r="BLS101" s="1053"/>
      <c r="BLT101" s="1053"/>
      <c r="BLU101" s="1053"/>
      <c r="BLV101" s="480"/>
      <c r="BLW101" s="480"/>
      <c r="BLX101" s="481"/>
      <c r="BLY101" s="480"/>
      <c r="BLZ101" s="480"/>
      <c r="BMA101" s="480"/>
      <c r="BMB101" s="481"/>
      <c r="BMC101" s="481"/>
      <c r="BMD101" s="482"/>
      <c r="BME101" s="481"/>
      <c r="BMF101" s="1053"/>
      <c r="BMG101" s="1053"/>
      <c r="BMH101" s="1053"/>
      <c r="BMI101" s="1053"/>
      <c r="BMJ101" s="1053"/>
      <c r="BMK101" s="480"/>
      <c r="BML101" s="480"/>
      <c r="BMM101" s="481"/>
      <c r="BMN101" s="480"/>
      <c r="BMO101" s="480"/>
      <c r="BMP101" s="480"/>
      <c r="BMQ101" s="481"/>
      <c r="BMR101" s="481"/>
      <c r="BMS101" s="482"/>
      <c r="BMT101" s="481"/>
      <c r="BMU101" s="1053"/>
      <c r="BMV101" s="1053"/>
      <c r="BMW101" s="1053"/>
      <c r="BMX101" s="1053"/>
      <c r="BMY101" s="1053"/>
      <c r="BMZ101" s="480"/>
      <c r="BNA101" s="480"/>
      <c r="BNB101" s="481"/>
      <c r="BNC101" s="480"/>
      <c r="BND101" s="480"/>
      <c r="BNE101" s="480"/>
      <c r="BNF101" s="481"/>
      <c r="BNG101" s="481"/>
      <c r="BNH101" s="482"/>
      <c r="BNI101" s="481"/>
      <c r="BNJ101" s="1053"/>
      <c r="BNK101" s="1053"/>
      <c r="BNL101" s="1053"/>
      <c r="BNM101" s="1053"/>
      <c r="BNN101" s="1053"/>
      <c r="BNO101" s="480"/>
      <c r="BNP101" s="480"/>
      <c r="BNQ101" s="481"/>
      <c r="BNR101" s="480"/>
      <c r="BNS101" s="480"/>
      <c r="BNT101" s="480"/>
      <c r="BNU101" s="481"/>
      <c r="BNV101" s="481"/>
      <c r="BNW101" s="482"/>
      <c r="BNX101" s="481"/>
      <c r="BNY101" s="1053"/>
      <c r="BNZ101" s="1053"/>
      <c r="BOA101" s="1053"/>
      <c r="BOB101" s="1053"/>
      <c r="BOC101" s="1053"/>
      <c r="BOD101" s="480"/>
      <c r="BOE101" s="480"/>
      <c r="BOF101" s="481"/>
      <c r="BOG101" s="480"/>
      <c r="BOH101" s="480"/>
      <c r="BOI101" s="480"/>
      <c r="BOJ101" s="481"/>
      <c r="BOK101" s="481"/>
      <c r="BOL101" s="482"/>
      <c r="BOM101" s="481"/>
      <c r="BON101" s="1053"/>
      <c r="BOO101" s="1053"/>
      <c r="BOP101" s="1053"/>
      <c r="BOQ101" s="1053"/>
      <c r="BOR101" s="1053"/>
      <c r="BOS101" s="480"/>
      <c r="BOT101" s="480"/>
      <c r="BOU101" s="481"/>
      <c r="BOV101" s="480"/>
      <c r="BOW101" s="480"/>
      <c r="BOX101" s="480"/>
      <c r="BOY101" s="481"/>
      <c r="BOZ101" s="481"/>
      <c r="BPA101" s="482"/>
      <c r="BPB101" s="481"/>
      <c r="BPC101" s="1053"/>
      <c r="BPD101" s="1053"/>
      <c r="BPE101" s="1053"/>
      <c r="BPF101" s="1053"/>
      <c r="BPG101" s="1053"/>
      <c r="BPH101" s="480"/>
      <c r="BPI101" s="480"/>
      <c r="BPJ101" s="481"/>
      <c r="BPK101" s="480"/>
      <c r="BPL101" s="480"/>
      <c r="BPM101" s="480"/>
      <c r="BPN101" s="481"/>
      <c r="BPO101" s="481"/>
      <c r="BPP101" s="482"/>
      <c r="BPQ101" s="481"/>
      <c r="BPR101" s="1053"/>
      <c r="BPS101" s="1053"/>
      <c r="BPT101" s="1053"/>
      <c r="BPU101" s="1053"/>
      <c r="BPV101" s="1053"/>
      <c r="BPW101" s="480"/>
      <c r="BPX101" s="480"/>
      <c r="BPY101" s="481"/>
      <c r="BPZ101" s="480"/>
      <c r="BQA101" s="480"/>
      <c r="BQB101" s="480"/>
      <c r="BQC101" s="481"/>
      <c r="BQD101" s="481"/>
      <c r="BQE101" s="482"/>
      <c r="BQF101" s="481"/>
      <c r="BQG101" s="1053"/>
      <c r="BQH101" s="1053"/>
      <c r="BQI101" s="1053"/>
      <c r="BQJ101" s="1053"/>
      <c r="BQK101" s="1053"/>
      <c r="BQL101" s="480"/>
      <c r="BQM101" s="480"/>
      <c r="BQN101" s="481"/>
      <c r="BQO101" s="480"/>
      <c r="BQP101" s="480"/>
      <c r="BQQ101" s="480"/>
      <c r="BQR101" s="481"/>
      <c r="BQS101" s="481"/>
      <c r="BQT101" s="482"/>
      <c r="BQU101" s="481"/>
      <c r="BQV101" s="1053"/>
      <c r="BQW101" s="1053"/>
      <c r="BQX101" s="1053"/>
      <c r="BQY101" s="1053"/>
      <c r="BQZ101" s="1053"/>
      <c r="BRA101" s="480"/>
      <c r="BRB101" s="480"/>
      <c r="BRC101" s="481"/>
      <c r="BRD101" s="480"/>
      <c r="BRE101" s="480"/>
      <c r="BRF101" s="480"/>
      <c r="BRG101" s="481"/>
      <c r="BRH101" s="481"/>
      <c r="BRI101" s="482"/>
      <c r="BRJ101" s="481"/>
      <c r="BRK101" s="1053"/>
      <c r="BRL101" s="1053"/>
      <c r="BRM101" s="1053"/>
      <c r="BRN101" s="1053"/>
      <c r="BRO101" s="1053"/>
      <c r="BRP101" s="480"/>
      <c r="BRQ101" s="480"/>
      <c r="BRR101" s="481"/>
      <c r="BRS101" s="480"/>
      <c r="BRT101" s="480"/>
      <c r="BRU101" s="480"/>
      <c r="BRV101" s="481"/>
      <c r="BRW101" s="481"/>
      <c r="BRX101" s="482"/>
      <c r="BRY101" s="481"/>
      <c r="BRZ101" s="1053"/>
      <c r="BSA101" s="1053"/>
      <c r="BSB101" s="1053"/>
      <c r="BSC101" s="1053"/>
      <c r="BSD101" s="1053"/>
      <c r="BSE101" s="480"/>
      <c r="BSF101" s="480"/>
      <c r="BSG101" s="481"/>
      <c r="BSH101" s="480"/>
      <c r="BSI101" s="480"/>
      <c r="BSJ101" s="480"/>
      <c r="BSK101" s="481"/>
      <c r="BSL101" s="481"/>
      <c r="BSM101" s="482"/>
      <c r="BSN101" s="481"/>
      <c r="BSO101" s="1053"/>
      <c r="BSP101" s="1053"/>
      <c r="BSQ101" s="1053"/>
      <c r="BSR101" s="1053"/>
      <c r="BSS101" s="1053"/>
      <c r="BST101" s="480"/>
      <c r="BSU101" s="480"/>
      <c r="BSV101" s="481"/>
      <c r="BSW101" s="480"/>
      <c r="BSX101" s="480"/>
      <c r="BSY101" s="480"/>
      <c r="BSZ101" s="481"/>
      <c r="BTA101" s="481"/>
      <c r="BTB101" s="482"/>
      <c r="BTC101" s="481"/>
      <c r="BTD101" s="1053"/>
      <c r="BTE101" s="1053"/>
      <c r="BTF101" s="1053"/>
      <c r="BTG101" s="1053"/>
      <c r="BTH101" s="1053"/>
      <c r="BTI101" s="480"/>
      <c r="BTJ101" s="480"/>
      <c r="BTK101" s="481"/>
      <c r="BTL101" s="480"/>
      <c r="BTM101" s="480"/>
      <c r="BTN101" s="480"/>
      <c r="BTO101" s="481"/>
      <c r="BTP101" s="481"/>
      <c r="BTQ101" s="482"/>
      <c r="BTR101" s="481"/>
      <c r="BTS101" s="1053"/>
      <c r="BTT101" s="1053"/>
      <c r="BTU101" s="1053"/>
      <c r="BTV101" s="1053"/>
      <c r="BTW101" s="1053"/>
      <c r="BTX101" s="480"/>
      <c r="BTY101" s="480"/>
      <c r="BTZ101" s="481"/>
      <c r="BUA101" s="480"/>
      <c r="BUB101" s="480"/>
      <c r="BUC101" s="480"/>
      <c r="BUD101" s="481"/>
      <c r="BUE101" s="481"/>
      <c r="BUF101" s="482"/>
      <c r="BUG101" s="481"/>
      <c r="BUH101" s="1053"/>
      <c r="BUI101" s="1053"/>
      <c r="BUJ101" s="1053"/>
      <c r="BUK101" s="1053"/>
      <c r="BUL101" s="1053"/>
      <c r="BUM101" s="480"/>
      <c r="BUN101" s="480"/>
      <c r="BUO101" s="481"/>
      <c r="BUP101" s="480"/>
      <c r="BUQ101" s="480"/>
      <c r="BUR101" s="480"/>
      <c r="BUS101" s="481"/>
      <c r="BUT101" s="481"/>
      <c r="BUU101" s="482"/>
      <c r="BUV101" s="481"/>
      <c r="BUW101" s="1053"/>
      <c r="BUX101" s="1053"/>
      <c r="BUY101" s="1053"/>
      <c r="BUZ101" s="1053"/>
      <c r="BVA101" s="1053"/>
      <c r="BVB101" s="480"/>
      <c r="BVC101" s="480"/>
      <c r="BVD101" s="481"/>
      <c r="BVE101" s="480"/>
      <c r="BVF101" s="480"/>
      <c r="BVG101" s="480"/>
      <c r="BVH101" s="481"/>
      <c r="BVI101" s="481"/>
      <c r="BVJ101" s="482"/>
      <c r="BVK101" s="481"/>
      <c r="BVL101" s="1053"/>
      <c r="BVM101" s="1053"/>
      <c r="BVN101" s="1053"/>
      <c r="BVO101" s="1053"/>
      <c r="BVP101" s="1053"/>
      <c r="BVQ101" s="480"/>
      <c r="BVR101" s="480"/>
      <c r="BVS101" s="481"/>
      <c r="BVT101" s="480"/>
      <c r="BVU101" s="480"/>
      <c r="BVV101" s="480"/>
      <c r="BVW101" s="481"/>
      <c r="BVX101" s="481"/>
      <c r="BVY101" s="482"/>
      <c r="BVZ101" s="481"/>
      <c r="BWA101" s="1053"/>
      <c r="BWB101" s="1053"/>
      <c r="BWC101" s="1053"/>
      <c r="BWD101" s="1053"/>
      <c r="BWE101" s="1053"/>
      <c r="BWF101" s="480"/>
      <c r="BWG101" s="480"/>
      <c r="BWH101" s="481"/>
      <c r="BWI101" s="480"/>
      <c r="BWJ101" s="480"/>
      <c r="BWK101" s="480"/>
      <c r="BWL101" s="481"/>
      <c r="BWM101" s="481"/>
      <c r="BWN101" s="482"/>
      <c r="BWO101" s="481"/>
      <c r="BWP101" s="1053"/>
      <c r="BWQ101" s="1053"/>
      <c r="BWR101" s="1053"/>
      <c r="BWS101" s="1053"/>
      <c r="BWT101" s="1053"/>
      <c r="BWU101" s="480"/>
      <c r="BWV101" s="480"/>
      <c r="BWW101" s="481"/>
      <c r="BWX101" s="480"/>
      <c r="BWY101" s="480"/>
      <c r="BWZ101" s="480"/>
      <c r="BXA101" s="481"/>
      <c r="BXB101" s="481"/>
      <c r="BXC101" s="482"/>
      <c r="BXD101" s="481"/>
      <c r="BXE101" s="1053"/>
      <c r="BXF101" s="1053"/>
      <c r="BXG101" s="1053"/>
      <c r="BXH101" s="1053"/>
      <c r="BXI101" s="1053"/>
      <c r="BXJ101" s="480"/>
      <c r="BXK101" s="480"/>
      <c r="BXL101" s="481"/>
      <c r="BXM101" s="480"/>
      <c r="BXN101" s="480"/>
      <c r="BXO101" s="480"/>
      <c r="BXP101" s="481"/>
      <c r="BXQ101" s="481"/>
      <c r="BXR101" s="482"/>
      <c r="BXS101" s="481"/>
      <c r="BXT101" s="1053"/>
      <c r="BXU101" s="1053"/>
      <c r="BXV101" s="1053"/>
      <c r="BXW101" s="1053"/>
      <c r="BXX101" s="1053"/>
      <c r="BXY101" s="480"/>
      <c r="BXZ101" s="480"/>
      <c r="BYA101" s="481"/>
      <c r="BYB101" s="480"/>
      <c r="BYC101" s="480"/>
      <c r="BYD101" s="480"/>
      <c r="BYE101" s="481"/>
      <c r="BYF101" s="481"/>
      <c r="BYG101" s="482"/>
      <c r="BYH101" s="481"/>
      <c r="BYI101" s="1053"/>
      <c r="BYJ101" s="1053"/>
      <c r="BYK101" s="1053"/>
      <c r="BYL101" s="1053"/>
      <c r="BYM101" s="1053"/>
      <c r="BYN101" s="480"/>
      <c r="BYO101" s="480"/>
      <c r="BYP101" s="481"/>
      <c r="BYQ101" s="480"/>
      <c r="BYR101" s="480"/>
      <c r="BYS101" s="480"/>
      <c r="BYT101" s="481"/>
      <c r="BYU101" s="481"/>
      <c r="BYV101" s="482"/>
      <c r="BYW101" s="481"/>
      <c r="BYX101" s="1053"/>
      <c r="BYY101" s="1053"/>
      <c r="BYZ101" s="1053"/>
      <c r="BZA101" s="1053"/>
      <c r="BZB101" s="1053"/>
      <c r="BZC101" s="480"/>
      <c r="BZD101" s="480"/>
      <c r="BZE101" s="481"/>
      <c r="BZF101" s="480"/>
      <c r="BZG101" s="480"/>
      <c r="BZH101" s="480"/>
      <c r="BZI101" s="481"/>
      <c r="BZJ101" s="481"/>
      <c r="BZK101" s="482"/>
      <c r="BZL101" s="481"/>
      <c r="BZM101" s="1053"/>
      <c r="BZN101" s="1053"/>
      <c r="BZO101" s="1053"/>
      <c r="BZP101" s="1053"/>
      <c r="BZQ101" s="1053"/>
      <c r="BZR101" s="480"/>
      <c r="BZS101" s="480"/>
      <c r="BZT101" s="481"/>
      <c r="BZU101" s="480"/>
      <c r="BZV101" s="480"/>
      <c r="BZW101" s="480"/>
      <c r="BZX101" s="481"/>
      <c r="BZY101" s="481"/>
      <c r="BZZ101" s="482"/>
      <c r="CAA101" s="481"/>
      <c r="CAB101" s="1053"/>
      <c r="CAC101" s="1053"/>
      <c r="CAD101" s="1053"/>
      <c r="CAE101" s="1053"/>
      <c r="CAF101" s="1053"/>
      <c r="CAG101" s="480"/>
      <c r="CAH101" s="480"/>
      <c r="CAI101" s="481"/>
      <c r="CAJ101" s="480"/>
      <c r="CAK101" s="480"/>
      <c r="CAL101" s="480"/>
      <c r="CAM101" s="481"/>
      <c r="CAN101" s="481"/>
      <c r="CAO101" s="482"/>
      <c r="CAP101" s="481"/>
      <c r="CAQ101" s="1053"/>
      <c r="CAR101" s="1053"/>
      <c r="CAS101" s="1053"/>
      <c r="CAT101" s="1053"/>
      <c r="CAU101" s="1053"/>
      <c r="CAV101" s="480"/>
      <c r="CAW101" s="480"/>
      <c r="CAX101" s="481"/>
      <c r="CAY101" s="480"/>
      <c r="CAZ101" s="480"/>
      <c r="CBA101" s="480"/>
      <c r="CBB101" s="481"/>
      <c r="CBC101" s="481"/>
      <c r="CBD101" s="482"/>
      <c r="CBE101" s="481"/>
      <c r="CBF101" s="1053"/>
      <c r="CBG101" s="1053"/>
      <c r="CBH101" s="1053"/>
      <c r="CBI101" s="1053"/>
      <c r="CBJ101" s="1053"/>
      <c r="CBK101" s="480"/>
      <c r="CBL101" s="480"/>
      <c r="CBM101" s="481"/>
      <c r="CBN101" s="480"/>
      <c r="CBO101" s="480"/>
      <c r="CBP101" s="480"/>
      <c r="CBQ101" s="481"/>
      <c r="CBR101" s="481"/>
      <c r="CBS101" s="482"/>
      <c r="CBT101" s="481"/>
      <c r="CBU101" s="1053"/>
      <c r="CBV101" s="1053"/>
      <c r="CBW101" s="1053"/>
      <c r="CBX101" s="1053"/>
      <c r="CBY101" s="1053"/>
      <c r="CBZ101" s="480"/>
      <c r="CCA101" s="480"/>
      <c r="CCB101" s="481"/>
      <c r="CCC101" s="480"/>
      <c r="CCD101" s="480"/>
      <c r="CCE101" s="480"/>
      <c r="CCF101" s="481"/>
      <c r="CCG101" s="481"/>
      <c r="CCH101" s="482"/>
      <c r="CCI101" s="481"/>
      <c r="CCJ101" s="1053"/>
      <c r="CCK101" s="1053"/>
      <c r="CCL101" s="1053"/>
      <c r="CCM101" s="1053"/>
      <c r="CCN101" s="1053"/>
      <c r="CCO101" s="480"/>
      <c r="CCP101" s="480"/>
      <c r="CCQ101" s="481"/>
      <c r="CCR101" s="480"/>
      <c r="CCS101" s="480"/>
      <c r="CCT101" s="480"/>
      <c r="CCU101" s="481"/>
      <c r="CCV101" s="481"/>
      <c r="CCW101" s="482"/>
      <c r="CCX101" s="481"/>
      <c r="CCY101" s="1053"/>
      <c r="CCZ101" s="1053"/>
      <c r="CDA101" s="1053"/>
      <c r="CDB101" s="1053"/>
      <c r="CDC101" s="1053"/>
      <c r="CDD101" s="480"/>
      <c r="CDE101" s="480"/>
      <c r="CDF101" s="481"/>
      <c r="CDG101" s="480"/>
      <c r="CDH101" s="480"/>
      <c r="CDI101" s="480"/>
      <c r="CDJ101" s="481"/>
      <c r="CDK101" s="481"/>
      <c r="CDL101" s="482"/>
      <c r="CDM101" s="481"/>
      <c r="CDN101" s="1053"/>
      <c r="CDO101" s="1053"/>
      <c r="CDP101" s="1053"/>
      <c r="CDQ101" s="1053"/>
      <c r="CDR101" s="1053"/>
      <c r="CDS101" s="480"/>
      <c r="CDT101" s="480"/>
      <c r="CDU101" s="481"/>
      <c r="CDV101" s="480"/>
      <c r="CDW101" s="480"/>
      <c r="CDX101" s="480"/>
      <c r="CDY101" s="481"/>
      <c r="CDZ101" s="481"/>
      <c r="CEA101" s="482"/>
      <c r="CEB101" s="481"/>
      <c r="CEC101" s="1053"/>
      <c r="CED101" s="1053"/>
      <c r="CEE101" s="1053"/>
      <c r="CEF101" s="1053"/>
      <c r="CEG101" s="1053"/>
      <c r="CEH101" s="480"/>
      <c r="CEI101" s="480"/>
      <c r="CEJ101" s="481"/>
      <c r="CEK101" s="480"/>
      <c r="CEL101" s="480"/>
      <c r="CEM101" s="480"/>
      <c r="CEN101" s="481"/>
      <c r="CEO101" s="481"/>
      <c r="CEP101" s="482"/>
      <c r="CEQ101" s="481"/>
      <c r="CER101" s="1053"/>
      <c r="CES101" s="1053"/>
      <c r="CET101" s="1053"/>
      <c r="CEU101" s="1053"/>
      <c r="CEV101" s="1053"/>
      <c r="CEW101" s="480"/>
      <c r="CEX101" s="480"/>
      <c r="CEY101" s="481"/>
      <c r="CEZ101" s="480"/>
      <c r="CFA101" s="480"/>
      <c r="CFB101" s="480"/>
      <c r="CFC101" s="481"/>
      <c r="CFD101" s="481"/>
      <c r="CFE101" s="482"/>
      <c r="CFF101" s="481"/>
      <c r="CFG101" s="1053"/>
      <c r="CFH101" s="1053"/>
      <c r="CFI101" s="1053"/>
      <c r="CFJ101" s="1053"/>
      <c r="CFK101" s="1053"/>
      <c r="CFL101" s="480"/>
      <c r="CFM101" s="480"/>
      <c r="CFN101" s="481"/>
      <c r="CFO101" s="480"/>
      <c r="CFP101" s="480"/>
      <c r="CFQ101" s="480"/>
      <c r="CFR101" s="481"/>
      <c r="CFS101" s="481"/>
      <c r="CFT101" s="482"/>
      <c r="CFU101" s="481"/>
      <c r="CFV101" s="1053"/>
      <c r="CFW101" s="1053"/>
      <c r="CFX101" s="1053"/>
      <c r="CFY101" s="1053"/>
      <c r="CFZ101" s="1053"/>
      <c r="CGA101" s="480"/>
      <c r="CGB101" s="480"/>
      <c r="CGC101" s="481"/>
      <c r="CGD101" s="480"/>
      <c r="CGE101" s="480"/>
      <c r="CGF101" s="480"/>
      <c r="CGG101" s="481"/>
      <c r="CGH101" s="481"/>
      <c r="CGI101" s="482"/>
      <c r="CGJ101" s="481"/>
      <c r="CGK101" s="1053"/>
      <c r="CGL101" s="1053"/>
      <c r="CGM101" s="1053"/>
      <c r="CGN101" s="1053"/>
      <c r="CGO101" s="1053"/>
      <c r="CGP101" s="480"/>
      <c r="CGQ101" s="480"/>
      <c r="CGR101" s="481"/>
      <c r="CGS101" s="480"/>
      <c r="CGT101" s="480"/>
      <c r="CGU101" s="480"/>
      <c r="CGV101" s="481"/>
      <c r="CGW101" s="481"/>
      <c r="CGX101" s="482"/>
      <c r="CGY101" s="481"/>
      <c r="CGZ101" s="1053"/>
      <c r="CHA101" s="1053"/>
      <c r="CHB101" s="1053"/>
      <c r="CHC101" s="1053"/>
      <c r="CHD101" s="1053"/>
      <c r="CHE101" s="480"/>
      <c r="CHF101" s="480"/>
      <c r="CHG101" s="481"/>
      <c r="CHH101" s="480"/>
      <c r="CHI101" s="480"/>
      <c r="CHJ101" s="480"/>
      <c r="CHK101" s="481"/>
      <c r="CHL101" s="481"/>
      <c r="CHM101" s="482"/>
      <c r="CHN101" s="481"/>
      <c r="CHO101" s="1053"/>
      <c r="CHP101" s="1053"/>
      <c r="CHQ101" s="1053"/>
      <c r="CHR101" s="1053"/>
      <c r="CHS101" s="1053"/>
      <c r="CHT101" s="480"/>
      <c r="CHU101" s="480"/>
      <c r="CHV101" s="481"/>
      <c r="CHW101" s="480"/>
      <c r="CHX101" s="480"/>
      <c r="CHY101" s="480"/>
      <c r="CHZ101" s="481"/>
      <c r="CIA101" s="481"/>
      <c r="CIB101" s="482"/>
      <c r="CIC101" s="481"/>
      <c r="CID101" s="1053"/>
      <c r="CIE101" s="1053"/>
      <c r="CIF101" s="1053"/>
      <c r="CIG101" s="1053"/>
      <c r="CIH101" s="1053"/>
      <c r="CII101" s="480"/>
      <c r="CIJ101" s="480"/>
      <c r="CIK101" s="481"/>
      <c r="CIL101" s="480"/>
      <c r="CIM101" s="480"/>
      <c r="CIN101" s="480"/>
      <c r="CIO101" s="481"/>
      <c r="CIP101" s="481"/>
      <c r="CIQ101" s="482"/>
      <c r="CIR101" s="481"/>
      <c r="CIS101" s="1053"/>
      <c r="CIT101" s="1053"/>
      <c r="CIU101" s="1053"/>
      <c r="CIV101" s="1053"/>
      <c r="CIW101" s="1053"/>
      <c r="CIX101" s="480"/>
      <c r="CIY101" s="480"/>
      <c r="CIZ101" s="481"/>
      <c r="CJA101" s="480"/>
      <c r="CJB101" s="480"/>
      <c r="CJC101" s="480"/>
      <c r="CJD101" s="481"/>
      <c r="CJE101" s="481"/>
      <c r="CJF101" s="482"/>
      <c r="CJG101" s="481"/>
      <c r="CJH101" s="1053"/>
      <c r="CJI101" s="1053"/>
      <c r="CJJ101" s="1053"/>
      <c r="CJK101" s="1053"/>
      <c r="CJL101" s="1053"/>
      <c r="CJM101" s="480"/>
      <c r="CJN101" s="480"/>
      <c r="CJO101" s="481"/>
      <c r="CJP101" s="480"/>
      <c r="CJQ101" s="480"/>
      <c r="CJR101" s="480"/>
      <c r="CJS101" s="481"/>
      <c r="CJT101" s="481"/>
      <c r="CJU101" s="482"/>
      <c r="CJV101" s="481"/>
      <c r="CJW101" s="1053"/>
      <c r="CJX101" s="1053"/>
      <c r="CJY101" s="1053"/>
      <c r="CJZ101" s="1053"/>
      <c r="CKA101" s="1053"/>
      <c r="CKB101" s="480"/>
      <c r="CKC101" s="480"/>
      <c r="CKD101" s="481"/>
      <c r="CKE101" s="480"/>
      <c r="CKF101" s="480"/>
      <c r="CKG101" s="480"/>
      <c r="CKH101" s="481"/>
      <c r="CKI101" s="481"/>
      <c r="CKJ101" s="482"/>
      <c r="CKK101" s="481"/>
      <c r="CKL101" s="1053"/>
      <c r="CKM101" s="1053"/>
      <c r="CKN101" s="1053"/>
      <c r="CKO101" s="1053"/>
      <c r="CKP101" s="1053"/>
      <c r="CKQ101" s="480"/>
      <c r="CKR101" s="480"/>
      <c r="CKS101" s="481"/>
      <c r="CKT101" s="480"/>
      <c r="CKU101" s="480"/>
      <c r="CKV101" s="480"/>
      <c r="CKW101" s="481"/>
      <c r="CKX101" s="481"/>
      <c r="CKY101" s="482"/>
      <c r="CKZ101" s="481"/>
      <c r="CLA101" s="1053"/>
      <c r="CLB101" s="1053"/>
      <c r="CLC101" s="1053"/>
      <c r="CLD101" s="1053"/>
      <c r="CLE101" s="1053"/>
      <c r="CLF101" s="480"/>
      <c r="CLG101" s="480"/>
      <c r="CLH101" s="481"/>
      <c r="CLI101" s="480"/>
      <c r="CLJ101" s="480"/>
      <c r="CLK101" s="480"/>
      <c r="CLL101" s="481"/>
      <c r="CLM101" s="481"/>
      <c r="CLN101" s="482"/>
      <c r="CLO101" s="481"/>
      <c r="CLP101" s="1053"/>
      <c r="CLQ101" s="1053"/>
      <c r="CLR101" s="1053"/>
      <c r="CLS101" s="1053"/>
      <c r="CLT101" s="1053"/>
      <c r="CLU101" s="480"/>
      <c r="CLV101" s="480"/>
      <c r="CLW101" s="481"/>
      <c r="CLX101" s="480"/>
      <c r="CLY101" s="480"/>
      <c r="CLZ101" s="480"/>
      <c r="CMA101" s="481"/>
      <c r="CMB101" s="481"/>
      <c r="CMC101" s="482"/>
      <c r="CMD101" s="481"/>
      <c r="CME101" s="1053"/>
      <c r="CMF101" s="1053"/>
      <c r="CMG101" s="1053"/>
      <c r="CMH101" s="1053"/>
      <c r="CMI101" s="1053"/>
      <c r="CMJ101" s="480"/>
      <c r="CMK101" s="480"/>
      <c r="CML101" s="481"/>
      <c r="CMM101" s="480"/>
      <c r="CMN101" s="480"/>
      <c r="CMO101" s="480"/>
      <c r="CMP101" s="481"/>
      <c r="CMQ101" s="481"/>
      <c r="CMR101" s="482"/>
      <c r="CMS101" s="481"/>
      <c r="CMT101" s="1053"/>
      <c r="CMU101" s="1053"/>
      <c r="CMV101" s="1053"/>
      <c r="CMW101" s="1053"/>
      <c r="CMX101" s="1053"/>
      <c r="CMY101" s="480"/>
      <c r="CMZ101" s="480"/>
      <c r="CNA101" s="481"/>
      <c r="CNB101" s="480"/>
      <c r="CNC101" s="480"/>
      <c r="CND101" s="480"/>
      <c r="CNE101" s="481"/>
      <c r="CNF101" s="481"/>
      <c r="CNG101" s="482"/>
      <c r="CNH101" s="481"/>
      <c r="CNI101" s="1053"/>
      <c r="CNJ101" s="1053"/>
      <c r="CNK101" s="1053"/>
      <c r="CNL101" s="1053"/>
      <c r="CNM101" s="1053"/>
      <c r="CNN101" s="480"/>
      <c r="CNO101" s="480"/>
      <c r="CNP101" s="481"/>
      <c r="CNQ101" s="480"/>
      <c r="CNR101" s="480"/>
      <c r="CNS101" s="480"/>
      <c r="CNT101" s="481"/>
      <c r="CNU101" s="481"/>
      <c r="CNV101" s="482"/>
      <c r="CNW101" s="481"/>
      <c r="CNX101" s="1053"/>
      <c r="CNY101" s="1053"/>
      <c r="CNZ101" s="1053"/>
      <c r="COA101" s="1053"/>
      <c r="COB101" s="1053"/>
      <c r="COC101" s="480"/>
      <c r="COD101" s="480"/>
      <c r="COE101" s="481"/>
      <c r="COF101" s="480"/>
      <c r="COG101" s="480"/>
      <c r="COH101" s="480"/>
      <c r="COI101" s="481"/>
      <c r="COJ101" s="481"/>
      <c r="COK101" s="482"/>
      <c r="COL101" s="481"/>
      <c r="COM101" s="1053"/>
      <c r="CON101" s="1053"/>
      <c r="COO101" s="1053"/>
      <c r="COP101" s="1053"/>
      <c r="COQ101" s="1053"/>
      <c r="COR101" s="480"/>
      <c r="COS101" s="480"/>
      <c r="COT101" s="481"/>
      <c r="COU101" s="480"/>
      <c r="COV101" s="480"/>
      <c r="COW101" s="480"/>
      <c r="COX101" s="481"/>
      <c r="COY101" s="481"/>
      <c r="COZ101" s="482"/>
      <c r="CPA101" s="481"/>
      <c r="CPB101" s="1053"/>
      <c r="CPC101" s="1053"/>
      <c r="CPD101" s="1053"/>
      <c r="CPE101" s="1053"/>
      <c r="CPF101" s="1053"/>
      <c r="CPG101" s="480"/>
      <c r="CPH101" s="480"/>
      <c r="CPI101" s="481"/>
      <c r="CPJ101" s="480"/>
      <c r="CPK101" s="480"/>
      <c r="CPL101" s="480"/>
      <c r="CPM101" s="481"/>
      <c r="CPN101" s="481"/>
      <c r="CPO101" s="482"/>
      <c r="CPP101" s="481"/>
      <c r="CPQ101" s="1053"/>
      <c r="CPR101" s="1053"/>
      <c r="CPS101" s="1053"/>
      <c r="CPT101" s="1053"/>
      <c r="CPU101" s="1053"/>
      <c r="CPV101" s="480"/>
      <c r="CPW101" s="480"/>
      <c r="CPX101" s="481"/>
      <c r="CPY101" s="480"/>
      <c r="CPZ101" s="480"/>
      <c r="CQA101" s="480"/>
      <c r="CQB101" s="481"/>
      <c r="CQC101" s="481"/>
      <c r="CQD101" s="482"/>
      <c r="CQE101" s="481"/>
      <c r="CQF101" s="1053"/>
      <c r="CQG101" s="1053"/>
      <c r="CQH101" s="1053"/>
      <c r="CQI101" s="1053"/>
      <c r="CQJ101" s="1053"/>
      <c r="CQK101" s="480"/>
      <c r="CQL101" s="480"/>
      <c r="CQM101" s="481"/>
      <c r="CQN101" s="480"/>
      <c r="CQO101" s="480"/>
      <c r="CQP101" s="480"/>
      <c r="CQQ101" s="481"/>
      <c r="CQR101" s="481"/>
      <c r="CQS101" s="482"/>
      <c r="CQT101" s="481"/>
      <c r="CQU101" s="1053"/>
      <c r="CQV101" s="1053"/>
      <c r="CQW101" s="1053"/>
      <c r="CQX101" s="1053"/>
      <c r="CQY101" s="1053"/>
      <c r="CQZ101" s="480"/>
      <c r="CRA101" s="480"/>
      <c r="CRB101" s="481"/>
      <c r="CRC101" s="480"/>
      <c r="CRD101" s="480"/>
      <c r="CRE101" s="480"/>
      <c r="CRF101" s="481"/>
      <c r="CRG101" s="481"/>
      <c r="CRH101" s="482"/>
      <c r="CRI101" s="481"/>
      <c r="CRJ101" s="1053"/>
      <c r="CRK101" s="1053"/>
      <c r="CRL101" s="1053"/>
      <c r="CRM101" s="1053"/>
      <c r="CRN101" s="1053"/>
      <c r="CRO101" s="480"/>
      <c r="CRP101" s="480"/>
      <c r="CRQ101" s="481"/>
      <c r="CRR101" s="480"/>
      <c r="CRS101" s="480"/>
      <c r="CRT101" s="480"/>
      <c r="CRU101" s="481"/>
      <c r="CRV101" s="481"/>
      <c r="CRW101" s="482"/>
      <c r="CRX101" s="481"/>
      <c r="CRY101" s="1053"/>
      <c r="CRZ101" s="1053"/>
      <c r="CSA101" s="1053"/>
      <c r="CSB101" s="1053"/>
      <c r="CSC101" s="1053"/>
      <c r="CSD101" s="480"/>
      <c r="CSE101" s="480"/>
      <c r="CSF101" s="481"/>
      <c r="CSG101" s="480"/>
      <c r="CSH101" s="480"/>
      <c r="CSI101" s="480"/>
      <c r="CSJ101" s="481"/>
      <c r="CSK101" s="481"/>
      <c r="CSL101" s="482"/>
      <c r="CSM101" s="481"/>
      <c r="CSN101" s="1053"/>
      <c r="CSO101" s="1053"/>
      <c r="CSP101" s="1053"/>
      <c r="CSQ101" s="1053"/>
      <c r="CSR101" s="1053"/>
      <c r="CSS101" s="480"/>
      <c r="CST101" s="480"/>
      <c r="CSU101" s="481"/>
      <c r="CSV101" s="480"/>
      <c r="CSW101" s="480"/>
      <c r="CSX101" s="480"/>
      <c r="CSY101" s="481"/>
      <c r="CSZ101" s="481"/>
      <c r="CTA101" s="482"/>
      <c r="CTB101" s="481"/>
      <c r="CTC101" s="1053"/>
      <c r="CTD101" s="1053"/>
      <c r="CTE101" s="1053"/>
      <c r="CTF101" s="1053"/>
      <c r="CTG101" s="1053"/>
      <c r="CTH101" s="480"/>
      <c r="CTI101" s="480"/>
      <c r="CTJ101" s="481"/>
      <c r="CTK101" s="480"/>
      <c r="CTL101" s="480"/>
      <c r="CTM101" s="480"/>
      <c r="CTN101" s="481"/>
      <c r="CTO101" s="481"/>
      <c r="CTP101" s="482"/>
      <c r="CTQ101" s="481"/>
      <c r="CTR101" s="1053"/>
      <c r="CTS101" s="1053"/>
      <c r="CTT101" s="1053"/>
      <c r="CTU101" s="1053"/>
      <c r="CTV101" s="1053"/>
      <c r="CTW101" s="480"/>
      <c r="CTX101" s="480"/>
      <c r="CTY101" s="481"/>
      <c r="CTZ101" s="480"/>
      <c r="CUA101" s="480"/>
      <c r="CUB101" s="480"/>
      <c r="CUC101" s="481"/>
      <c r="CUD101" s="481"/>
      <c r="CUE101" s="482"/>
      <c r="CUF101" s="481"/>
      <c r="CUG101" s="1053"/>
      <c r="CUH101" s="1053"/>
      <c r="CUI101" s="1053"/>
      <c r="CUJ101" s="1053"/>
      <c r="CUK101" s="1053"/>
      <c r="CUL101" s="480"/>
      <c r="CUM101" s="480"/>
      <c r="CUN101" s="481"/>
      <c r="CUO101" s="480"/>
      <c r="CUP101" s="480"/>
      <c r="CUQ101" s="480"/>
      <c r="CUR101" s="481"/>
      <c r="CUS101" s="481"/>
      <c r="CUT101" s="482"/>
      <c r="CUU101" s="481"/>
      <c r="CUV101" s="1053"/>
      <c r="CUW101" s="1053"/>
      <c r="CUX101" s="1053"/>
      <c r="CUY101" s="1053"/>
      <c r="CUZ101" s="1053"/>
      <c r="CVA101" s="480"/>
      <c r="CVB101" s="480"/>
      <c r="CVC101" s="481"/>
      <c r="CVD101" s="480"/>
      <c r="CVE101" s="480"/>
      <c r="CVF101" s="480"/>
      <c r="CVG101" s="481"/>
      <c r="CVH101" s="481"/>
      <c r="CVI101" s="482"/>
      <c r="CVJ101" s="481"/>
      <c r="CVK101" s="1053"/>
      <c r="CVL101" s="1053"/>
      <c r="CVM101" s="1053"/>
      <c r="CVN101" s="1053"/>
      <c r="CVO101" s="1053"/>
      <c r="CVP101" s="480"/>
      <c r="CVQ101" s="480"/>
      <c r="CVR101" s="481"/>
      <c r="CVS101" s="480"/>
      <c r="CVT101" s="480"/>
      <c r="CVU101" s="480"/>
      <c r="CVV101" s="481"/>
      <c r="CVW101" s="481"/>
      <c r="CVX101" s="482"/>
      <c r="CVY101" s="481"/>
      <c r="CVZ101" s="1053"/>
      <c r="CWA101" s="1053"/>
      <c r="CWB101" s="1053"/>
      <c r="CWC101" s="1053"/>
      <c r="CWD101" s="1053"/>
      <c r="CWE101" s="480"/>
      <c r="CWF101" s="480"/>
      <c r="CWG101" s="481"/>
      <c r="CWH101" s="480"/>
      <c r="CWI101" s="480"/>
      <c r="CWJ101" s="480"/>
      <c r="CWK101" s="481"/>
      <c r="CWL101" s="481"/>
      <c r="CWM101" s="482"/>
      <c r="CWN101" s="481"/>
      <c r="CWO101" s="1053"/>
      <c r="CWP101" s="1053"/>
      <c r="CWQ101" s="1053"/>
      <c r="CWR101" s="1053"/>
      <c r="CWS101" s="1053"/>
      <c r="CWT101" s="480"/>
      <c r="CWU101" s="480"/>
      <c r="CWV101" s="481"/>
      <c r="CWW101" s="480"/>
      <c r="CWX101" s="480"/>
      <c r="CWY101" s="480"/>
      <c r="CWZ101" s="481"/>
      <c r="CXA101" s="481"/>
      <c r="CXB101" s="482"/>
      <c r="CXC101" s="481"/>
      <c r="CXD101" s="1053"/>
      <c r="CXE101" s="1053"/>
      <c r="CXF101" s="1053"/>
      <c r="CXG101" s="1053"/>
      <c r="CXH101" s="1053"/>
      <c r="CXI101" s="480"/>
      <c r="CXJ101" s="480"/>
      <c r="CXK101" s="481"/>
      <c r="CXL101" s="480"/>
      <c r="CXM101" s="480"/>
      <c r="CXN101" s="480"/>
      <c r="CXO101" s="481"/>
      <c r="CXP101" s="481"/>
      <c r="CXQ101" s="482"/>
      <c r="CXR101" s="481"/>
      <c r="CXS101" s="1053"/>
      <c r="CXT101" s="1053"/>
      <c r="CXU101" s="1053"/>
      <c r="CXV101" s="1053"/>
      <c r="CXW101" s="1053"/>
      <c r="CXX101" s="480"/>
      <c r="CXY101" s="480"/>
      <c r="CXZ101" s="481"/>
      <c r="CYA101" s="480"/>
      <c r="CYB101" s="480"/>
      <c r="CYC101" s="480"/>
      <c r="CYD101" s="481"/>
      <c r="CYE101" s="481"/>
      <c r="CYF101" s="482"/>
      <c r="CYG101" s="481"/>
      <c r="CYH101" s="1053"/>
      <c r="CYI101" s="1053"/>
      <c r="CYJ101" s="1053"/>
      <c r="CYK101" s="1053"/>
      <c r="CYL101" s="1053"/>
      <c r="CYM101" s="480"/>
      <c r="CYN101" s="480"/>
      <c r="CYO101" s="481"/>
      <c r="CYP101" s="480"/>
      <c r="CYQ101" s="480"/>
      <c r="CYR101" s="480"/>
      <c r="CYS101" s="481"/>
      <c r="CYT101" s="481"/>
      <c r="CYU101" s="482"/>
      <c r="CYV101" s="481"/>
      <c r="CYW101" s="1053"/>
      <c r="CYX101" s="1053"/>
      <c r="CYY101" s="1053"/>
      <c r="CYZ101" s="1053"/>
      <c r="CZA101" s="1053"/>
      <c r="CZB101" s="480"/>
      <c r="CZC101" s="480"/>
      <c r="CZD101" s="481"/>
      <c r="CZE101" s="480"/>
      <c r="CZF101" s="480"/>
      <c r="CZG101" s="480"/>
      <c r="CZH101" s="481"/>
      <c r="CZI101" s="481"/>
      <c r="CZJ101" s="482"/>
      <c r="CZK101" s="481"/>
      <c r="CZL101" s="1053"/>
      <c r="CZM101" s="1053"/>
      <c r="CZN101" s="1053"/>
      <c r="CZO101" s="1053"/>
      <c r="CZP101" s="1053"/>
      <c r="CZQ101" s="480"/>
      <c r="CZR101" s="480"/>
      <c r="CZS101" s="481"/>
      <c r="CZT101" s="480"/>
      <c r="CZU101" s="480"/>
      <c r="CZV101" s="480"/>
      <c r="CZW101" s="481"/>
      <c r="CZX101" s="481"/>
      <c r="CZY101" s="482"/>
      <c r="CZZ101" s="481"/>
      <c r="DAA101" s="1053"/>
      <c r="DAB101" s="1053"/>
      <c r="DAC101" s="1053"/>
      <c r="DAD101" s="1053"/>
      <c r="DAE101" s="1053"/>
      <c r="DAF101" s="480"/>
      <c r="DAG101" s="480"/>
      <c r="DAH101" s="481"/>
      <c r="DAI101" s="480"/>
      <c r="DAJ101" s="480"/>
      <c r="DAK101" s="480"/>
      <c r="DAL101" s="481"/>
      <c r="DAM101" s="481"/>
      <c r="DAN101" s="482"/>
      <c r="DAO101" s="481"/>
      <c r="DAP101" s="1053"/>
      <c r="DAQ101" s="1053"/>
      <c r="DAR101" s="1053"/>
      <c r="DAS101" s="1053"/>
      <c r="DAT101" s="1053"/>
      <c r="DAU101" s="480"/>
      <c r="DAV101" s="480"/>
      <c r="DAW101" s="481"/>
      <c r="DAX101" s="480"/>
      <c r="DAY101" s="480"/>
      <c r="DAZ101" s="480"/>
      <c r="DBA101" s="481"/>
      <c r="DBB101" s="481"/>
      <c r="DBC101" s="482"/>
      <c r="DBD101" s="481"/>
      <c r="DBE101" s="1053"/>
      <c r="DBF101" s="1053"/>
      <c r="DBG101" s="1053"/>
      <c r="DBH101" s="1053"/>
      <c r="DBI101" s="1053"/>
      <c r="DBJ101" s="480"/>
      <c r="DBK101" s="480"/>
      <c r="DBL101" s="481"/>
      <c r="DBM101" s="480"/>
      <c r="DBN101" s="480"/>
      <c r="DBO101" s="480"/>
      <c r="DBP101" s="481"/>
      <c r="DBQ101" s="481"/>
      <c r="DBR101" s="482"/>
      <c r="DBS101" s="481"/>
      <c r="DBT101" s="1053"/>
      <c r="DBU101" s="1053"/>
      <c r="DBV101" s="1053"/>
      <c r="DBW101" s="1053"/>
      <c r="DBX101" s="1053"/>
      <c r="DBY101" s="480"/>
      <c r="DBZ101" s="480"/>
      <c r="DCA101" s="481"/>
      <c r="DCB101" s="480"/>
      <c r="DCC101" s="480"/>
      <c r="DCD101" s="480"/>
      <c r="DCE101" s="481"/>
      <c r="DCF101" s="481"/>
      <c r="DCG101" s="482"/>
      <c r="DCH101" s="481"/>
      <c r="DCI101" s="1053"/>
      <c r="DCJ101" s="1053"/>
      <c r="DCK101" s="1053"/>
      <c r="DCL101" s="1053"/>
      <c r="DCM101" s="1053"/>
      <c r="DCN101" s="480"/>
      <c r="DCO101" s="480"/>
      <c r="DCP101" s="481"/>
      <c r="DCQ101" s="480"/>
      <c r="DCR101" s="480"/>
      <c r="DCS101" s="480"/>
      <c r="DCT101" s="481"/>
      <c r="DCU101" s="481"/>
      <c r="DCV101" s="482"/>
      <c r="DCW101" s="481"/>
      <c r="DCX101" s="1053"/>
      <c r="DCY101" s="1053"/>
      <c r="DCZ101" s="1053"/>
      <c r="DDA101" s="1053"/>
      <c r="DDB101" s="1053"/>
      <c r="DDC101" s="480"/>
      <c r="DDD101" s="480"/>
      <c r="DDE101" s="481"/>
      <c r="DDF101" s="480"/>
      <c r="DDG101" s="480"/>
      <c r="DDH101" s="480"/>
      <c r="DDI101" s="481"/>
      <c r="DDJ101" s="481"/>
      <c r="DDK101" s="482"/>
      <c r="DDL101" s="481"/>
      <c r="DDM101" s="1053"/>
      <c r="DDN101" s="1053"/>
      <c r="DDO101" s="1053"/>
      <c r="DDP101" s="1053"/>
      <c r="DDQ101" s="1053"/>
      <c r="DDR101" s="480"/>
      <c r="DDS101" s="480"/>
      <c r="DDT101" s="481"/>
      <c r="DDU101" s="480"/>
      <c r="DDV101" s="480"/>
      <c r="DDW101" s="480"/>
      <c r="DDX101" s="481"/>
      <c r="DDY101" s="481"/>
      <c r="DDZ101" s="482"/>
      <c r="DEA101" s="481"/>
      <c r="DEB101" s="1053"/>
      <c r="DEC101" s="1053"/>
      <c r="DED101" s="1053"/>
      <c r="DEE101" s="1053"/>
      <c r="DEF101" s="1053"/>
      <c r="DEG101" s="480"/>
      <c r="DEH101" s="480"/>
      <c r="DEI101" s="481"/>
      <c r="DEJ101" s="480"/>
      <c r="DEK101" s="480"/>
      <c r="DEL101" s="480"/>
      <c r="DEM101" s="481"/>
      <c r="DEN101" s="481"/>
      <c r="DEO101" s="482"/>
      <c r="DEP101" s="481"/>
      <c r="DEQ101" s="1053"/>
      <c r="DER101" s="1053"/>
      <c r="DES101" s="1053"/>
      <c r="DET101" s="1053"/>
      <c r="DEU101" s="1053"/>
      <c r="DEV101" s="480"/>
      <c r="DEW101" s="480"/>
      <c r="DEX101" s="481"/>
      <c r="DEY101" s="480"/>
      <c r="DEZ101" s="480"/>
      <c r="DFA101" s="480"/>
      <c r="DFB101" s="481"/>
      <c r="DFC101" s="481"/>
      <c r="DFD101" s="482"/>
      <c r="DFE101" s="481"/>
      <c r="DFF101" s="1053"/>
      <c r="DFG101" s="1053"/>
      <c r="DFH101" s="1053"/>
      <c r="DFI101" s="1053"/>
      <c r="DFJ101" s="1053"/>
      <c r="DFK101" s="480"/>
      <c r="DFL101" s="480"/>
      <c r="DFM101" s="481"/>
      <c r="DFN101" s="480"/>
      <c r="DFO101" s="480"/>
      <c r="DFP101" s="480"/>
      <c r="DFQ101" s="481"/>
      <c r="DFR101" s="481"/>
      <c r="DFS101" s="482"/>
      <c r="DFT101" s="481"/>
      <c r="DFU101" s="1053"/>
      <c r="DFV101" s="1053"/>
      <c r="DFW101" s="1053"/>
      <c r="DFX101" s="1053"/>
      <c r="DFY101" s="1053"/>
      <c r="DFZ101" s="480"/>
      <c r="DGA101" s="480"/>
      <c r="DGB101" s="481"/>
      <c r="DGC101" s="480"/>
      <c r="DGD101" s="480"/>
      <c r="DGE101" s="480"/>
      <c r="DGF101" s="481"/>
      <c r="DGG101" s="481"/>
      <c r="DGH101" s="482"/>
      <c r="DGI101" s="481"/>
      <c r="DGJ101" s="1053"/>
      <c r="DGK101" s="1053"/>
      <c r="DGL101" s="1053"/>
      <c r="DGM101" s="1053"/>
      <c r="DGN101" s="1053"/>
      <c r="DGO101" s="480"/>
      <c r="DGP101" s="480"/>
      <c r="DGQ101" s="481"/>
      <c r="DGR101" s="480"/>
      <c r="DGS101" s="480"/>
      <c r="DGT101" s="480"/>
      <c r="DGU101" s="481"/>
      <c r="DGV101" s="481"/>
      <c r="DGW101" s="482"/>
      <c r="DGX101" s="481"/>
      <c r="DGY101" s="1053"/>
      <c r="DGZ101" s="1053"/>
      <c r="DHA101" s="1053"/>
      <c r="DHB101" s="1053"/>
      <c r="DHC101" s="1053"/>
      <c r="DHD101" s="480"/>
      <c r="DHE101" s="480"/>
      <c r="DHF101" s="481"/>
      <c r="DHG101" s="480"/>
      <c r="DHH101" s="480"/>
      <c r="DHI101" s="480"/>
      <c r="DHJ101" s="481"/>
      <c r="DHK101" s="481"/>
      <c r="DHL101" s="482"/>
      <c r="DHM101" s="481"/>
      <c r="DHN101" s="1053"/>
      <c r="DHO101" s="1053"/>
      <c r="DHP101" s="1053"/>
      <c r="DHQ101" s="1053"/>
      <c r="DHR101" s="1053"/>
      <c r="DHS101" s="480"/>
      <c r="DHT101" s="480"/>
      <c r="DHU101" s="481"/>
      <c r="DHV101" s="480"/>
      <c r="DHW101" s="480"/>
      <c r="DHX101" s="480"/>
      <c r="DHY101" s="481"/>
      <c r="DHZ101" s="481"/>
      <c r="DIA101" s="482"/>
      <c r="DIB101" s="481"/>
      <c r="DIC101" s="1053"/>
      <c r="DID101" s="1053"/>
      <c r="DIE101" s="1053"/>
      <c r="DIF101" s="1053"/>
      <c r="DIG101" s="1053"/>
      <c r="DIH101" s="480"/>
      <c r="DII101" s="480"/>
      <c r="DIJ101" s="481"/>
      <c r="DIK101" s="480"/>
      <c r="DIL101" s="480"/>
      <c r="DIM101" s="480"/>
      <c r="DIN101" s="481"/>
      <c r="DIO101" s="481"/>
      <c r="DIP101" s="482"/>
      <c r="DIQ101" s="481"/>
      <c r="DIR101" s="1053"/>
      <c r="DIS101" s="1053"/>
      <c r="DIT101" s="1053"/>
      <c r="DIU101" s="1053"/>
      <c r="DIV101" s="1053"/>
      <c r="DIW101" s="480"/>
      <c r="DIX101" s="480"/>
      <c r="DIY101" s="481"/>
      <c r="DIZ101" s="480"/>
      <c r="DJA101" s="480"/>
      <c r="DJB101" s="480"/>
      <c r="DJC101" s="481"/>
      <c r="DJD101" s="481"/>
      <c r="DJE101" s="482"/>
      <c r="DJF101" s="481"/>
      <c r="DJG101" s="1053"/>
      <c r="DJH101" s="1053"/>
      <c r="DJI101" s="1053"/>
      <c r="DJJ101" s="1053"/>
      <c r="DJK101" s="1053"/>
      <c r="DJL101" s="480"/>
      <c r="DJM101" s="480"/>
      <c r="DJN101" s="481"/>
      <c r="DJO101" s="480"/>
      <c r="DJP101" s="480"/>
      <c r="DJQ101" s="480"/>
      <c r="DJR101" s="481"/>
      <c r="DJS101" s="481"/>
      <c r="DJT101" s="482"/>
      <c r="DJU101" s="481"/>
      <c r="DJV101" s="1053"/>
      <c r="DJW101" s="1053"/>
      <c r="DJX101" s="1053"/>
      <c r="DJY101" s="1053"/>
      <c r="DJZ101" s="1053"/>
      <c r="DKA101" s="480"/>
      <c r="DKB101" s="480"/>
      <c r="DKC101" s="481"/>
      <c r="DKD101" s="480"/>
      <c r="DKE101" s="480"/>
      <c r="DKF101" s="480"/>
      <c r="DKG101" s="481"/>
      <c r="DKH101" s="481"/>
      <c r="DKI101" s="482"/>
      <c r="DKJ101" s="481"/>
      <c r="DKK101" s="1053"/>
      <c r="DKL101" s="1053"/>
      <c r="DKM101" s="1053"/>
      <c r="DKN101" s="1053"/>
      <c r="DKO101" s="1053"/>
      <c r="DKP101" s="480"/>
      <c r="DKQ101" s="480"/>
      <c r="DKR101" s="481"/>
      <c r="DKS101" s="480"/>
      <c r="DKT101" s="480"/>
      <c r="DKU101" s="480"/>
      <c r="DKV101" s="481"/>
      <c r="DKW101" s="481"/>
      <c r="DKX101" s="482"/>
      <c r="DKY101" s="481"/>
      <c r="DKZ101" s="1053"/>
      <c r="DLA101" s="1053"/>
      <c r="DLB101" s="1053"/>
      <c r="DLC101" s="1053"/>
      <c r="DLD101" s="1053"/>
      <c r="DLE101" s="480"/>
      <c r="DLF101" s="480"/>
      <c r="DLG101" s="481"/>
      <c r="DLH101" s="480"/>
      <c r="DLI101" s="480"/>
      <c r="DLJ101" s="480"/>
      <c r="DLK101" s="481"/>
      <c r="DLL101" s="481"/>
      <c r="DLM101" s="482"/>
      <c r="DLN101" s="481"/>
      <c r="DLO101" s="1053"/>
      <c r="DLP101" s="1053"/>
      <c r="DLQ101" s="1053"/>
      <c r="DLR101" s="1053"/>
      <c r="DLS101" s="1053"/>
      <c r="DLT101" s="480"/>
      <c r="DLU101" s="480"/>
      <c r="DLV101" s="481"/>
      <c r="DLW101" s="480"/>
      <c r="DLX101" s="480"/>
      <c r="DLY101" s="480"/>
      <c r="DLZ101" s="481"/>
      <c r="DMA101" s="481"/>
      <c r="DMB101" s="482"/>
      <c r="DMC101" s="481"/>
      <c r="DMD101" s="1053"/>
      <c r="DME101" s="1053"/>
      <c r="DMF101" s="1053"/>
      <c r="DMG101" s="1053"/>
      <c r="DMH101" s="1053"/>
      <c r="DMI101" s="480"/>
      <c r="DMJ101" s="480"/>
      <c r="DMK101" s="481"/>
      <c r="DML101" s="480"/>
      <c r="DMM101" s="480"/>
      <c r="DMN101" s="480"/>
      <c r="DMO101" s="481"/>
      <c r="DMP101" s="481"/>
      <c r="DMQ101" s="482"/>
      <c r="DMR101" s="481"/>
      <c r="DMS101" s="1053"/>
      <c r="DMT101" s="1053"/>
      <c r="DMU101" s="1053"/>
      <c r="DMV101" s="1053"/>
      <c r="DMW101" s="1053"/>
      <c r="DMX101" s="480"/>
      <c r="DMY101" s="480"/>
      <c r="DMZ101" s="481"/>
      <c r="DNA101" s="480"/>
      <c r="DNB101" s="480"/>
      <c r="DNC101" s="480"/>
      <c r="DND101" s="481"/>
      <c r="DNE101" s="481"/>
      <c r="DNF101" s="482"/>
      <c r="DNG101" s="481"/>
      <c r="DNH101" s="1053"/>
      <c r="DNI101" s="1053"/>
      <c r="DNJ101" s="1053"/>
      <c r="DNK101" s="1053"/>
      <c r="DNL101" s="1053"/>
      <c r="DNM101" s="480"/>
      <c r="DNN101" s="480"/>
      <c r="DNO101" s="481"/>
      <c r="DNP101" s="480"/>
      <c r="DNQ101" s="480"/>
      <c r="DNR101" s="480"/>
      <c r="DNS101" s="481"/>
      <c r="DNT101" s="481"/>
      <c r="DNU101" s="482"/>
      <c r="DNV101" s="481"/>
      <c r="DNW101" s="1053"/>
      <c r="DNX101" s="1053"/>
      <c r="DNY101" s="1053"/>
      <c r="DNZ101" s="1053"/>
      <c r="DOA101" s="1053"/>
      <c r="DOB101" s="480"/>
      <c r="DOC101" s="480"/>
      <c r="DOD101" s="481"/>
      <c r="DOE101" s="480"/>
      <c r="DOF101" s="480"/>
      <c r="DOG101" s="480"/>
      <c r="DOH101" s="481"/>
      <c r="DOI101" s="481"/>
      <c r="DOJ101" s="482"/>
      <c r="DOK101" s="481"/>
      <c r="DOL101" s="1053"/>
      <c r="DOM101" s="1053"/>
      <c r="DON101" s="1053"/>
      <c r="DOO101" s="1053"/>
      <c r="DOP101" s="1053"/>
      <c r="DOQ101" s="480"/>
      <c r="DOR101" s="480"/>
      <c r="DOS101" s="481"/>
      <c r="DOT101" s="480"/>
      <c r="DOU101" s="480"/>
      <c r="DOV101" s="480"/>
      <c r="DOW101" s="481"/>
      <c r="DOX101" s="481"/>
      <c r="DOY101" s="482"/>
      <c r="DOZ101" s="481"/>
      <c r="DPA101" s="1053"/>
      <c r="DPB101" s="1053"/>
      <c r="DPC101" s="1053"/>
      <c r="DPD101" s="1053"/>
      <c r="DPE101" s="1053"/>
      <c r="DPF101" s="480"/>
      <c r="DPG101" s="480"/>
      <c r="DPH101" s="481"/>
      <c r="DPI101" s="480"/>
      <c r="DPJ101" s="480"/>
      <c r="DPK101" s="480"/>
      <c r="DPL101" s="481"/>
      <c r="DPM101" s="481"/>
      <c r="DPN101" s="482"/>
      <c r="DPO101" s="481"/>
      <c r="DPP101" s="1053"/>
      <c r="DPQ101" s="1053"/>
      <c r="DPR101" s="1053"/>
      <c r="DPS101" s="1053"/>
      <c r="DPT101" s="1053"/>
      <c r="DPU101" s="480"/>
      <c r="DPV101" s="480"/>
      <c r="DPW101" s="481"/>
      <c r="DPX101" s="480"/>
      <c r="DPY101" s="480"/>
      <c r="DPZ101" s="480"/>
      <c r="DQA101" s="481"/>
      <c r="DQB101" s="481"/>
      <c r="DQC101" s="482"/>
      <c r="DQD101" s="481"/>
      <c r="DQE101" s="1053"/>
      <c r="DQF101" s="1053"/>
      <c r="DQG101" s="1053"/>
      <c r="DQH101" s="1053"/>
      <c r="DQI101" s="1053"/>
      <c r="DQJ101" s="480"/>
      <c r="DQK101" s="480"/>
      <c r="DQL101" s="481"/>
      <c r="DQM101" s="480"/>
      <c r="DQN101" s="480"/>
      <c r="DQO101" s="480"/>
      <c r="DQP101" s="481"/>
      <c r="DQQ101" s="481"/>
      <c r="DQR101" s="482"/>
      <c r="DQS101" s="481"/>
      <c r="DQT101" s="1053"/>
      <c r="DQU101" s="1053"/>
      <c r="DQV101" s="1053"/>
      <c r="DQW101" s="1053"/>
      <c r="DQX101" s="1053"/>
      <c r="DQY101" s="480"/>
      <c r="DQZ101" s="480"/>
      <c r="DRA101" s="481"/>
      <c r="DRB101" s="480"/>
      <c r="DRC101" s="480"/>
      <c r="DRD101" s="480"/>
      <c r="DRE101" s="481"/>
      <c r="DRF101" s="481"/>
      <c r="DRG101" s="482"/>
      <c r="DRH101" s="481"/>
      <c r="DRI101" s="1053"/>
      <c r="DRJ101" s="1053"/>
      <c r="DRK101" s="1053"/>
      <c r="DRL101" s="1053"/>
      <c r="DRM101" s="1053"/>
      <c r="DRN101" s="480"/>
      <c r="DRO101" s="480"/>
      <c r="DRP101" s="481"/>
      <c r="DRQ101" s="480"/>
      <c r="DRR101" s="480"/>
      <c r="DRS101" s="480"/>
      <c r="DRT101" s="481"/>
      <c r="DRU101" s="481"/>
      <c r="DRV101" s="482"/>
      <c r="DRW101" s="481"/>
      <c r="DRX101" s="1053"/>
      <c r="DRY101" s="1053"/>
      <c r="DRZ101" s="1053"/>
      <c r="DSA101" s="1053"/>
      <c r="DSB101" s="1053"/>
      <c r="DSC101" s="480"/>
      <c r="DSD101" s="480"/>
      <c r="DSE101" s="481"/>
      <c r="DSF101" s="480"/>
      <c r="DSG101" s="480"/>
      <c r="DSH101" s="480"/>
      <c r="DSI101" s="481"/>
      <c r="DSJ101" s="481"/>
      <c r="DSK101" s="482"/>
      <c r="DSL101" s="481"/>
      <c r="DSM101" s="1053"/>
      <c r="DSN101" s="1053"/>
      <c r="DSO101" s="1053"/>
      <c r="DSP101" s="1053"/>
      <c r="DSQ101" s="1053"/>
      <c r="DSR101" s="480"/>
      <c r="DSS101" s="480"/>
      <c r="DST101" s="481"/>
      <c r="DSU101" s="480"/>
      <c r="DSV101" s="480"/>
      <c r="DSW101" s="480"/>
      <c r="DSX101" s="481"/>
      <c r="DSY101" s="481"/>
      <c r="DSZ101" s="482"/>
      <c r="DTA101" s="481"/>
      <c r="DTB101" s="1053"/>
      <c r="DTC101" s="1053"/>
      <c r="DTD101" s="1053"/>
      <c r="DTE101" s="1053"/>
      <c r="DTF101" s="1053"/>
      <c r="DTG101" s="480"/>
      <c r="DTH101" s="480"/>
      <c r="DTI101" s="481"/>
      <c r="DTJ101" s="480"/>
      <c r="DTK101" s="480"/>
      <c r="DTL101" s="480"/>
      <c r="DTM101" s="481"/>
      <c r="DTN101" s="481"/>
      <c r="DTO101" s="482"/>
      <c r="DTP101" s="481"/>
      <c r="DTQ101" s="1053"/>
      <c r="DTR101" s="1053"/>
      <c r="DTS101" s="1053"/>
      <c r="DTT101" s="1053"/>
      <c r="DTU101" s="1053"/>
      <c r="DTV101" s="480"/>
      <c r="DTW101" s="480"/>
      <c r="DTX101" s="481"/>
      <c r="DTY101" s="480"/>
      <c r="DTZ101" s="480"/>
      <c r="DUA101" s="480"/>
      <c r="DUB101" s="481"/>
      <c r="DUC101" s="481"/>
      <c r="DUD101" s="482"/>
      <c r="DUE101" s="481"/>
      <c r="DUF101" s="1053"/>
      <c r="DUG101" s="1053"/>
      <c r="DUH101" s="1053"/>
      <c r="DUI101" s="1053"/>
      <c r="DUJ101" s="1053"/>
      <c r="DUK101" s="480"/>
      <c r="DUL101" s="480"/>
      <c r="DUM101" s="481"/>
      <c r="DUN101" s="480"/>
      <c r="DUO101" s="480"/>
      <c r="DUP101" s="480"/>
      <c r="DUQ101" s="481"/>
      <c r="DUR101" s="481"/>
      <c r="DUS101" s="482"/>
      <c r="DUT101" s="481"/>
      <c r="DUU101" s="1053"/>
      <c r="DUV101" s="1053"/>
      <c r="DUW101" s="1053"/>
      <c r="DUX101" s="1053"/>
      <c r="DUY101" s="1053"/>
      <c r="DUZ101" s="480"/>
      <c r="DVA101" s="480"/>
      <c r="DVB101" s="481"/>
      <c r="DVC101" s="480"/>
      <c r="DVD101" s="480"/>
      <c r="DVE101" s="480"/>
      <c r="DVF101" s="481"/>
      <c r="DVG101" s="481"/>
      <c r="DVH101" s="482"/>
      <c r="DVI101" s="481"/>
      <c r="DVJ101" s="1053"/>
      <c r="DVK101" s="1053"/>
      <c r="DVL101" s="1053"/>
      <c r="DVM101" s="1053"/>
      <c r="DVN101" s="1053"/>
      <c r="DVO101" s="480"/>
      <c r="DVP101" s="480"/>
      <c r="DVQ101" s="481"/>
      <c r="DVR101" s="480"/>
      <c r="DVS101" s="480"/>
      <c r="DVT101" s="480"/>
      <c r="DVU101" s="481"/>
      <c r="DVV101" s="481"/>
      <c r="DVW101" s="482"/>
      <c r="DVX101" s="481"/>
      <c r="DVY101" s="1053"/>
      <c r="DVZ101" s="1053"/>
      <c r="DWA101" s="1053"/>
      <c r="DWB101" s="1053"/>
      <c r="DWC101" s="1053"/>
      <c r="DWD101" s="480"/>
      <c r="DWE101" s="480"/>
      <c r="DWF101" s="481"/>
      <c r="DWG101" s="480"/>
      <c r="DWH101" s="480"/>
      <c r="DWI101" s="480"/>
      <c r="DWJ101" s="481"/>
      <c r="DWK101" s="481"/>
      <c r="DWL101" s="482"/>
      <c r="DWM101" s="481"/>
      <c r="DWN101" s="1053"/>
      <c r="DWO101" s="1053"/>
      <c r="DWP101" s="1053"/>
      <c r="DWQ101" s="1053"/>
      <c r="DWR101" s="1053"/>
      <c r="DWS101" s="480"/>
      <c r="DWT101" s="480"/>
      <c r="DWU101" s="481"/>
      <c r="DWV101" s="480"/>
      <c r="DWW101" s="480"/>
      <c r="DWX101" s="480"/>
      <c r="DWY101" s="481"/>
      <c r="DWZ101" s="481"/>
      <c r="DXA101" s="482"/>
      <c r="DXB101" s="481"/>
      <c r="DXC101" s="1053"/>
      <c r="DXD101" s="1053"/>
      <c r="DXE101" s="1053"/>
      <c r="DXF101" s="1053"/>
      <c r="DXG101" s="1053"/>
      <c r="DXH101" s="480"/>
      <c r="DXI101" s="480"/>
      <c r="DXJ101" s="481"/>
      <c r="DXK101" s="480"/>
      <c r="DXL101" s="480"/>
      <c r="DXM101" s="480"/>
      <c r="DXN101" s="481"/>
      <c r="DXO101" s="481"/>
      <c r="DXP101" s="482"/>
      <c r="DXQ101" s="481"/>
      <c r="DXR101" s="1053"/>
      <c r="DXS101" s="1053"/>
      <c r="DXT101" s="1053"/>
      <c r="DXU101" s="1053"/>
      <c r="DXV101" s="1053"/>
      <c r="DXW101" s="480"/>
      <c r="DXX101" s="480"/>
      <c r="DXY101" s="481"/>
      <c r="DXZ101" s="480"/>
      <c r="DYA101" s="480"/>
      <c r="DYB101" s="480"/>
      <c r="DYC101" s="481"/>
      <c r="DYD101" s="481"/>
      <c r="DYE101" s="482"/>
      <c r="DYF101" s="481"/>
      <c r="DYG101" s="1053"/>
      <c r="DYH101" s="1053"/>
      <c r="DYI101" s="1053"/>
      <c r="DYJ101" s="1053"/>
      <c r="DYK101" s="1053"/>
      <c r="DYL101" s="480"/>
      <c r="DYM101" s="480"/>
      <c r="DYN101" s="481"/>
      <c r="DYO101" s="480"/>
      <c r="DYP101" s="480"/>
      <c r="DYQ101" s="480"/>
      <c r="DYR101" s="481"/>
      <c r="DYS101" s="481"/>
      <c r="DYT101" s="482"/>
      <c r="DYU101" s="481"/>
      <c r="DYV101" s="1053"/>
      <c r="DYW101" s="1053"/>
      <c r="DYX101" s="1053"/>
      <c r="DYY101" s="1053"/>
      <c r="DYZ101" s="1053"/>
      <c r="DZA101" s="480"/>
      <c r="DZB101" s="480"/>
      <c r="DZC101" s="481"/>
      <c r="DZD101" s="480"/>
      <c r="DZE101" s="480"/>
      <c r="DZF101" s="480"/>
      <c r="DZG101" s="481"/>
      <c r="DZH101" s="481"/>
      <c r="DZI101" s="482"/>
      <c r="DZJ101" s="481"/>
      <c r="DZK101" s="1053"/>
      <c r="DZL101" s="1053"/>
      <c r="DZM101" s="1053"/>
      <c r="DZN101" s="1053"/>
      <c r="DZO101" s="1053"/>
      <c r="DZP101" s="480"/>
      <c r="DZQ101" s="480"/>
      <c r="DZR101" s="481"/>
      <c r="DZS101" s="480"/>
      <c r="DZT101" s="480"/>
      <c r="DZU101" s="480"/>
      <c r="DZV101" s="481"/>
      <c r="DZW101" s="481"/>
      <c r="DZX101" s="482"/>
      <c r="DZY101" s="481"/>
      <c r="DZZ101" s="1053"/>
      <c r="EAA101" s="1053"/>
      <c r="EAB101" s="1053"/>
      <c r="EAC101" s="1053"/>
      <c r="EAD101" s="1053"/>
      <c r="EAE101" s="480"/>
      <c r="EAF101" s="480"/>
      <c r="EAG101" s="481"/>
      <c r="EAH101" s="480"/>
      <c r="EAI101" s="480"/>
      <c r="EAJ101" s="480"/>
      <c r="EAK101" s="481"/>
      <c r="EAL101" s="481"/>
      <c r="EAM101" s="482"/>
      <c r="EAN101" s="481"/>
      <c r="EAO101" s="1053"/>
      <c r="EAP101" s="1053"/>
      <c r="EAQ101" s="1053"/>
      <c r="EAR101" s="1053"/>
      <c r="EAS101" s="1053"/>
      <c r="EAT101" s="480"/>
      <c r="EAU101" s="480"/>
      <c r="EAV101" s="481"/>
      <c r="EAW101" s="480"/>
      <c r="EAX101" s="480"/>
      <c r="EAY101" s="480"/>
      <c r="EAZ101" s="481"/>
      <c r="EBA101" s="481"/>
      <c r="EBB101" s="482"/>
      <c r="EBC101" s="481"/>
      <c r="EBD101" s="1053"/>
      <c r="EBE101" s="1053"/>
      <c r="EBF101" s="1053"/>
      <c r="EBG101" s="1053"/>
      <c r="EBH101" s="1053"/>
      <c r="EBI101" s="480"/>
      <c r="EBJ101" s="480"/>
      <c r="EBK101" s="481"/>
      <c r="EBL101" s="480"/>
      <c r="EBM101" s="480"/>
      <c r="EBN101" s="480"/>
      <c r="EBO101" s="481"/>
      <c r="EBP101" s="481"/>
      <c r="EBQ101" s="482"/>
      <c r="EBR101" s="481"/>
      <c r="EBS101" s="1053"/>
      <c r="EBT101" s="1053"/>
      <c r="EBU101" s="1053"/>
      <c r="EBV101" s="1053"/>
      <c r="EBW101" s="1053"/>
      <c r="EBX101" s="480"/>
      <c r="EBY101" s="480"/>
      <c r="EBZ101" s="481"/>
      <c r="ECA101" s="480"/>
      <c r="ECB101" s="480"/>
      <c r="ECC101" s="480"/>
      <c r="ECD101" s="481"/>
      <c r="ECE101" s="481"/>
      <c r="ECF101" s="482"/>
      <c r="ECG101" s="481"/>
      <c r="ECH101" s="1053"/>
      <c r="ECI101" s="1053"/>
      <c r="ECJ101" s="1053"/>
      <c r="ECK101" s="1053"/>
      <c r="ECL101" s="1053"/>
      <c r="ECM101" s="480"/>
      <c r="ECN101" s="480"/>
      <c r="ECO101" s="481"/>
      <c r="ECP101" s="480"/>
      <c r="ECQ101" s="480"/>
      <c r="ECR101" s="480"/>
      <c r="ECS101" s="481"/>
      <c r="ECT101" s="481"/>
      <c r="ECU101" s="482"/>
      <c r="ECV101" s="481"/>
      <c r="ECW101" s="1053"/>
      <c r="ECX101" s="1053"/>
      <c r="ECY101" s="1053"/>
      <c r="ECZ101" s="1053"/>
      <c r="EDA101" s="1053"/>
      <c r="EDB101" s="480"/>
      <c r="EDC101" s="480"/>
      <c r="EDD101" s="481"/>
      <c r="EDE101" s="480"/>
      <c r="EDF101" s="480"/>
      <c r="EDG101" s="480"/>
      <c r="EDH101" s="481"/>
      <c r="EDI101" s="481"/>
      <c r="EDJ101" s="482"/>
      <c r="EDK101" s="481"/>
      <c r="EDL101" s="1053"/>
      <c r="EDM101" s="1053"/>
      <c r="EDN101" s="1053"/>
      <c r="EDO101" s="1053"/>
      <c r="EDP101" s="1053"/>
      <c r="EDQ101" s="480"/>
      <c r="EDR101" s="480"/>
      <c r="EDS101" s="481"/>
      <c r="EDT101" s="480"/>
      <c r="EDU101" s="480"/>
      <c r="EDV101" s="480"/>
      <c r="EDW101" s="481"/>
      <c r="EDX101" s="481"/>
      <c r="EDY101" s="482"/>
      <c r="EDZ101" s="481"/>
      <c r="EEA101" s="1053"/>
      <c r="EEB101" s="1053"/>
      <c r="EEC101" s="1053"/>
      <c r="EED101" s="1053"/>
      <c r="EEE101" s="1053"/>
      <c r="EEF101" s="480"/>
      <c r="EEG101" s="480"/>
      <c r="EEH101" s="481"/>
      <c r="EEI101" s="480"/>
      <c r="EEJ101" s="480"/>
      <c r="EEK101" s="480"/>
      <c r="EEL101" s="481"/>
      <c r="EEM101" s="481"/>
      <c r="EEN101" s="482"/>
      <c r="EEO101" s="481"/>
      <c r="EEP101" s="1053"/>
      <c r="EEQ101" s="1053"/>
      <c r="EER101" s="1053"/>
      <c r="EES101" s="1053"/>
      <c r="EET101" s="1053"/>
      <c r="EEU101" s="480"/>
      <c r="EEV101" s="480"/>
      <c r="EEW101" s="481"/>
      <c r="EEX101" s="480"/>
      <c r="EEY101" s="480"/>
      <c r="EEZ101" s="480"/>
      <c r="EFA101" s="481"/>
      <c r="EFB101" s="481"/>
      <c r="EFC101" s="482"/>
      <c r="EFD101" s="481"/>
      <c r="EFE101" s="1053"/>
      <c r="EFF101" s="1053"/>
      <c r="EFG101" s="1053"/>
      <c r="EFH101" s="1053"/>
      <c r="EFI101" s="1053"/>
      <c r="EFJ101" s="480"/>
      <c r="EFK101" s="480"/>
      <c r="EFL101" s="481"/>
      <c r="EFM101" s="480"/>
      <c r="EFN101" s="480"/>
      <c r="EFO101" s="480"/>
      <c r="EFP101" s="481"/>
      <c r="EFQ101" s="481"/>
      <c r="EFR101" s="482"/>
      <c r="EFS101" s="481"/>
      <c r="EFT101" s="1053"/>
      <c r="EFU101" s="1053"/>
      <c r="EFV101" s="1053"/>
      <c r="EFW101" s="1053"/>
      <c r="EFX101" s="1053"/>
      <c r="EFY101" s="480"/>
      <c r="EFZ101" s="480"/>
      <c r="EGA101" s="481"/>
      <c r="EGB101" s="480"/>
      <c r="EGC101" s="480"/>
      <c r="EGD101" s="480"/>
      <c r="EGE101" s="481"/>
      <c r="EGF101" s="481"/>
      <c r="EGG101" s="482"/>
      <c r="EGH101" s="481"/>
      <c r="EGI101" s="1053"/>
      <c r="EGJ101" s="1053"/>
      <c r="EGK101" s="1053"/>
      <c r="EGL101" s="1053"/>
      <c r="EGM101" s="1053"/>
      <c r="EGN101" s="480"/>
      <c r="EGO101" s="480"/>
      <c r="EGP101" s="481"/>
      <c r="EGQ101" s="480"/>
      <c r="EGR101" s="480"/>
      <c r="EGS101" s="480"/>
      <c r="EGT101" s="481"/>
      <c r="EGU101" s="481"/>
      <c r="EGV101" s="482"/>
      <c r="EGW101" s="481"/>
      <c r="EGX101" s="1053"/>
      <c r="EGY101" s="1053"/>
      <c r="EGZ101" s="1053"/>
      <c r="EHA101" s="1053"/>
      <c r="EHB101" s="1053"/>
      <c r="EHC101" s="480"/>
      <c r="EHD101" s="480"/>
      <c r="EHE101" s="481"/>
      <c r="EHF101" s="480"/>
      <c r="EHG101" s="480"/>
      <c r="EHH101" s="480"/>
      <c r="EHI101" s="481"/>
      <c r="EHJ101" s="481"/>
      <c r="EHK101" s="482"/>
      <c r="EHL101" s="481"/>
      <c r="EHM101" s="1053"/>
      <c r="EHN101" s="1053"/>
      <c r="EHO101" s="1053"/>
      <c r="EHP101" s="1053"/>
      <c r="EHQ101" s="1053"/>
      <c r="EHR101" s="480"/>
      <c r="EHS101" s="480"/>
      <c r="EHT101" s="481"/>
      <c r="EHU101" s="480"/>
      <c r="EHV101" s="480"/>
      <c r="EHW101" s="480"/>
      <c r="EHX101" s="481"/>
      <c r="EHY101" s="481"/>
      <c r="EHZ101" s="482"/>
      <c r="EIA101" s="481"/>
      <c r="EIB101" s="1053"/>
      <c r="EIC101" s="1053"/>
      <c r="EID101" s="1053"/>
      <c r="EIE101" s="1053"/>
      <c r="EIF101" s="1053"/>
      <c r="EIG101" s="480"/>
      <c r="EIH101" s="480"/>
      <c r="EII101" s="481"/>
      <c r="EIJ101" s="480"/>
      <c r="EIK101" s="480"/>
      <c r="EIL101" s="480"/>
      <c r="EIM101" s="481"/>
      <c r="EIN101" s="481"/>
      <c r="EIO101" s="482"/>
      <c r="EIP101" s="481"/>
      <c r="EIQ101" s="1053"/>
      <c r="EIR101" s="1053"/>
      <c r="EIS101" s="1053"/>
      <c r="EIT101" s="1053"/>
      <c r="EIU101" s="1053"/>
      <c r="EIV101" s="480"/>
      <c r="EIW101" s="480"/>
      <c r="EIX101" s="481"/>
      <c r="EIY101" s="480"/>
      <c r="EIZ101" s="480"/>
      <c r="EJA101" s="480"/>
      <c r="EJB101" s="481"/>
      <c r="EJC101" s="481"/>
      <c r="EJD101" s="482"/>
      <c r="EJE101" s="481"/>
      <c r="EJF101" s="1053"/>
      <c r="EJG101" s="1053"/>
      <c r="EJH101" s="1053"/>
      <c r="EJI101" s="1053"/>
      <c r="EJJ101" s="1053"/>
      <c r="EJK101" s="480"/>
      <c r="EJL101" s="480"/>
      <c r="EJM101" s="481"/>
      <c r="EJN101" s="480"/>
      <c r="EJO101" s="480"/>
      <c r="EJP101" s="480"/>
      <c r="EJQ101" s="481"/>
      <c r="EJR101" s="481"/>
      <c r="EJS101" s="482"/>
      <c r="EJT101" s="481"/>
      <c r="EJU101" s="1053"/>
      <c r="EJV101" s="1053"/>
      <c r="EJW101" s="1053"/>
      <c r="EJX101" s="1053"/>
      <c r="EJY101" s="1053"/>
      <c r="EJZ101" s="480"/>
      <c r="EKA101" s="480"/>
      <c r="EKB101" s="481"/>
      <c r="EKC101" s="480"/>
      <c r="EKD101" s="480"/>
      <c r="EKE101" s="480"/>
      <c r="EKF101" s="481"/>
      <c r="EKG101" s="481"/>
      <c r="EKH101" s="482"/>
      <c r="EKI101" s="481"/>
      <c r="EKJ101" s="1053"/>
      <c r="EKK101" s="1053"/>
      <c r="EKL101" s="1053"/>
      <c r="EKM101" s="1053"/>
      <c r="EKN101" s="1053"/>
      <c r="EKO101" s="480"/>
      <c r="EKP101" s="480"/>
      <c r="EKQ101" s="481"/>
      <c r="EKR101" s="480"/>
      <c r="EKS101" s="480"/>
      <c r="EKT101" s="480"/>
      <c r="EKU101" s="481"/>
      <c r="EKV101" s="481"/>
      <c r="EKW101" s="482"/>
      <c r="EKX101" s="481"/>
      <c r="EKY101" s="1053"/>
      <c r="EKZ101" s="1053"/>
      <c r="ELA101" s="1053"/>
      <c r="ELB101" s="1053"/>
      <c r="ELC101" s="1053"/>
      <c r="ELD101" s="480"/>
      <c r="ELE101" s="480"/>
      <c r="ELF101" s="481"/>
      <c r="ELG101" s="480"/>
      <c r="ELH101" s="480"/>
      <c r="ELI101" s="480"/>
      <c r="ELJ101" s="481"/>
      <c r="ELK101" s="481"/>
      <c r="ELL101" s="482"/>
      <c r="ELM101" s="481"/>
      <c r="ELN101" s="1053"/>
      <c r="ELO101" s="1053"/>
      <c r="ELP101" s="1053"/>
      <c r="ELQ101" s="1053"/>
      <c r="ELR101" s="1053"/>
      <c r="ELS101" s="480"/>
      <c r="ELT101" s="480"/>
      <c r="ELU101" s="481"/>
      <c r="ELV101" s="480"/>
      <c r="ELW101" s="480"/>
      <c r="ELX101" s="480"/>
      <c r="ELY101" s="481"/>
      <c r="ELZ101" s="481"/>
      <c r="EMA101" s="482"/>
      <c r="EMB101" s="481"/>
      <c r="EMC101" s="1053"/>
      <c r="EMD101" s="1053"/>
      <c r="EME101" s="1053"/>
      <c r="EMF101" s="1053"/>
      <c r="EMG101" s="1053"/>
      <c r="EMH101" s="480"/>
      <c r="EMI101" s="480"/>
      <c r="EMJ101" s="481"/>
      <c r="EMK101" s="480"/>
      <c r="EML101" s="480"/>
      <c r="EMM101" s="480"/>
      <c r="EMN101" s="481"/>
      <c r="EMO101" s="481"/>
      <c r="EMP101" s="482"/>
      <c r="EMQ101" s="481"/>
      <c r="EMR101" s="1053"/>
      <c r="EMS101" s="1053"/>
      <c r="EMT101" s="1053"/>
      <c r="EMU101" s="1053"/>
      <c r="EMV101" s="1053"/>
      <c r="EMW101" s="480"/>
      <c r="EMX101" s="480"/>
      <c r="EMY101" s="481"/>
      <c r="EMZ101" s="480"/>
      <c r="ENA101" s="480"/>
      <c r="ENB101" s="480"/>
      <c r="ENC101" s="481"/>
      <c r="END101" s="481"/>
      <c r="ENE101" s="482"/>
      <c r="ENF101" s="481"/>
      <c r="ENG101" s="1053"/>
      <c r="ENH101" s="1053"/>
      <c r="ENI101" s="1053"/>
      <c r="ENJ101" s="1053"/>
      <c r="ENK101" s="1053"/>
      <c r="ENL101" s="480"/>
      <c r="ENM101" s="480"/>
      <c r="ENN101" s="481"/>
      <c r="ENO101" s="480"/>
      <c r="ENP101" s="480"/>
      <c r="ENQ101" s="480"/>
      <c r="ENR101" s="481"/>
      <c r="ENS101" s="481"/>
      <c r="ENT101" s="482"/>
      <c r="ENU101" s="481"/>
      <c r="ENV101" s="1053"/>
      <c r="ENW101" s="1053"/>
      <c r="ENX101" s="1053"/>
      <c r="ENY101" s="1053"/>
      <c r="ENZ101" s="1053"/>
      <c r="EOA101" s="480"/>
      <c r="EOB101" s="480"/>
      <c r="EOC101" s="481"/>
      <c r="EOD101" s="480"/>
      <c r="EOE101" s="480"/>
      <c r="EOF101" s="480"/>
      <c r="EOG101" s="481"/>
      <c r="EOH101" s="481"/>
      <c r="EOI101" s="482"/>
      <c r="EOJ101" s="481"/>
      <c r="EOK101" s="1053"/>
      <c r="EOL101" s="1053"/>
      <c r="EOM101" s="1053"/>
      <c r="EON101" s="1053"/>
      <c r="EOO101" s="1053"/>
      <c r="EOP101" s="480"/>
      <c r="EOQ101" s="480"/>
      <c r="EOR101" s="481"/>
      <c r="EOS101" s="480"/>
      <c r="EOT101" s="480"/>
      <c r="EOU101" s="480"/>
      <c r="EOV101" s="481"/>
      <c r="EOW101" s="481"/>
      <c r="EOX101" s="482"/>
      <c r="EOY101" s="481"/>
      <c r="EOZ101" s="1053"/>
      <c r="EPA101" s="1053"/>
      <c r="EPB101" s="1053"/>
      <c r="EPC101" s="1053"/>
      <c r="EPD101" s="1053"/>
      <c r="EPE101" s="480"/>
      <c r="EPF101" s="480"/>
      <c r="EPG101" s="481"/>
      <c r="EPH101" s="480"/>
      <c r="EPI101" s="480"/>
      <c r="EPJ101" s="480"/>
      <c r="EPK101" s="481"/>
      <c r="EPL101" s="481"/>
      <c r="EPM101" s="482"/>
      <c r="EPN101" s="481"/>
      <c r="EPO101" s="1053"/>
      <c r="EPP101" s="1053"/>
      <c r="EPQ101" s="1053"/>
      <c r="EPR101" s="1053"/>
      <c r="EPS101" s="1053"/>
      <c r="EPT101" s="480"/>
      <c r="EPU101" s="480"/>
      <c r="EPV101" s="481"/>
      <c r="EPW101" s="480"/>
      <c r="EPX101" s="480"/>
      <c r="EPY101" s="480"/>
      <c r="EPZ101" s="481"/>
      <c r="EQA101" s="481"/>
      <c r="EQB101" s="482"/>
      <c r="EQC101" s="481"/>
      <c r="EQD101" s="1053"/>
      <c r="EQE101" s="1053"/>
      <c r="EQF101" s="1053"/>
      <c r="EQG101" s="1053"/>
      <c r="EQH101" s="1053"/>
      <c r="EQI101" s="480"/>
      <c r="EQJ101" s="480"/>
      <c r="EQK101" s="481"/>
      <c r="EQL101" s="480"/>
      <c r="EQM101" s="480"/>
      <c r="EQN101" s="480"/>
      <c r="EQO101" s="481"/>
      <c r="EQP101" s="481"/>
      <c r="EQQ101" s="482"/>
      <c r="EQR101" s="481"/>
      <c r="EQS101" s="1053"/>
      <c r="EQT101" s="1053"/>
      <c r="EQU101" s="1053"/>
      <c r="EQV101" s="1053"/>
      <c r="EQW101" s="1053"/>
      <c r="EQX101" s="480"/>
      <c r="EQY101" s="480"/>
      <c r="EQZ101" s="481"/>
      <c r="ERA101" s="480"/>
      <c r="ERB101" s="480"/>
      <c r="ERC101" s="480"/>
      <c r="ERD101" s="481"/>
      <c r="ERE101" s="481"/>
      <c r="ERF101" s="482"/>
      <c r="ERG101" s="481"/>
      <c r="ERH101" s="1053"/>
      <c r="ERI101" s="1053"/>
      <c r="ERJ101" s="1053"/>
      <c r="ERK101" s="1053"/>
      <c r="ERL101" s="1053"/>
      <c r="ERM101" s="480"/>
      <c r="ERN101" s="480"/>
      <c r="ERO101" s="481"/>
      <c r="ERP101" s="480"/>
      <c r="ERQ101" s="480"/>
      <c r="ERR101" s="480"/>
      <c r="ERS101" s="481"/>
      <c r="ERT101" s="481"/>
      <c r="ERU101" s="482"/>
      <c r="ERV101" s="481"/>
      <c r="ERW101" s="1053"/>
      <c r="ERX101" s="1053"/>
      <c r="ERY101" s="1053"/>
      <c r="ERZ101" s="1053"/>
      <c r="ESA101" s="1053"/>
      <c r="ESB101" s="480"/>
      <c r="ESC101" s="480"/>
      <c r="ESD101" s="481"/>
      <c r="ESE101" s="480"/>
      <c r="ESF101" s="480"/>
      <c r="ESG101" s="480"/>
      <c r="ESH101" s="481"/>
      <c r="ESI101" s="481"/>
      <c r="ESJ101" s="482"/>
      <c r="ESK101" s="481"/>
      <c r="ESL101" s="1053"/>
      <c r="ESM101" s="1053"/>
      <c r="ESN101" s="1053"/>
      <c r="ESO101" s="1053"/>
      <c r="ESP101" s="1053"/>
      <c r="ESQ101" s="480"/>
      <c r="ESR101" s="480"/>
      <c r="ESS101" s="481"/>
      <c r="EST101" s="480"/>
      <c r="ESU101" s="480"/>
      <c r="ESV101" s="480"/>
      <c r="ESW101" s="481"/>
      <c r="ESX101" s="481"/>
      <c r="ESY101" s="482"/>
      <c r="ESZ101" s="481"/>
      <c r="ETA101" s="1053"/>
      <c r="ETB101" s="1053"/>
      <c r="ETC101" s="1053"/>
      <c r="ETD101" s="1053"/>
      <c r="ETE101" s="1053"/>
      <c r="ETF101" s="480"/>
      <c r="ETG101" s="480"/>
      <c r="ETH101" s="481"/>
      <c r="ETI101" s="480"/>
      <c r="ETJ101" s="480"/>
      <c r="ETK101" s="480"/>
      <c r="ETL101" s="481"/>
      <c r="ETM101" s="481"/>
      <c r="ETN101" s="482"/>
      <c r="ETO101" s="481"/>
      <c r="ETP101" s="1053"/>
      <c r="ETQ101" s="1053"/>
      <c r="ETR101" s="1053"/>
      <c r="ETS101" s="1053"/>
      <c r="ETT101" s="1053"/>
      <c r="ETU101" s="480"/>
      <c r="ETV101" s="480"/>
      <c r="ETW101" s="481"/>
      <c r="ETX101" s="480"/>
      <c r="ETY101" s="480"/>
      <c r="ETZ101" s="480"/>
      <c r="EUA101" s="481"/>
      <c r="EUB101" s="481"/>
      <c r="EUC101" s="482"/>
      <c r="EUD101" s="481"/>
      <c r="EUE101" s="1053"/>
      <c r="EUF101" s="1053"/>
      <c r="EUG101" s="1053"/>
      <c r="EUH101" s="1053"/>
      <c r="EUI101" s="1053"/>
      <c r="EUJ101" s="480"/>
      <c r="EUK101" s="480"/>
      <c r="EUL101" s="481"/>
      <c r="EUM101" s="480"/>
      <c r="EUN101" s="480"/>
      <c r="EUO101" s="480"/>
      <c r="EUP101" s="481"/>
      <c r="EUQ101" s="481"/>
      <c r="EUR101" s="482"/>
      <c r="EUS101" s="481"/>
      <c r="EUT101" s="1053"/>
      <c r="EUU101" s="1053"/>
      <c r="EUV101" s="1053"/>
      <c r="EUW101" s="1053"/>
      <c r="EUX101" s="1053"/>
      <c r="EUY101" s="480"/>
      <c r="EUZ101" s="480"/>
      <c r="EVA101" s="481"/>
      <c r="EVB101" s="480"/>
      <c r="EVC101" s="480"/>
      <c r="EVD101" s="480"/>
      <c r="EVE101" s="481"/>
      <c r="EVF101" s="481"/>
      <c r="EVG101" s="482"/>
      <c r="EVH101" s="481"/>
      <c r="EVI101" s="1053"/>
      <c r="EVJ101" s="1053"/>
      <c r="EVK101" s="1053"/>
      <c r="EVL101" s="1053"/>
      <c r="EVM101" s="1053"/>
      <c r="EVN101" s="480"/>
      <c r="EVO101" s="480"/>
      <c r="EVP101" s="481"/>
      <c r="EVQ101" s="480"/>
      <c r="EVR101" s="480"/>
      <c r="EVS101" s="480"/>
      <c r="EVT101" s="481"/>
      <c r="EVU101" s="481"/>
      <c r="EVV101" s="482"/>
      <c r="EVW101" s="481"/>
      <c r="EVX101" s="1053"/>
      <c r="EVY101" s="1053"/>
      <c r="EVZ101" s="1053"/>
      <c r="EWA101" s="1053"/>
      <c r="EWB101" s="1053"/>
      <c r="EWC101" s="480"/>
      <c r="EWD101" s="480"/>
      <c r="EWE101" s="481"/>
      <c r="EWF101" s="480"/>
      <c r="EWG101" s="480"/>
      <c r="EWH101" s="480"/>
      <c r="EWI101" s="481"/>
      <c r="EWJ101" s="481"/>
      <c r="EWK101" s="482"/>
      <c r="EWL101" s="481"/>
      <c r="EWM101" s="1053"/>
      <c r="EWN101" s="1053"/>
      <c r="EWO101" s="1053"/>
      <c r="EWP101" s="1053"/>
      <c r="EWQ101" s="1053"/>
      <c r="EWR101" s="480"/>
      <c r="EWS101" s="480"/>
      <c r="EWT101" s="481"/>
      <c r="EWU101" s="480"/>
      <c r="EWV101" s="480"/>
      <c r="EWW101" s="480"/>
      <c r="EWX101" s="481"/>
      <c r="EWY101" s="481"/>
      <c r="EWZ101" s="482"/>
      <c r="EXA101" s="481"/>
      <c r="EXB101" s="1053"/>
      <c r="EXC101" s="1053"/>
      <c r="EXD101" s="1053"/>
      <c r="EXE101" s="1053"/>
      <c r="EXF101" s="1053"/>
      <c r="EXG101" s="480"/>
      <c r="EXH101" s="480"/>
      <c r="EXI101" s="481"/>
      <c r="EXJ101" s="480"/>
      <c r="EXK101" s="480"/>
      <c r="EXL101" s="480"/>
      <c r="EXM101" s="481"/>
      <c r="EXN101" s="481"/>
      <c r="EXO101" s="482"/>
      <c r="EXP101" s="481"/>
      <c r="EXQ101" s="1053"/>
      <c r="EXR101" s="1053"/>
      <c r="EXS101" s="1053"/>
      <c r="EXT101" s="1053"/>
      <c r="EXU101" s="1053"/>
      <c r="EXV101" s="480"/>
      <c r="EXW101" s="480"/>
      <c r="EXX101" s="481"/>
      <c r="EXY101" s="480"/>
      <c r="EXZ101" s="480"/>
      <c r="EYA101" s="480"/>
      <c r="EYB101" s="481"/>
      <c r="EYC101" s="481"/>
      <c r="EYD101" s="482"/>
      <c r="EYE101" s="481"/>
      <c r="EYF101" s="1053"/>
      <c r="EYG101" s="1053"/>
      <c r="EYH101" s="1053"/>
      <c r="EYI101" s="1053"/>
      <c r="EYJ101" s="1053"/>
      <c r="EYK101" s="480"/>
      <c r="EYL101" s="480"/>
      <c r="EYM101" s="481"/>
      <c r="EYN101" s="480"/>
      <c r="EYO101" s="480"/>
      <c r="EYP101" s="480"/>
      <c r="EYQ101" s="481"/>
      <c r="EYR101" s="481"/>
      <c r="EYS101" s="482"/>
      <c r="EYT101" s="481"/>
      <c r="EYU101" s="1053"/>
      <c r="EYV101" s="1053"/>
      <c r="EYW101" s="1053"/>
      <c r="EYX101" s="1053"/>
      <c r="EYY101" s="1053"/>
      <c r="EYZ101" s="480"/>
      <c r="EZA101" s="480"/>
      <c r="EZB101" s="481"/>
      <c r="EZC101" s="480"/>
      <c r="EZD101" s="480"/>
      <c r="EZE101" s="480"/>
      <c r="EZF101" s="481"/>
      <c r="EZG101" s="481"/>
      <c r="EZH101" s="482"/>
      <c r="EZI101" s="481"/>
      <c r="EZJ101" s="1053"/>
      <c r="EZK101" s="1053"/>
      <c r="EZL101" s="1053"/>
      <c r="EZM101" s="1053"/>
      <c r="EZN101" s="1053"/>
      <c r="EZO101" s="480"/>
      <c r="EZP101" s="480"/>
      <c r="EZQ101" s="481"/>
      <c r="EZR101" s="480"/>
      <c r="EZS101" s="480"/>
      <c r="EZT101" s="480"/>
      <c r="EZU101" s="481"/>
      <c r="EZV101" s="481"/>
      <c r="EZW101" s="482"/>
      <c r="EZX101" s="481"/>
      <c r="EZY101" s="1053"/>
      <c r="EZZ101" s="1053"/>
      <c r="FAA101" s="1053"/>
      <c r="FAB101" s="1053"/>
      <c r="FAC101" s="1053"/>
      <c r="FAD101" s="480"/>
      <c r="FAE101" s="480"/>
      <c r="FAF101" s="481"/>
      <c r="FAG101" s="480"/>
      <c r="FAH101" s="480"/>
      <c r="FAI101" s="480"/>
      <c r="FAJ101" s="481"/>
      <c r="FAK101" s="481"/>
      <c r="FAL101" s="482"/>
      <c r="FAM101" s="481"/>
      <c r="FAN101" s="1053"/>
      <c r="FAO101" s="1053"/>
      <c r="FAP101" s="1053"/>
      <c r="FAQ101" s="1053"/>
      <c r="FAR101" s="1053"/>
      <c r="FAS101" s="480"/>
      <c r="FAT101" s="480"/>
      <c r="FAU101" s="481"/>
      <c r="FAV101" s="480"/>
      <c r="FAW101" s="480"/>
      <c r="FAX101" s="480"/>
      <c r="FAY101" s="481"/>
      <c r="FAZ101" s="481"/>
      <c r="FBA101" s="482"/>
      <c r="FBB101" s="481"/>
      <c r="FBC101" s="1053"/>
      <c r="FBD101" s="1053"/>
      <c r="FBE101" s="1053"/>
      <c r="FBF101" s="1053"/>
      <c r="FBG101" s="1053"/>
      <c r="FBH101" s="480"/>
      <c r="FBI101" s="480"/>
      <c r="FBJ101" s="481"/>
      <c r="FBK101" s="480"/>
      <c r="FBL101" s="480"/>
      <c r="FBM101" s="480"/>
      <c r="FBN101" s="481"/>
      <c r="FBO101" s="481"/>
      <c r="FBP101" s="482"/>
      <c r="FBQ101" s="481"/>
      <c r="FBR101" s="1053"/>
      <c r="FBS101" s="1053"/>
      <c r="FBT101" s="1053"/>
      <c r="FBU101" s="1053"/>
      <c r="FBV101" s="1053"/>
      <c r="FBW101" s="480"/>
      <c r="FBX101" s="480"/>
      <c r="FBY101" s="481"/>
      <c r="FBZ101" s="480"/>
      <c r="FCA101" s="480"/>
      <c r="FCB101" s="480"/>
      <c r="FCC101" s="481"/>
      <c r="FCD101" s="481"/>
      <c r="FCE101" s="482"/>
      <c r="FCF101" s="481"/>
      <c r="FCG101" s="1053"/>
      <c r="FCH101" s="1053"/>
      <c r="FCI101" s="1053"/>
      <c r="FCJ101" s="1053"/>
      <c r="FCK101" s="1053"/>
      <c r="FCL101" s="480"/>
      <c r="FCM101" s="480"/>
      <c r="FCN101" s="481"/>
      <c r="FCO101" s="480"/>
      <c r="FCP101" s="480"/>
      <c r="FCQ101" s="480"/>
      <c r="FCR101" s="481"/>
      <c r="FCS101" s="481"/>
      <c r="FCT101" s="482"/>
      <c r="FCU101" s="481"/>
      <c r="FCV101" s="1053"/>
      <c r="FCW101" s="1053"/>
      <c r="FCX101" s="1053"/>
      <c r="FCY101" s="1053"/>
      <c r="FCZ101" s="1053"/>
      <c r="FDA101" s="480"/>
      <c r="FDB101" s="480"/>
      <c r="FDC101" s="481"/>
      <c r="FDD101" s="480"/>
      <c r="FDE101" s="480"/>
      <c r="FDF101" s="480"/>
      <c r="FDG101" s="481"/>
      <c r="FDH101" s="481"/>
      <c r="FDI101" s="482"/>
      <c r="FDJ101" s="481"/>
      <c r="FDK101" s="1053"/>
      <c r="FDL101" s="1053"/>
      <c r="FDM101" s="1053"/>
      <c r="FDN101" s="1053"/>
      <c r="FDO101" s="1053"/>
      <c r="FDP101" s="480"/>
      <c r="FDQ101" s="480"/>
      <c r="FDR101" s="481"/>
      <c r="FDS101" s="480"/>
      <c r="FDT101" s="480"/>
      <c r="FDU101" s="480"/>
      <c r="FDV101" s="481"/>
      <c r="FDW101" s="481"/>
      <c r="FDX101" s="482"/>
      <c r="FDY101" s="481"/>
      <c r="FDZ101" s="1053"/>
      <c r="FEA101" s="1053"/>
      <c r="FEB101" s="1053"/>
      <c r="FEC101" s="1053"/>
      <c r="FED101" s="1053"/>
      <c r="FEE101" s="480"/>
      <c r="FEF101" s="480"/>
      <c r="FEG101" s="481"/>
      <c r="FEH101" s="480"/>
      <c r="FEI101" s="480"/>
      <c r="FEJ101" s="480"/>
      <c r="FEK101" s="481"/>
      <c r="FEL101" s="481"/>
      <c r="FEM101" s="482"/>
      <c r="FEN101" s="481"/>
      <c r="FEO101" s="1053"/>
      <c r="FEP101" s="1053"/>
      <c r="FEQ101" s="1053"/>
      <c r="FER101" s="1053"/>
      <c r="FES101" s="1053"/>
      <c r="FET101" s="480"/>
      <c r="FEU101" s="480"/>
      <c r="FEV101" s="481"/>
      <c r="FEW101" s="480"/>
      <c r="FEX101" s="480"/>
      <c r="FEY101" s="480"/>
      <c r="FEZ101" s="481"/>
      <c r="FFA101" s="481"/>
      <c r="FFB101" s="482"/>
      <c r="FFC101" s="481"/>
      <c r="FFD101" s="1053"/>
      <c r="FFE101" s="1053"/>
      <c r="FFF101" s="1053"/>
      <c r="FFG101" s="1053"/>
      <c r="FFH101" s="1053"/>
      <c r="FFI101" s="480"/>
      <c r="FFJ101" s="480"/>
      <c r="FFK101" s="481"/>
      <c r="FFL101" s="480"/>
      <c r="FFM101" s="480"/>
      <c r="FFN101" s="480"/>
      <c r="FFO101" s="481"/>
      <c r="FFP101" s="481"/>
      <c r="FFQ101" s="482"/>
      <c r="FFR101" s="481"/>
      <c r="FFS101" s="1053"/>
      <c r="FFT101" s="1053"/>
      <c r="FFU101" s="1053"/>
      <c r="FFV101" s="1053"/>
      <c r="FFW101" s="1053"/>
      <c r="FFX101" s="480"/>
      <c r="FFY101" s="480"/>
      <c r="FFZ101" s="481"/>
      <c r="FGA101" s="480"/>
      <c r="FGB101" s="480"/>
      <c r="FGC101" s="480"/>
      <c r="FGD101" s="481"/>
      <c r="FGE101" s="481"/>
      <c r="FGF101" s="482"/>
      <c r="FGG101" s="481"/>
      <c r="FGH101" s="1053"/>
      <c r="FGI101" s="1053"/>
      <c r="FGJ101" s="1053"/>
      <c r="FGK101" s="1053"/>
      <c r="FGL101" s="1053"/>
      <c r="FGM101" s="480"/>
      <c r="FGN101" s="480"/>
      <c r="FGO101" s="481"/>
      <c r="FGP101" s="480"/>
      <c r="FGQ101" s="480"/>
      <c r="FGR101" s="480"/>
      <c r="FGS101" s="481"/>
      <c r="FGT101" s="481"/>
      <c r="FGU101" s="482"/>
      <c r="FGV101" s="481"/>
      <c r="FGW101" s="1053"/>
      <c r="FGX101" s="1053"/>
      <c r="FGY101" s="1053"/>
      <c r="FGZ101" s="1053"/>
      <c r="FHA101" s="1053"/>
      <c r="FHB101" s="480"/>
      <c r="FHC101" s="480"/>
      <c r="FHD101" s="481"/>
      <c r="FHE101" s="480"/>
      <c r="FHF101" s="480"/>
      <c r="FHG101" s="480"/>
      <c r="FHH101" s="481"/>
      <c r="FHI101" s="481"/>
      <c r="FHJ101" s="482"/>
      <c r="FHK101" s="481"/>
      <c r="FHL101" s="1053"/>
      <c r="FHM101" s="1053"/>
      <c r="FHN101" s="1053"/>
      <c r="FHO101" s="1053"/>
      <c r="FHP101" s="1053"/>
      <c r="FHQ101" s="480"/>
      <c r="FHR101" s="480"/>
      <c r="FHS101" s="481"/>
      <c r="FHT101" s="480"/>
      <c r="FHU101" s="480"/>
      <c r="FHV101" s="480"/>
      <c r="FHW101" s="481"/>
      <c r="FHX101" s="481"/>
      <c r="FHY101" s="482"/>
      <c r="FHZ101" s="481"/>
      <c r="FIA101" s="1053"/>
      <c r="FIB101" s="1053"/>
      <c r="FIC101" s="1053"/>
      <c r="FID101" s="1053"/>
      <c r="FIE101" s="1053"/>
      <c r="FIF101" s="480"/>
      <c r="FIG101" s="480"/>
      <c r="FIH101" s="481"/>
      <c r="FII101" s="480"/>
      <c r="FIJ101" s="480"/>
      <c r="FIK101" s="480"/>
      <c r="FIL101" s="481"/>
      <c r="FIM101" s="481"/>
      <c r="FIN101" s="482"/>
      <c r="FIO101" s="481"/>
      <c r="FIP101" s="1053"/>
      <c r="FIQ101" s="1053"/>
      <c r="FIR101" s="1053"/>
      <c r="FIS101" s="1053"/>
      <c r="FIT101" s="1053"/>
      <c r="FIU101" s="480"/>
      <c r="FIV101" s="480"/>
      <c r="FIW101" s="481"/>
      <c r="FIX101" s="480"/>
      <c r="FIY101" s="480"/>
      <c r="FIZ101" s="480"/>
      <c r="FJA101" s="481"/>
      <c r="FJB101" s="481"/>
      <c r="FJC101" s="482"/>
      <c r="FJD101" s="481"/>
      <c r="FJE101" s="1053"/>
      <c r="FJF101" s="1053"/>
      <c r="FJG101" s="1053"/>
      <c r="FJH101" s="1053"/>
      <c r="FJI101" s="1053"/>
      <c r="FJJ101" s="480"/>
      <c r="FJK101" s="480"/>
      <c r="FJL101" s="481"/>
      <c r="FJM101" s="480"/>
      <c r="FJN101" s="480"/>
      <c r="FJO101" s="480"/>
      <c r="FJP101" s="481"/>
      <c r="FJQ101" s="481"/>
      <c r="FJR101" s="482"/>
      <c r="FJS101" s="481"/>
      <c r="FJT101" s="1053"/>
      <c r="FJU101" s="1053"/>
      <c r="FJV101" s="1053"/>
      <c r="FJW101" s="1053"/>
      <c r="FJX101" s="1053"/>
      <c r="FJY101" s="480"/>
      <c r="FJZ101" s="480"/>
      <c r="FKA101" s="481"/>
      <c r="FKB101" s="480"/>
      <c r="FKC101" s="480"/>
      <c r="FKD101" s="480"/>
      <c r="FKE101" s="481"/>
      <c r="FKF101" s="481"/>
      <c r="FKG101" s="482"/>
      <c r="FKH101" s="481"/>
      <c r="FKI101" s="1053"/>
      <c r="FKJ101" s="1053"/>
      <c r="FKK101" s="1053"/>
      <c r="FKL101" s="1053"/>
      <c r="FKM101" s="1053"/>
      <c r="FKN101" s="480"/>
      <c r="FKO101" s="480"/>
      <c r="FKP101" s="481"/>
      <c r="FKQ101" s="480"/>
      <c r="FKR101" s="480"/>
      <c r="FKS101" s="480"/>
      <c r="FKT101" s="481"/>
      <c r="FKU101" s="481"/>
      <c r="FKV101" s="482"/>
      <c r="FKW101" s="481"/>
      <c r="FKX101" s="1053"/>
      <c r="FKY101" s="1053"/>
      <c r="FKZ101" s="1053"/>
      <c r="FLA101" s="1053"/>
      <c r="FLB101" s="1053"/>
      <c r="FLC101" s="480"/>
      <c r="FLD101" s="480"/>
      <c r="FLE101" s="481"/>
      <c r="FLF101" s="480"/>
      <c r="FLG101" s="480"/>
      <c r="FLH101" s="480"/>
      <c r="FLI101" s="481"/>
      <c r="FLJ101" s="481"/>
      <c r="FLK101" s="482"/>
      <c r="FLL101" s="481"/>
      <c r="FLM101" s="1053"/>
      <c r="FLN101" s="1053"/>
      <c r="FLO101" s="1053"/>
      <c r="FLP101" s="1053"/>
      <c r="FLQ101" s="1053"/>
      <c r="FLR101" s="480"/>
      <c r="FLS101" s="480"/>
      <c r="FLT101" s="481"/>
      <c r="FLU101" s="480"/>
      <c r="FLV101" s="480"/>
      <c r="FLW101" s="480"/>
      <c r="FLX101" s="481"/>
      <c r="FLY101" s="481"/>
      <c r="FLZ101" s="482"/>
      <c r="FMA101" s="481"/>
      <c r="FMB101" s="1053"/>
      <c r="FMC101" s="1053"/>
      <c r="FMD101" s="1053"/>
      <c r="FME101" s="1053"/>
      <c r="FMF101" s="1053"/>
      <c r="FMG101" s="480"/>
      <c r="FMH101" s="480"/>
      <c r="FMI101" s="481"/>
      <c r="FMJ101" s="480"/>
      <c r="FMK101" s="480"/>
      <c r="FML101" s="480"/>
      <c r="FMM101" s="481"/>
      <c r="FMN101" s="481"/>
      <c r="FMO101" s="482"/>
      <c r="FMP101" s="481"/>
      <c r="FMQ101" s="1053"/>
      <c r="FMR101" s="1053"/>
      <c r="FMS101" s="1053"/>
      <c r="FMT101" s="1053"/>
      <c r="FMU101" s="1053"/>
      <c r="FMV101" s="480"/>
      <c r="FMW101" s="480"/>
      <c r="FMX101" s="481"/>
      <c r="FMY101" s="480"/>
      <c r="FMZ101" s="480"/>
      <c r="FNA101" s="480"/>
      <c r="FNB101" s="481"/>
      <c r="FNC101" s="481"/>
      <c r="FND101" s="482"/>
      <c r="FNE101" s="481"/>
      <c r="FNF101" s="1053"/>
      <c r="FNG101" s="1053"/>
      <c r="FNH101" s="1053"/>
      <c r="FNI101" s="1053"/>
      <c r="FNJ101" s="1053"/>
      <c r="FNK101" s="480"/>
      <c r="FNL101" s="480"/>
      <c r="FNM101" s="481"/>
      <c r="FNN101" s="480"/>
      <c r="FNO101" s="480"/>
      <c r="FNP101" s="480"/>
      <c r="FNQ101" s="481"/>
      <c r="FNR101" s="481"/>
      <c r="FNS101" s="482"/>
      <c r="FNT101" s="481"/>
      <c r="FNU101" s="1053"/>
      <c r="FNV101" s="1053"/>
      <c r="FNW101" s="1053"/>
      <c r="FNX101" s="1053"/>
      <c r="FNY101" s="1053"/>
      <c r="FNZ101" s="480"/>
      <c r="FOA101" s="480"/>
      <c r="FOB101" s="481"/>
      <c r="FOC101" s="480"/>
      <c r="FOD101" s="480"/>
      <c r="FOE101" s="480"/>
      <c r="FOF101" s="481"/>
      <c r="FOG101" s="481"/>
      <c r="FOH101" s="482"/>
      <c r="FOI101" s="481"/>
      <c r="FOJ101" s="1053"/>
      <c r="FOK101" s="1053"/>
      <c r="FOL101" s="1053"/>
      <c r="FOM101" s="1053"/>
      <c r="FON101" s="1053"/>
      <c r="FOO101" s="480"/>
      <c r="FOP101" s="480"/>
      <c r="FOQ101" s="481"/>
      <c r="FOR101" s="480"/>
      <c r="FOS101" s="480"/>
      <c r="FOT101" s="480"/>
      <c r="FOU101" s="481"/>
      <c r="FOV101" s="481"/>
      <c r="FOW101" s="482"/>
      <c r="FOX101" s="481"/>
      <c r="FOY101" s="1053"/>
      <c r="FOZ101" s="1053"/>
      <c r="FPA101" s="1053"/>
      <c r="FPB101" s="1053"/>
      <c r="FPC101" s="1053"/>
      <c r="FPD101" s="480"/>
      <c r="FPE101" s="480"/>
      <c r="FPF101" s="481"/>
      <c r="FPG101" s="480"/>
      <c r="FPH101" s="480"/>
      <c r="FPI101" s="480"/>
      <c r="FPJ101" s="481"/>
      <c r="FPK101" s="481"/>
      <c r="FPL101" s="482"/>
      <c r="FPM101" s="481"/>
      <c r="FPN101" s="1053"/>
      <c r="FPO101" s="1053"/>
      <c r="FPP101" s="1053"/>
      <c r="FPQ101" s="1053"/>
      <c r="FPR101" s="1053"/>
      <c r="FPS101" s="480"/>
      <c r="FPT101" s="480"/>
      <c r="FPU101" s="481"/>
      <c r="FPV101" s="480"/>
      <c r="FPW101" s="480"/>
      <c r="FPX101" s="480"/>
      <c r="FPY101" s="481"/>
      <c r="FPZ101" s="481"/>
      <c r="FQA101" s="482"/>
      <c r="FQB101" s="481"/>
      <c r="FQC101" s="1053"/>
      <c r="FQD101" s="1053"/>
      <c r="FQE101" s="1053"/>
      <c r="FQF101" s="1053"/>
      <c r="FQG101" s="1053"/>
      <c r="FQH101" s="480"/>
      <c r="FQI101" s="480"/>
      <c r="FQJ101" s="481"/>
      <c r="FQK101" s="480"/>
      <c r="FQL101" s="480"/>
      <c r="FQM101" s="480"/>
      <c r="FQN101" s="481"/>
      <c r="FQO101" s="481"/>
      <c r="FQP101" s="482"/>
      <c r="FQQ101" s="481"/>
      <c r="FQR101" s="1053"/>
      <c r="FQS101" s="1053"/>
      <c r="FQT101" s="1053"/>
      <c r="FQU101" s="1053"/>
      <c r="FQV101" s="1053"/>
      <c r="FQW101" s="480"/>
      <c r="FQX101" s="480"/>
      <c r="FQY101" s="481"/>
      <c r="FQZ101" s="480"/>
      <c r="FRA101" s="480"/>
      <c r="FRB101" s="480"/>
      <c r="FRC101" s="481"/>
      <c r="FRD101" s="481"/>
      <c r="FRE101" s="482"/>
      <c r="FRF101" s="481"/>
      <c r="FRG101" s="1053"/>
      <c r="FRH101" s="1053"/>
      <c r="FRI101" s="1053"/>
      <c r="FRJ101" s="1053"/>
      <c r="FRK101" s="1053"/>
      <c r="FRL101" s="480"/>
      <c r="FRM101" s="480"/>
      <c r="FRN101" s="481"/>
      <c r="FRO101" s="480"/>
      <c r="FRP101" s="480"/>
      <c r="FRQ101" s="480"/>
      <c r="FRR101" s="481"/>
      <c r="FRS101" s="481"/>
      <c r="FRT101" s="482"/>
      <c r="FRU101" s="481"/>
      <c r="FRV101" s="1053"/>
      <c r="FRW101" s="1053"/>
      <c r="FRX101" s="1053"/>
      <c r="FRY101" s="1053"/>
      <c r="FRZ101" s="1053"/>
      <c r="FSA101" s="480"/>
      <c r="FSB101" s="480"/>
      <c r="FSC101" s="481"/>
      <c r="FSD101" s="480"/>
      <c r="FSE101" s="480"/>
      <c r="FSF101" s="480"/>
      <c r="FSG101" s="481"/>
      <c r="FSH101" s="481"/>
      <c r="FSI101" s="482"/>
      <c r="FSJ101" s="481"/>
      <c r="FSK101" s="1053"/>
      <c r="FSL101" s="1053"/>
      <c r="FSM101" s="1053"/>
      <c r="FSN101" s="1053"/>
      <c r="FSO101" s="1053"/>
      <c r="FSP101" s="480"/>
      <c r="FSQ101" s="480"/>
      <c r="FSR101" s="481"/>
      <c r="FSS101" s="480"/>
      <c r="FST101" s="480"/>
      <c r="FSU101" s="480"/>
      <c r="FSV101" s="481"/>
      <c r="FSW101" s="481"/>
      <c r="FSX101" s="482"/>
      <c r="FSY101" s="481"/>
      <c r="FSZ101" s="1053"/>
      <c r="FTA101" s="1053"/>
      <c r="FTB101" s="1053"/>
      <c r="FTC101" s="1053"/>
      <c r="FTD101" s="1053"/>
      <c r="FTE101" s="480"/>
      <c r="FTF101" s="480"/>
      <c r="FTG101" s="481"/>
      <c r="FTH101" s="480"/>
      <c r="FTI101" s="480"/>
      <c r="FTJ101" s="480"/>
      <c r="FTK101" s="481"/>
      <c r="FTL101" s="481"/>
      <c r="FTM101" s="482"/>
      <c r="FTN101" s="481"/>
      <c r="FTO101" s="1053"/>
      <c r="FTP101" s="1053"/>
      <c r="FTQ101" s="1053"/>
      <c r="FTR101" s="1053"/>
      <c r="FTS101" s="1053"/>
      <c r="FTT101" s="480"/>
      <c r="FTU101" s="480"/>
      <c r="FTV101" s="481"/>
      <c r="FTW101" s="480"/>
      <c r="FTX101" s="480"/>
      <c r="FTY101" s="480"/>
      <c r="FTZ101" s="481"/>
      <c r="FUA101" s="481"/>
      <c r="FUB101" s="482"/>
      <c r="FUC101" s="481"/>
      <c r="FUD101" s="1053"/>
      <c r="FUE101" s="1053"/>
      <c r="FUF101" s="1053"/>
      <c r="FUG101" s="1053"/>
      <c r="FUH101" s="1053"/>
      <c r="FUI101" s="480"/>
      <c r="FUJ101" s="480"/>
      <c r="FUK101" s="481"/>
      <c r="FUL101" s="480"/>
      <c r="FUM101" s="480"/>
      <c r="FUN101" s="480"/>
      <c r="FUO101" s="481"/>
      <c r="FUP101" s="481"/>
      <c r="FUQ101" s="482"/>
      <c r="FUR101" s="481"/>
      <c r="FUS101" s="1053"/>
      <c r="FUT101" s="1053"/>
      <c r="FUU101" s="1053"/>
      <c r="FUV101" s="1053"/>
      <c r="FUW101" s="1053"/>
      <c r="FUX101" s="480"/>
      <c r="FUY101" s="480"/>
      <c r="FUZ101" s="481"/>
      <c r="FVA101" s="480"/>
      <c r="FVB101" s="480"/>
      <c r="FVC101" s="480"/>
      <c r="FVD101" s="481"/>
      <c r="FVE101" s="481"/>
      <c r="FVF101" s="482"/>
      <c r="FVG101" s="481"/>
      <c r="FVH101" s="1053"/>
      <c r="FVI101" s="1053"/>
      <c r="FVJ101" s="1053"/>
      <c r="FVK101" s="1053"/>
      <c r="FVL101" s="1053"/>
      <c r="FVM101" s="480"/>
      <c r="FVN101" s="480"/>
      <c r="FVO101" s="481"/>
      <c r="FVP101" s="480"/>
      <c r="FVQ101" s="480"/>
      <c r="FVR101" s="480"/>
      <c r="FVS101" s="481"/>
      <c r="FVT101" s="481"/>
      <c r="FVU101" s="482"/>
      <c r="FVV101" s="481"/>
      <c r="FVW101" s="1053"/>
      <c r="FVX101" s="1053"/>
      <c r="FVY101" s="1053"/>
      <c r="FVZ101" s="1053"/>
      <c r="FWA101" s="1053"/>
      <c r="FWB101" s="480"/>
      <c r="FWC101" s="480"/>
      <c r="FWD101" s="481"/>
      <c r="FWE101" s="480"/>
      <c r="FWF101" s="480"/>
      <c r="FWG101" s="480"/>
      <c r="FWH101" s="481"/>
      <c r="FWI101" s="481"/>
      <c r="FWJ101" s="482"/>
      <c r="FWK101" s="481"/>
      <c r="FWL101" s="1053"/>
      <c r="FWM101" s="1053"/>
      <c r="FWN101" s="1053"/>
      <c r="FWO101" s="1053"/>
      <c r="FWP101" s="1053"/>
      <c r="FWQ101" s="480"/>
      <c r="FWR101" s="480"/>
      <c r="FWS101" s="481"/>
      <c r="FWT101" s="480"/>
      <c r="FWU101" s="480"/>
      <c r="FWV101" s="480"/>
      <c r="FWW101" s="481"/>
      <c r="FWX101" s="481"/>
      <c r="FWY101" s="482"/>
      <c r="FWZ101" s="481"/>
      <c r="FXA101" s="1053"/>
      <c r="FXB101" s="1053"/>
      <c r="FXC101" s="1053"/>
      <c r="FXD101" s="1053"/>
      <c r="FXE101" s="1053"/>
      <c r="FXF101" s="480"/>
      <c r="FXG101" s="480"/>
      <c r="FXH101" s="481"/>
      <c r="FXI101" s="480"/>
      <c r="FXJ101" s="480"/>
      <c r="FXK101" s="480"/>
      <c r="FXL101" s="481"/>
      <c r="FXM101" s="481"/>
      <c r="FXN101" s="482"/>
      <c r="FXO101" s="481"/>
      <c r="FXP101" s="1053"/>
      <c r="FXQ101" s="1053"/>
      <c r="FXR101" s="1053"/>
      <c r="FXS101" s="1053"/>
      <c r="FXT101" s="1053"/>
      <c r="FXU101" s="480"/>
      <c r="FXV101" s="480"/>
      <c r="FXW101" s="481"/>
      <c r="FXX101" s="480"/>
      <c r="FXY101" s="480"/>
      <c r="FXZ101" s="480"/>
      <c r="FYA101" s="481"/>
      <c r="FYB101" s="481"/>
      <c r="FYC101" s="482"/>
      <c r="FYD101" s="481"/>
      <c r="FYE101" s="1053"/>
      <c r="FYF101" s="1053"/>
      <c r="FYG101" s="1053"/>
      <c r="FYH101" s="1053"/>
      <c r="FYI101" s="1053"/>
      <c r="FYJ101" s="480"/>
      <c r="FYK101" s="480"/>
      <c r="FYL101" s="481"/>
      <c r="FYM101" s="480"/>
      <c r="FYN101" s="480"/>
      <c r="FYO101" s="480"/>
      <c r="FYP101" s="481"/>
      <c r="FYQ101" s="481"/>
      <c r="FYR101" s="482"/>
      <c r="FYS101" s="481"/>
      <c r="FYT101" s="1053"/>
      <c r="FYU101" s="1053"/>
      <c r="FYV101" s="1053"/>
      <c r="FYW101" s="1053"/>
      <c r="FYX101" s="1053"/>
      <c r="FYY101" s="480"/>
      <c r="FYZ101" s="480"/>
      <c r="FZA101" s="481"/>
      <c r="FZB101" s="480"/>
      <c r="FZC101" s="480"/>
      <c r="FZD101" s="480"/>
      <c r="FZE101" s="481"/>
      <c r="FZF101" s="481"/>
      <c r="FZG101" s="482"/>
      <c r="FZH101" s="481"/>
      <c r="FZI101" s="1053"/>
      <c r="FZJ101" s="1053"/>
      <c r="FZK101" s="1053"/>
      <c r="FZL101" s="1053"/>
      <c r="FZM101" s="1053"/>
      <c r="FZN101" s="480"/>
      <c r="FZO101" s="480"/>
      <c r="FZP101" s="481"/>
      <c r="FZQ101" s="480"/>
      <c r="FZR101" s="480"/>
      <c r="FZS101" s="480"/>
      <c r="FZT101" s="481"/>
      <c r="FZU101" s="481"/>
      <c r="FZV101" s="482"/>
      <c r="FZW101" s="481"/>
      <c r="FZX101" s="1053"/>
      <c r="FZY101" s="1053"/>
      <c r="FZZ101" s="1053"/>
      <c r="GAA101" s="1053"/>
      <c r="GAB101" s="1053"/>
      <c r="GAC101" s="480"/>
      <c r="GAD101" s="480"/>
      <c r="GAE101" s="481"/>
      <c r="GAF101" s="480"/>
      <c r="GAG101" s="480"/>
      <c r="GAH101" s="480"/>
      <c r="GAI101" s="481"/>
      <c r="GAJ101" s="481"/>
      <c r="GAK101" s="482"/>
      <c r="GAL101" s="481"/>
      <c r="GAM101" s="1053"/>
      <c r="GAN101" s="1053"/>
      <c r="GAO101" s="1053"/>
      <c r="GAP101" s="1053"/>
      <c r="GAQ101" s="1053"/>
      <c r="GAR101" s="480"/>
      <c r="GAS101" s="480"/>
      <c r="GAT101" s="481"/>
      <c r="GAU101" s="480"/>
      <c r="GAV101" s="480"/>
      <c r="GAW101" s="480"/>
      <c r="GAX101" s="481"/>
      <c r="GAY101" s="481"/>
      <c r="GAZ101" s="482"/>
      <c r="GBA101" s="481"/>
      <c r="GBB101" s="1053"/>
      <c r="GBC101" s="1053"/>
      <c r="GBD101" s="1053"/>
      <c r="GBE101" s="1053"/>
      <c r="GBF101" s="1053"/>
      <c r="GBG101" s="480"/>
      <c r="GBH101" s="480"/>
      <c r="GBI101" s="481"/>
      <c r="GBJ101" s="480"/>
      <c r="GBK101" s="480"/>
      <c r="GBL101" s="480"/>
      <c r="GBM101" s="481"/>
      <c r="GBN101" s="481"/>
      <c r="GBO101" s="482"/>
      <c r="GBP101" s="481"/>
      <c r="GBQ101" s="1053"/>
      <c r="GBR101" s="1053"/>
      <c r="GBS101" s="1053"/>
      <c r="GBT101" s="1053"/>
      <c r="GBU101" s="1053"/>
      <c r="GBV101" s="480"/>
      <c r="GBW101" s="480"/>
      <c r="GBX101" s="481"/>
      <c r="GBY101" s="480"/>
      <c r="GBZ101" s="480"/>
      <c r="GCA101" s="480"/>
      <c r="GCB101" s="481"/>
      <c r="GCC101" s="481"/>
      <c r="GCD101" s="482"/>
      <c r="GCE101" s="481"/>
      <c r="GCF101" s="1053"/>
      <c r="GCG101" s="1053"/>
      <c r="GCH101" s="1053"/>
      <c r="GCI101" s="1053"/>
      <c r="GCJ101" s="1053"/>
      <c r="GCK101" s="480"/>
      <c r="GCL101" s="480"/>
      <c r="GCM101" s="481"/>
      <c r="GCN101" s="480"/>
      <c r="GCO101" s="480"/>
      <c r="GCP101" s="480"/>
      <c r="GCQ101" s="481"/>
      <c r="GCR101" s="481"/>
      <c r="GCS101" s="482"/>
      <c r="GCT101" s="481"/>
      <c r="GCU101" s="1053"/>
      <c r="GCV101" s="1053"/>
      <c r="GCW101" s="1053"/>
      <c r="GCX101" s="1053"/>
      <c r="GCY101" s="1053"/>
      <c r="GCZ101" s="480"/>
      <c r="GDA101" s="480"/>
      <c r="GDB101" s="481"/>
      <c r="GDC101" s="480"/>
      <c r="GDD101" s="480"/>
      <c r="GDE101" s="480"/>
      <c r="GDF101" s="481"/>
      <c r="GDG101" s="481"/>
      <c r="GDH101" s="482"/>
      <c r="GDI101" s="481"/>
      <c r="GDJ101" s="1053"/>
      <c r="GDK101" s="1053"/>
      <c r="GDL101" s="1053"/>
      <c r="GDM101" s="1053"/>
      <c r="GDN101" s="1053"/>
      <c r="GDO101" s="480"/>
      <c r="GDP101" s="480"/>
      <c r="GDQ101" s="481"/>
      <c r="GDR101" s="480"/>
      <c r="GDS101" s="480"/>
      <c r="GDT101" s="480"/>
      <c r="GDU101" s="481"/>
      <c r="GDV101" s="481"/>
      <c r="GDW101" s="482"/>
      <c r="GDX101" s="481"/>
      <c r="GDY101" s="1053"/>
      <c r="GDZ101" s="1053"/>
      <c r="GEA101" s="1053"/>
      <c r="GEB101" s="1053"/>
      <c r="GEC101" s="1053"/>
      <c r="GED101" s="480"/>
      <c r="GEE101" s="480"/>
      <c r="GEF101" s="481"/>
      <c r="GEG101" s="480"/>
      <c r="GEH101" s="480"/>
      <c r="GEI101" s="480"/>
      <c r="GEJ101" s="481"/>
      <c r="GEK101" s="481"/>
      <c r="GEL101" s="482"/>
      <c r="GEM101" s="481"/>
      <c r="GEN101" s="1053"/>
      <c r="GEO101" s="1053"/>
      <c r="GEP101" s="1053"/>
      <c r="GEQ101" s="1053"/>
      <c r="GER101" s="1053"/>
      <c r="GES101" s="480"/>
      <c r="GET101" s="480"/>
      <c r="GEU101" s="481"/>
      <c r="GEV101" s="480"/>
      <c r="GEW101" s="480"/>
      <c r="GEX101" s="480"/>
      <c r="GEY101" s="481"/>
      <c r="GEZ101" s="481"/>
      <c r="GFA101" s="482"/>
      <c r="GFB101" s="481"/>
      <c r="GFC101" s="1053"/>
      <c r="GFD101" s="1053"/>
      <c r="GFE101" s="1053"/>
      <c r="GFF101" s="1053"/>
      <c r="GFG101" s="1053"/>
      <c r="GFH101" s="480"/>
      <c r="GFI101" s="480"/>
      <c r="GFJ101" s="481"/>
      <c r="GFK101" s="480"/>
      <c r="GFL101" s="480"/>
      <c r="GFM101" s="480"/>
      <c r="GFN101" s="481"/>
      <c r="GFO101" s="481"/>
      <c r="GFP101" s="482"/>
      <c r="GFQ101" s="481"/>
      <c r="GFR101" s="1053"/>
      <c r="GFS101" s="1053"/>
      <c r="GFT101" s="1053"/>
      <c r="GFU101" s="1053"/>
      <c r="GFV101" s="1053"/>
      <c r="GFW101" s="480"/>
      <c r="GFX101" s="480"/>
      <c r="GFY101" s="481"/>
      <c r="GFZ101" s="480"/>
      <c r="GGA101" s="480"/>
      <c r="GGB101" s="480"/>
      <c r="GGC101" s="481"/>
      <c r="GGD101" s="481"/>
      <c r="GGE101" s="482"/>
      <c r="GGF101" s="481"/>
      <c r="GGG101" s="1053"/>
      <c r="GGH101" s="1053"/>
      <c r="GGI101" s="1053"/>
      <c r="GGJ101" s="1053"/>
      <c r="GGK101" s="1053"/>
      <c r="GGL101" s="480"/>
      <c r="GGM101" s="480"/>
      <c r="GGN101" s="481"/>
      <c r="GGO101" s="480"/>
      <c r="GGP101" s="480"/>
      <c r="GGQ101" s="480"/>
      <c r="GGR101" s="481"/>
      <c r="GGS101" s="481"/>
      <c r="GGT101" s="482"/>
      <c r="GGU101" s="481"/>
      <c r="GGV101" s="1053"/>
      <c r="GGW101" s="1053"/>
      <c r="GGX101" s="1053"/>
      <c r="GGY101" s="1053"/>
      <c r="GGZ101" s="1053"/>
      <c r="GHA101" s="480"/>
      <c r="GHB101" s="480"/>
      <c r="GHC101" s="481"/>
      <c r="GHD101" s="480"/>
      <c r="GHE101" s="480"/>
      <c r="GHF101" s="480"/>
      <c r="GHG101" s="481"/>
      <c r="GHH101" s="481"/>
      <c r="GHI101" s="482"/>
      <c r="GHJ101" s="481"/>
      <c r="GHK101" s="1053"/>
      <c r="GHL101" s="1053"/>
      <c r="GHM101" s="1053"/>
      <c r="GHN101" s="1053"/>
      <c r="GHO101" s="1053"/>
      <c r="GHP101" s="480"/>
      <c r="GHQ101" s="480"/>
      <c r="GHR101" s="481"/>
      <c r="GHS101" s="480"/>
      <c r="GHT101" s="480"/>
      <c r="GHU101" s="480"/>
      <c r="GHV101" s="481"/>
      <c r="GHW101" s="481"/>
      <c r="GHX101" s="482"/>
      <c r="GHY101" s="481"/>
      <c r="GHZ101" s="1053"/>
      <c r="GIA101" s="1053"/>
      <c r="GIB101" s="1053"/>
      <c r="GIC101" s="1053"/>
      <c r="GID101" s="1053"/>
      <c r="GIE101" s="480"/>
      <c r="GIF101" s="480"/>
      <c r="GIG101" s="481"/>
      <c r="GIH101" s="480"/>
      <c r="GII101" s="480"/>
      <c r="GIJ101" s="480"/>
      <c r="GIK101" s="481"/>
      <c r="GIL101" s="481"/>
      <c r="GIM101" s="482"/>
      <c r="GIN101" s="481"/>
      <c r="GIO101" s="1053"/>
      <c r="GIP101" s="1053"/>
      <c r="GIQ101" s="1053"/>
      <c r="GIR101" s="1053"/>
      <c r="GIS101" s="1053"/>
      <c r="GIT101" s="480"/>
      <c r="GIU101" s="480"/>
      <c r="GIV101" s="481"/>
      <c r="GIW101" s="480"/>
      <c r="GIX101" s="480"/>
      <c r="GIY101" s="480"/>
      <c r="GIZ101" s="481"/>
      <c r="GJA101" s="481"/>
      <c r="GJB101" s="482"/>
      <c r="GJC101" s="481"/>
      <c r="GJD101" s="1053"/>
      <c r="GJE101" s="1053"/>
      <c r="GJF101" s="1053"/>
      <c r="GJG101" s="1053"/>
      <c r="GJH101" s="1053"/>
      <c r="GJI101" s="480"/>
      <c r="GJJ101" s="480"/>
      <c r="GJK101" s="481"/>
      <c r="GJL101" s="480"/>
      <c r="GJM101" s="480"/>
      <c r="GJN101" s="480"/>
      <c r="GJO101" s="481"/>
      <c r="GJP101" s="481"/>
      <c r="GJQ101" s="482"/>
      <c r="GJR101" s="481"/>
      <c r="GJS101" s="1053"/>
      <c r="GJT101" s="1053"/>
      <c r="GJU101" s="1053"/>
      <c r="GJV101" s="1053"/>
      <c r="GJW101" s="1053"/>
      <c r="GJX101" s="480"/>
      <c r="GJY101" s="480"/>
      <c r="GJZ101" s="481"/>
      <c r="GKA101" s="480"/>
      <c r="GKB101" s="480"/>
      <c r="GKC101" s="480"/>
      <c r="GKD101" s="481"/>
      <c r="GKE101" s="481"/>
      <c r="GKF101" s="482"/>
      <c r="GKG101" s="481"/>
      <c r="GKH101" s="1053"/>
      <c r="GKI101" s="1053"/>
      <c r="GKJ101" s="1053"/>
      <c r="GKK101" s="1053"/>
      <c r="GKL101" s="1053"/>
      <c r="GKM101" s="480"/>
      <c r="GKN101" s="480"/>
      <c r="GKO101" s="481"/>
      <c r="GKP101" s="480"/>
      <c r="GKQ101" s="480"/>
      <c r="GKR101" s="480"/>
      <c r="GKS101" s="481"/>
      <c r="GKT101" s="481"/>
      <c r="GKU101" s="482"/>
      <c r="GKV101" s="481"/>
      <c r="GKW101" s="1053"/>
      <c r="GKX101" s="1053"/>
      <c r="GKY101" s="1053"/>
      <c r="GKZ101" s="1053"/>
      <c r="GLA101" s="1053"/>
      <c r="GLB101" s="480"/>
      <c r="GLC101" s="480"/>
      <c r="GLD101" s="481"/>
      <c r="GLE101" s="480"/>
      <c r="GLF101" s="480"/>
      <c r="GLG101" s="480"/>
      <c r="GLH101" s="481"/>
      <c r="GLI101" s="481"/>
      <c r="GLJ101" s="482"/>
      <c r="GLK101" s="481"/>
      <c r="GLL101" s="1053"/>
      <c r="GLM101" s="1053"/>
      <c r="GLN101" s="1053"/>
      <c r="GLO101" s="1053"/>
      <c r="GLP101" s="1053"/>
      <c r="GLQ101" s="480"/>
      <c r="GLR101" s="480"/>
      <c r="GLS101" s="481"/>
      <c r="GLT101" s="480"/>
      <c r="GLU101" s="480"/>
      <c r="GLV101" s="480"/>
      <c r="GLW101" s="481"/>
      <c r="GLX101" s="481"/>
      <c r="GLY101" s="482"/>
      <c r="GLZ101" s="481"/>
      <c r="GMA101" s="1053"/>
      <c r="GMB101" s="1053"/>
      <c r="GMC101" s="1053"/>
      <c r="GMD101" s="1053"/>
      <c r="GME101" s="1053"/>
      <c r="GMF101" s="480"/>
      <c r="GMG101" s="480"/>
      <c r="GMH101" s="481"/>
      <c r="GMI101" s="480"/>
      <c r="GMJ101" s="480"/>
      <c r="GMK101" s="480"/>
      <c r="GML101" s="481"/>
      <c r="GMM101" s="481"/>
      <c r="GMN101" s="482"/>
      <c r="GMO101" s="481"/>
      <c r="GMP101" s="1053"/>
      <c r="GMQ101" s="1053"/>
      <c r="GMR101" s="1053"/>
      <c r="GMS101" s="1053"/>
      <c r="GMT101" s="1053"/>
      <c r="GMU101" s="480"/>
      <c r="GMV101" s="480"/>
      <c r="GMW101" s="481"/>
      <c r="GMX101" s="480"/>
      <c r="GMY101" s="480"/>
      <c r="GMZ101" s="480"/>
      <c r="GNA101" s="481"/>
      <c r="GNB101" s="481"/>
      <c r="GNC101" s="482"/>
      <c r="GND101" s="481"/>
      <c r="GNE101" s="1053"/>
      <c r="GNF101" s="1053"/>
      <c r="GNG101" s="1053"/>
      <c r="GNH101" s="1053"/>
      <c r="GNI101" s="1053"/>
      <c r="GNJ101" s="480"/>
      <c r="GNK101" s="480"/>
      <c r="GNL101" s="481"/>
      <c r="GNM101" s="480"/>
      <c r="GNN101" s="480"/>
      <c r="GNO101" s="480"/>
      <c r="GNP101" s="481"/>
      <c r="GNQ101" s="481"/>
      <c r="GNR101" s="482"/>
      <c r="GNS101" s="481"/>
      <c r="GNT101" s="1053"/>
      <c r="GNU101" s="1053"/>
      <c r="GNV101" s="1053"/>
      <c r="GNW101" s="1053"/>
      <c r="GNX101" s="1053"/>
      <c r="GNY101" s="480"/>
      <c r="GNZ101" s="480"/>
      <c r="GOA101" s="481"/>
      <c r="GOB101" s="480"/>
      <c r="GOC101" s="480"/>
      <c r="GOD101" s="480"/>
      <c r="GOE101" s="481"/>
      <c r="GOF101" s="481"/>
      <c r="GOG101" s="482"/>
      <c r="GOH101" s="481"/>
      <c r="GOI101" s="1053"/>
      <c r="GOJ101" s="1053"/>
      <c r="GOK101" s="1053"/>
      <c r="GOL101" s="1053"/>
      <c r="GOM101" s="1053"/>
      <c r="GON101" s="480"/>
      <c r="GOO101" s="480"/>
      <c r="GOP101" s="481"/>
      <c r="GOQ101" s="480"/>
      <c r="GOR101" s="480"/>
      <c r="GOS101" s="480"/>
      <c r="GOT101" s="481"/>
      <c r="GOU101" s="481"/>
      <c r="GOV101" s="482"/>
      <c r="GOW101" s="481"/>
      <c r="GOX101" s="1053"/>
      <c r="GOY101" s="1053"/>
      <c r="GOZ101" s="1053"/>
      <c r="GPA101" s="1053"/>
      <c r="GPB101" s="1053"/>
      <c r="GPC101" s="480"/>
      <c r="GPD101" s="480"/>
      <c r="GPE101" s="481"/>
      <c r="GPF101" s="480"/>
      <c r="GPG101" s="480"/>
      <c r="GPH101" s="480"/>
      <c r="GPI101" s="481"/>
      <c r="GPJ101" s="481"/>
      <c r="GPK101" s="482"/>
      <c r="GPL101" s="481"/>
      <c r="GPM101" s="1053"/>
      <c r="GPN101" s="1053"/>
      <c r="GPO101" s="1053"/>
      <c r="GPP101" s="1053"/>
      <c r="GPQ101" s="1053"/>
      <c r="GPR101" s="480"/>
      <c r="GPS101" s="480"/>
      <c r="GPT101" s="481"/>
      <c r="GPU101" s="480"/>
      <c r="GPV101" s="480"/>
      <c r="GPW101" s="480"/>
      <c r="GPX101" s="481"/>
      <c r="GPY101" s="481"/>
      <c r="GPZ101" s="482"/>
      <c r="GQA101" s="481"/>
      <c r="GQB101" s="1053"/>
      <c r="GQC101" s="1053"/>
      <c r="GQD101" s="1053"/>
      <c r="GQE101" s="1053"/>
      <c r="GQF101" s="1053"/>
      <c r="GQG101" s="480"/>
      <c r="GQH101" s="480"/>
      <c r="GQI101" s="481"/>
      <c r="GQJ101" s="480"/>
      <c r="GQK101" s="480"/>
      <c r="GQL101" s="480"/>
      <c r="GQM101" s="481"/>
      <c r="GQN101" s="481"/>
      <c r="GQO101" s="482"/>
      <c r="GQP101" s="481"/>
      <c r="GQQ101" s="1053"/>
      <c r="GQR101" s="1053"/>
      <c r="GQS101" s="1053"/>
      <c r="GQT101" s="1053"/>
      <c r="GQU101" s="1053"/>
      <c r="GQV101" s="480"/>
      <c r="GQW101" s="480"/>
      <c r="GQX101" s="481"/>
      <c r="GQY101" s="480"/>
      <c r="GQZ101" s="480"/>
      <c r="GRA101" s="480"/>
      <c r="GRB101" s="481"/>
      <c r="GRC101" s="481"/>
      <c r="GRD101" s="482"/>
      <c r="GRE101" s="481"/>
      <c r="GRF101" s="1053"/>
      <c r="GRG101" s="1053"/>
      <c r="GRH101" s="1053"/>
      <c r="GRI101" s="1053"/>
      <c r="GRJ101" s="1053"/>
      <c r="GRK101" s="480"/>
      <c r="GRL101" s="480"/>
      <c r="GRM101" s="481"/>
      <c r="GRN101" s="480"/>
      <c r="GRO101" s="480"/>
      <c r="GRP101" s="480"/>
      <c r="GRQ101" s="481"/>
      <c r="GRR101" s="481"/>
      <c r="GRS101" s="482"/>
      <c r="GRT101" s="481"/>
      <c r="GRU101" s="1053"/>
      <c r="GRV101" s="1053"/>
      <c r="GRW101" s="1053"/>
      <c r="GRX101" s="1053"/>
      <c r="GRY101" s="1053"/>
      <c r="GRZ101" s="480"/>
      <c r="GSA101" s="480"/>
      <c r="GSB101" s="481"/>
      <c r="GSC101" s="480"/>
      <c r="GSD101" s="480"/>
      <c r="GSE101" s="480"/>
      <c r="GSF101" s="481"/>
      <c r="GSG101" s="481"/>
      <c r="GSH101" s="482"/>
      <c r="GSI101" s="481"/>
      <c r="GSJ101" s="1053"/>
      <c r="GSK101" s="1053"/>
      <c r="GSL101" s="1053"/>
      <c r="GSM101" s="1053"/>
      <c r="GSN101" s="1053"/>
      <c r="GSO101" s="480"/>
      <c r="GSP101" s="480"/>
      <c r="GSQ101" s="481"/>
      <c r="GSR101" s="480"/>
      <c r="GSS101" s="480"/>
      <c r="GST101" s="480"/>
      <c r="GSU101" s="481"/>
      <c r="GSV101" s="481"/>
      <c r="GSW101" s="482"/>
      <c r="GSX101" s="481"/>
      <c r="GSY101" s="1053"/>
      <c r="GSZ101" s="1053"/>
      <c r="GTA101" s="1053"/>
      <c r="GTB101" s="1053"/>
      <c r="GTC101" s="1053"/>
      <c r="GTD101" s="480"/>
      <c r="GTE101" s="480"/>
      <c r="GTF101" s="481"/>
      <c r="GTG101" s="480"/>
      <c r="GTH101" s="480"/>
      <c r="GTI101" s="480"/>
      <c r="GTJ101" s="481"/>
      <c r="GTK101" s="481"/>
      <c r="GTL101" s="482"/>
      <c r="GTM101" s="481"/>
      <c r="GTN101" s="1053"/>
      <c r="GTO101" s="1053"/>
      <c r="GTP101" s="1053"/>
      <c r="GTQ101" s="1053"/>
      <c r="GTR101" s="1053"/>
      <c r="GTS101" s="480"/>
      <c r="GTT101" s="480"/>
      <c r="GTU101" s="481"/>
      <c r="GTV101" s="480"/>
      <c r="GTW101" s="480"/>
      <c r="GTX101" s="480"/>
      <c r="GTY101" s="481"/>
      <c r="GTZ101" s="481"/>
      <c r="GUA101" s="482"/>
      <c r="GUB101" s="481"/>
      <c r="GUC101" s="1053"/>
      <c r="GUD101" s="1053"/>
      <c r="GUE101" s="1053"/>
      <c r="GUF101" s="1053"/>
      <c r="GUG101" s="1053"/>
      <c r="GUH101" s="480"/>
      <c r="GUI101" s="480"/>
      <c r="GUJ101" s="481"/>
      <c r="GUK101" s="480"/>
      <c r="GUL101" s="480"/>
      <c r="GUM101" s="480"/>
      <c r="GUN101" s="481"/>
      <c r="GUO101" s="481"/>
      <c r="GUP101" s="482"/>
      <c r="GUQ101" s="481"/>
      <c r="GUR101" s="1053"/>
      <c r="GUS101" s="1053"/>
      <c r="GUT101" s="1053"/>
      <c r="GUU101" s="1053"/>
      <c r="GUV101" s="1053"/>
      <c r="GUW101" s="480"/>
      <c r="GUX101" s="480"/>
      <c r="GUY101" s="481"/>
      <c r="GUZ101" s="480"/>
      <c r="GVA101" s="480"/>
      <c r="GVB101" s="480"/>
      <c r="GVC101" s="481"/>
      <c r="GVD101" s="481"/>
      <c r="GVE101" s="482"/>
      <c r="GVF101" s="481"/>
      <c r="GVG101" s="1053"/>
      <c r="GVH101" s="1053"/>
      <c r="GVI101" s="1053"/>
      <c r="GVJ101" s="1053"/>
      <c r="GVK101" s="1053"/>
      <c r="GVL101" s="480"/>
      <c r="GVM101" s="480"/>
      <c r="GVN101" s="481"/>
      <c r="GVO101" s="480"/>
      <c r="GVP101" s="480"/>
      <c r="GVQ101" s="480"/>
      <c r="GVR101" s="481"/>
      <c r="GVS101" s="481"/>
      <c r="GVT101" s="482"/>
      <c r="GVU101" s="481"/>
      <c r="GVV101" s="1053"/>
      <c r="GVW101" s="1053"/>
      <c r="GVX101" s="1053"/>
      <c r="GVY101" s="1053"/>
      <c r="GVZ101" s="1053"/>
      <c r="GWA101" s="480"/>
      <c r="GWB101" s="480"/>
      <c r="GWC101" s="481"/>
      <c r="GWD101" s="480"/>
      <c r="GWE101" s="480"/>
      <c r="GWF101" s="480"/>
      <c r="GWG101" s="481"/>
      <c r="GWH101" s="481"/>
      <c r="GWI101" s="482"/>
      <c r="GWJ101" s="481"/>
      <c r="GWK101" s="1053"/>
      <c r="GWL101" s="1053"/>
      <c r="GWM101" s="1053"/>
      <c r="GWN101" s="1053"/>
      <c r="GWO101" s="1053"/>
      <c r="GWP101" s="480"/>
      <c r="GWQ101" s="480"/>
      <c r="GWR101" s="481"/>
      <c r="GWS101" s="480"/>
      <c r="GWT101" s="480"/>
      <c r="GWU101" s="480"/>
      <c r="GWV101" s="481"/>
      <c r="GWW101" s="481"/>
      <c r="GWX101" s="482"/>
      <c r="GWY101" s="481"/>
      <c r="GWZ101" s="1053"/>
      <c r="GXA101" s="1053"/>
      <c r="GXB101" s="1053"/>
      <c r="GXC101" s="1053"/>
      <c r="GXD101" s="1053"/>
      <c r="GXE101" s="480"/>
      <c r="GXF101" s="480"/>
      <c r="GXG101" s="481"/>
      <c r="GXH101" s="480"/>
      <c r="GXI101" s="480"/>
      <c r="GXJ101" s="480"/>
      <c r="GXK101" s="481"/>
      <c r="GXL101" s="481"/>
      <c r="GXM101" s="482"/>
      <c r="GXN101" s="481"/>
      <c r="GXO101" s="1053"/>
      <c r="GXP101" s="1053"/>
      <c r="GXQ101" s="1053"/>
      <c r="GXR101" s="1053"/>
      <c r="GXS101" s="1053"/>
      <c r="GXT101" s="480"/>
      <c r="GXU101" s="480"/>
      <c r="GXV101" s="481"/>
      <c r="GXW101" s="480"/>
      <c r="GXX101" s="480"/>
      <c r="GXY101" s="480"/>
      <c r="GXZ101" s="481"/>
      <c r="GYA101" s="481"/>
      <c r="GYB101" s="482"/>
      <c r="GYC101" s="481"/>
      <c r="GYD101" s="1053"/>
      <c r="GYE101" s="1053"/>
      <c r="GYF101" s="1053"/>
      <c r="GYG101" s="1053"/>
      <c r="GYH101" s="1053"/>
      <c r="GYI101" s="480"/>
      <c r="GYJ101" s="480"/>
      <c r="GYK101" s="481"/>
      <c r="GYL101" s="480"/>
      <c r="GYM101" s="480"/>
      <c r="GYN101" s="480"/>
      <c r="GYO101" s="481"/>
      <c r="GYP101" s="481"/>
      <c r="GYQ101" s="482"/>
      <c r="GYR101" s="481"/>
      <c r="GYS101" s="1053"/>
      <c r="GYT101" s="1053"/>
      <c r="GYU101" s="1053"/>
      <c r="GYV101" s="1053"/>
      <c r="GYW101" s="1053"/>
      <c r="GYX101" s="480"/>
      <c r="GYY101" s="480"/>
      <c r="GYZ101" s="481"/>
      <c r="GZA101" s="480"/>
      <c r="GZB101" s="480"/>
      <c r="GZC101" s="480"/>
      <c r="GZD101" s="481"/>
      <c r="GZE101" s="481"/>
      <c r="GZF101" s="482"/>
      <c r="GZG101" s="481"/>
      <c r="GZH101" s="1053"/>
      <c r="GZI101" s="1053"/>
      <c r="GZJ101" s="1053"/>
      <c r="GZK101" s="1053"/>
      <c r="GZL101" s="1053"/>
      <c r="GZM101" s="480"/>
      <c r="GZN101" s="480"/>
      <c r="GZO101" s="481"/>
      <c r="GZP101" s="480"/>
      <c r="GZQ101" s="480"/>
      <c r="GZR101" s="480"/>
      <c r="GZS101" s="481"/>
      <c r="GZT101" s="481"/>
      <c r="GZU101" s="482"/>
      <c r="GZV101" s="481"/>
      <c r="GZW101" s="1053"/>
      <c r="GZX101" s="1053"/>
      <c r="GZY101" s="1053"/>
      <c r="GZZ101" s="1053"/>
      <c r="HAA101" s="1053"/>
      <c r="HAB101" s="480"/>
      <c r="HAC101" s="480"/>
      <c r="HAD101" s="481"/>
      <c r="HAE101" s="480"/>
      <c r="HAF101" s="480"/>
      <c r="HAG101" s="480"/>
      <c r="HAH101" s="481"/>
      <c r="HAI101" s="481"/>
      <c r="HAJ101" s="482"/>
      <c r="HAK101" s="481"/>
      <c r="HAL101" s="1053"/>
      <c r="HAM101" s="1053"/>
      <c r="HAN101" s="1053"/>
      <c r="HAO101" s="1053"/>
      <c r="HAP101" s="1053"/>
      <c r="HAQ101" s="480"/>
      <c r="HAR101" s="480"/>
      <c r="HAS101" s="481"/>
      <c r="HAT101" s="480"/>
      <c r="HAU101" s="480"/>
      <c r="HAV101" s="480"/>
      <c r="HAW101" s="481"/>
      <c r="HAX101" s="481"/>
      <c r="HAY101" s="482"/>
      <c r="HAZ101" s="481"/>
      <c r="HBA101" s="1053"/>
      <c r="HBB101" s="1053"/>
      <c r="HBC101" s="1053"/>
      <c r="HBD101" s="1053"/>
      <c r="HBE101" s="1053"/>
      <c r="HBF101" s="480"/>
      <c r="HBG101" s="480"/>
      <c r="HBH101" s="481"/>
      <c r="HBI101" s="480"/>
      <c r="HBJ101" s="480"/>
      <c r="HBK101" s="480"/>
      <c r="HBL101" s="481"/>
      <c r="HBM101" s="481"/>
      <c r="HBN101" s="482"/>
      <c r="HBO101" s="481"/>
      <c r="HBP101" s="1053"/>
      <c r="HBQ101" s="1053"/>
      <c r="HBR101" s="1053"/>
      <c r="HBS101" s="1053"/>
      <c r="HBT101" s="1053"/>
      <c r="HBU101" s="480"/>
      <c r="HBV101" s="480"/>
      <c r="HBW101" s="481"/>
      <c r="HBX101" s="480"/>
      <c r="HBY101" s="480"/>
      <c r="HBZ101" s="480"/>
      <c r="HCA101" s="481"/>
      <c r="HCB101" s="481"/>
      <c r="HCC101" s="482"/>
      <c r="HCD101" s="481"/>
      <c r="HCE101" s="1053"/>
      <c r="HCF101" s="1053"/>
      <c r="HCG101" s="1053"/>
      <c r="HCH101" s="1053"/>
      <c r="HCI101" s="1053"/>
      <c r="HCJ101" s="480"/>
      <c r="HCK101" s="480"/>
      <c r="HCL101" s="481"/>
      <c r="HCM101" s="480"/>
      <c r="HCN101" s="480"/>
      <c r="HCO101" s="480"/>
      <c r="HCP101" s="481"/>
      <c r="HCQ101" s="481"/>
      <c r="HCR101" s="482"/>
      <c r="HCS101" s="481"/>
      <c r="HCT101" s="1053"/>
      <c r="HCU101" s="1053"/>
      <c r="HCV101" s="1053"/>
      <c r="HCW101" s="1053"/>
      <c r="HCX101" s="1053"/>
      <c r="HCY101" s="480"/>
      <c r="HCZ101" s="480"/>
      <c r="HDA101" s="481"/>
      <c r="HDB101" s="480"/>
      <c r="HDC101" s="480"/>
      <c r="HDD101" s="480"/>
      <c r="HDE101" s="481"/>
      <c r="HDF101" s="481"/>
      <c r="HDG101" s="482"/>
      <c r="HDH101" s="481"/>
      <c r="HDI101" s="1053"/>
      <c r="HDJ101" s="1053"/>
      <c r="HDK101" s="1053"/>
      <c r="HDL101" s="1053"/>
      <c r="HDM101" s="1053"/>
      <c r="HDN101" s="480"/>
      <c r="HDO101" s="480"/>
      <c r="HDP101" s="481"/>
      <c r="HDQ101" s="480"/>
      <c r="HDR101" s="480"/>
      <c r="HDS101" s="480"/>
      <c r="HDT101" s="481"/>
      <c r="HDU101" s="481"/>
      <c r="HDV101" s="482"/>
      <c r="HDW101" s="481"/>
      <c r="HDX101" s="1053"/>
      <c r="HDY101" s="1053"/>
      <c r="HDZ101" s="1053"/>
      <c r="HEA101" s="1053"/>
      <c r="HEB101" s="1053"/>
      <c r="HEC101" s="480"/>
      <c r="HED101" s="480"/>
      <c r="HEE101" s="481"/>
      <c r="HEF101" s="480"/>
      <c r="HEG101" s="480"/>
      <c r="HEH101" s="480"/>
      <c r="HEI101" s="481"/>
      <c r="HEJ101" s="481"/>
      <c r="HEK101" s="482"/>
      <c r="HEL101" s="481"/>
      <c r="HEM101" s="1053"/>
      <c r="HEN101" s="1053"/>
      <c r="HEO101" s="1053"/>
      <c r="HEP101" s="1053"/>
      <c r="HEQ101" s="1053"/>
      <c r="HER101" s="480"/>
      <c r="HES101" s="480"/>
      <c r="HET101" s="481"/>
      <c r="HEU101" s="480"/>
      <c r="HEV101" s="480"/>
      <c r="HEW101" s="480"/>
      <c r="HEX101" s="481"/>
      <c r="HEY101" s="481"/>
      <c r="HEZ101" s="482"/>
      <c r="HFA101" s="481"/>
      <c r="HFB101" s="1053"/>
      <c r="HFC101" s="1053"/>
      <c r="HFD101" s="1053"/>
      <c r="HFE101" s="1053"/>
      <c r="HFF101" s="1053"/>
      <c r="HFG101" s="480"/>
      <c r="HFH101" s="480"/>
      <c r="HFI101" s="481"/>
      <c r="HFJ101" s="480"/>
      <c r="HFK101" s="480"/>
      <c r="HFL101" s="480"/>
      <c r="HFM101" s="481"/>
      <c r="HFN101" s="481"/>
      <c r="HFO101" s="482"/>
      <c r="HFP101" s="481"/>
      <c r="HFQ101" s="1053"/>
      <c r="HFR101" s="1053"/>
      <c r="HFS101" s="1053"/>
      <c r="HFT101" s="1053"/>
      <c r="HFU101" s="1053"/>
      <c r="HFV101" s="480"/>
      <c r="HFW101" s="480"/>
      <c r="HFX101" s="481"/>
      <c r="HFY101" s="480"/>
      <c r="HFZ101" s="480"/>
      <c r="HGA101" s="480"/>
      <c r="HGB101" s="481"/>
      <c r="HGC101" s="481"/>
      <c r="HGD101" s="482"/>
      <c r="HGE101" s="481"/>
      <c r="HGF101" s="1053"/>
      <c r="HGG101" s="1053"/>
      <c r="HGH101" s="1053"/>
      <c r="HGI101" s="1053"/>
      <c r="HGJ101" s="1053"/>
      <c r="HGK101" s="480"/>
      <c r="HGL101" s="480"/>
      <c r="HGM101" s="481"/>
      <c r="HGN101" s="480"/>
      <c r="HGO101" s="480"/>
      <c r="HGP101" s="480"/>
      <c r="HGQ101" s="481"/>
      <c r="HGR101" s="481"/>
      <c r="HGS101" s="482"/>
      <c r="HGT101" s="481"/>
      <c r="HGU101" s="1053"/>
      <c r="HGV101" s="1053"/>
      <c r="HGW101" s="1053"/>
      <c r="HGX101" s="1053"/>
      <c r="HGY101" s="1053"/>
      <c r="HGZ101" s="480"/>
      <c r="HHA101" s="480"/>
      <c r="HHB101" s="481"/>
      <c r="HHC101" s="480"/>
      <c r="HHD101" s="480"/>
      <c r="HHE101" s="480"/>
      <c r="HHF101" s="481"/>
      <c r="HHG101" s="481"/>
      <c r="HHH101" s="482"/>
      <c r="HHI101" s="481"/>
      <c r="HHJ101" s="1053"/>
      <c r="HHK101" s="1053"/>
      <c r="HHL101" s="1053"/>
      <c r="HHM101" s="1053"/>
      <c r="HHN101" s="1053"/>
      <c r="HHO101" s="480"/>
      <c r="HHP101" s="480"/>
      <c r="HHQ101" s="481"/>
      <c r="HHR101" s="480"/>
      <c r="HHS101" s="480"/>
      <c r="HHT101" s="480"/>
      <c r="HHU101" s="481"/>
      <c r="HHV101" s="481"/>
      <c r="HHW101" s="482"/>
      <c r="HHX101" s="481"/>
      <c r="HHY101" s="1053"/>
      <c r="HHZ101" s="1053"/>
      <c r="HIA101" s="1053"/>
      <c r="HIB101" s="1053"/>
      <c r="HIC101" s="1053"/>
      <c r="HID101" s="480"/>
      <c r="HIE101" s="480"/>
      <c r="HIF101" s="481"/>
      <c r="HIG101" s="480"/>
      <c r="HIH101" s="480"/>
      <c r="HII101" s="480"/>
      <c r="HIJ101" s="481"/>
      <c r="HIK101" s="481"/>
      <c r="HIL101" s="482"/>
      <c r="HIM101" s="481"/>
      <c r="HIN101" s="1053"/>
      <c r="HIO101" s="1053"/>
      <c r="HIP101" s="1053"/>
      <c r="HIQ101" s="1053"/>
      <c r="HIR101" s="1053"/>
      <c r="HIS101" s="480"/>
      <c r="HIT101" s="480"/>
      <c r="HIU101" s="481"/>
      <c r="HIV101" s="480"/>
      <c r="HIW101" s="480"/>
      <c r="HIX101" s="480"/>
      <c r="HIY101" s="481"/>
      <c r="HIZ101" s="481"/>
      <c r="HJA101" s="482"/>
      <c r="HJB101" s="481"/>
      <c r="HJC101" s="1053"/>
      <c r="HJD101" s="1053"/>
      <c r="HJE101" s="1053"/>
      <c r="HJF101" s="1053"/>
      <c r="HJG101" s="1053"/>
      <c r="HJH101" s="480"/>
      <c r="HJI101" s="480"/>
      <c r="HJJ101" s="481"/>
      <c r="HJK101" s="480"/>
      <c r="HJL101" s="480"/>
      <c r="HJM101" s="480"/>
      <c r="HJN101" s="481"/>
      <c r="HJO101" s="481"/>
      <c r="HJP101" s="482"/>
      <c r="HJQ101" s="481"/>
      <c r="HJR101" s="1053"/>
      <c r="HJS101" s="1053"/>
      <c r="HJT101" s="1053"/>
      <c r="HJU101" s="1053"/>
      <c r="HJV101" s="1053"/>
      <c r="HJW101" s="480"/>
      <c r="HJX101" s="480"/>
      <c r="HJY101" s="481"/>
      <c r="HJZ101" s="480"/>
      <c r="HKA101" s="480"/>
      <c r="HKB101" s="480"/>
      <c r="HKC101" s="481"/>
      <c r="HKD101" s="481"/>
      <c r="HKE101" s="482"/>
      <c r="HKF101" s="481"/>
      <c r="HKG101" s="1053"/>
      <c r="HKH101" s="1053"/>
      <c r="HKI101" s="1053"/>
      <c r="HKJ101" s="1053"/>
      <c r="HKK101" s="1053"/>
      <c r="HKL101" s="480"/>
      <c r="HKM101" s="480"/>
      <c r="HKN101" s="481"/>
      <c r="HKO101" s="480"/>
      <c r="HKP101" s="480"/>
      <c r="HKQ101" s="480"/>
      <c r="HKR101" s="481"/>
      <c r="HKS101" s="481"/>
      <c r="HKT101" s="482"/>
      <c r="HKU101" s="481"/>
      <c r="HKV101" s="1053"/>
      <c r="HKW101" s="1053"/>
      <c r="HKX101" s="1053"/>
      <c r="HKY101" s="1053"/>
      <c r="HKZ101" s="1053"/>
      <c r="HLA101" s="480"/>
      <c r="HLB101" s="480"/>
      <c r="HLC101" s="481"/>
      <c r="HLD101" s="480"/>
      <c r="HLE101" s="480"/>
      <c r="HLF101" s="480"/>
      <c r="HLG101" s="481"/>
      <c r="HLH101" s="481"/>
      <c r="HLI101" s="482"/>
      <c r="HLJ101" s="481"/>
      <c r="HLK101" s="1053"/>
      <c r="HLL101" s="1053"/>
      <c r="HLM101" s="1053"/>
      <c r="HLN101" s="1053"/>
      <c r="HLO101" s="1053"/>
      <c r="HLP101" s="480"/>
      <c r="HLQ101" s="480"/>
      <c r="HLR101" s="481"/>
      <c r="HLS101" s="480"/>
      <c r="HLT101" s="480"/>
      <c r="HLU101" s="480"/>
      <c r="HLV101" s="481"/>
      <c r="HLW101" s="481"/>
      <c r="HLX101" s="482"/>
      <c r="HLY101" s="481"/>
      <c r="HLZ101" s="1053"/>
      <c r="HMA101" s="1053"/>
      <c r="HMB101" s="1053"/>
      <c r="HMC101" s="1053"/>
      <c r="HMD101" s="1053"/>
      <c r="HME101" s="480"/>
      <c r="HMF101" s="480"/>
      <c r="HMG101" s="481"/>
      <c r="HMH101" s="480"/>
      <c r="HMI101" s="480"/>
      <c r="HMJ101" s="480"/>
      <c r="HMK101" s="481"/>
      <c r="HML101" s="481"/>
      <c r="HMM101" s="482"/>
      <c r="HMN101" s="481"/>
      <c r="HMO101" s="1053"/>
      <c r="HMP101" s="1053"/>
      <c r="HMQ101" s="1053"/>
      <c r="HMR101" s="1053"/>
      <c r="HMS101" s="1053"/>
      <c r="HMT101" s="480"/>
      <c r="HMU101" s="480"/>
      <c r="HMV101" s="481"/>
      <c r="HMW101" s="480"/>
      <c r="HMX101" s="480"/>
      <c r="HMY101" s="480"/>
      <c r="HMZ101" s="481"/>
      <c r="HNA101" s="481"/>
      <c r="HNB101" s="482"/>
      <c r="HNC101" s="481"/>
      <c r="HND101" s="1053"/>
      <c r="HNE101" s="1053"/>
      <c r="HNF101" s="1053"/>
      <c r="HNG101" s="1053"/>
      <c r="HNH101" s="1053"/>
      <c r="HNI101" s="480"/>
      <c r="HNJ101" s="480"/>
      <c r="HNK101" s="481"/>
      <c r="HNL101" s="480"/>
      <c r="HNM101" s="480"/>
      <c r="HNN101" s="480"/>
      <c r="HNO101" s="481"/>
      <c r="HNP101" s="481"/>
      <c r="HNQ101" s="482"/>
      <c r="HNR101" s="481"/>
      <c r="HNS101" s="1053"/>
      <c r="HNT101" s="1053"/>
      <c r="HNU101" s="1053"/>
      <c r="HNV101" s="1053"/>
      <c r="HNW101" s="1053"/>
      <c r="HNX101" s="480"/>
      <c r="HNY101" s="480"/>
      <c r="HNZ101" s="481"/>
      <c r="HOA101" s="480"/>
      <c r="HOB101" s="480"/>
      <c r="HOC101" s="480"/>
      <c r="HOD101" s="481"/>
      <c r="HOE101" s="481"/>
      <c r="HOF101" s="482"/>
      <c r="HOG101" s="481"/>
      <c r="HOH101" s="1053"/>
      <c r="HOI101" s="1053"/>
      <c r="HOJ101" s="1053"/>
      <c r="HOK101" s="1053"/>
      <c r="HOL101" s="1053"/>
      <c r="HOM101" s="480"/>
      <c r="HON101" s="480"/>
      <c r="HOO101" s="481"/>
      <c r="HOP101" s="480"/>
      <c r="HOQ101" s="480"/>
      <c r="HOR101" s="480"/>
      <c r="HOS101" s="481"/>
      <c r="HOT101" s="481"/>
      <c r="HOU101" s="482"/>
      <c r="HOV101" s="481"/>
      <c r="HOW101" s="1053"/>
      <c r="HOX101" s="1053"/>
      <c r="HOY101" s="1053"/>
      <c r="HOZ101" s="1053"/>
      <c r="HPA101" s="1053"/>
      <c r="HPB101" s="480"/>
      <c r="HPC101" s="480"/>
      <c r="HPD101" s="481"/>
      <c r="HPE101" s="480"/>
      <c r="HPF101" s="480"/>
      <c r="HPG101" s="480"/>
      <c r="HPH101" s="481"/>
      <c r="HPI101" s="481"/>
      <c r="HPJ101" s="482"/>
      <c r="HPK101" s="481"/>
      <c r="HPL101" s="1053"/>
      <c r="HPM101" s="1053"/>
      <c r="HPN101" s="1053"/>
      <c r="HPO101" s="1053"/>
      <c r="HPP101" s="1053"/>
      <c r="HPQ101" s="480"/>
      <c r="HPR101" s="480"/>
      <c r="HPS101" s="481"/>
      <c r="HPT101" s="480"/>
      <c r="HPU101" s="480"/>
      <c r="HPV101" s="480"/>
      <c r="HPW101" s="481"/>
      <c r="HPX101" s="481"/>
      <c r="HPY101" s="482"/>
      <c r="HPZ101" s="481"/>
      <c r="HQA101" s="1053"/>
      <c r="HQB101" s="1053"/>
      <c r="HQC101" s="1053"/>
      <c r="HQD101" s="1053"/>
      <c r="HQE101" s="1053"/>
      <c r="HQF101" s="480"/>
      <c r="HQG101" s="480"/>
      <c r="HQH101" s="481"/>
      <c r="HQI101" s="480"/>
      <c r="HQJ101" s="480"/>
      <c r="HQK101" s="480"/>
      <c r="HQL101" s="481"/>
      <c r="HQM101" s="481"/>
      <c r="HQN101" s="482"/>
      <c r="HQO101" s="481"/>
      <c r="HQP101" s="1053"/>
      <c r="HQQ101" s="1053"/>
      <c r="HQR101" s="1053"/>
      <c r="HQS101" s="1053"/>
      <c r="HQT101" s="1053"/>
      <c r="HQU101" s="480"/>
      <c r="HQV101" s="480"/>
      <c r="HQW101" s="481"/>
      <c r="HQX101" s="480"/>
      <c r="HQY101" s="480"/>
      <c r="HQZ101" s="480"/>
      <c r="HRA101" s="481"/>
      <c r="HRB101" s="481"/>
      <c r="HRC101" s="482"/>
      <c r="HRD101" s="481"/>
      <c r="HRE101" s="1053"/>
      <c r="HRF101" s="1053"/>
      <c r="HRG101" s="1053"/>
      <c r="HRH101" s="1053"/>
      <c r="HRI101" s="1053"/>
      <c r="HRJ101" s="480"/>
      <c r="HRK101" s="480"/>
      <c r="HRL101" s="481"/>
      <c r="HRM101" s="480"/>
      <c r="HRN101" s="480"/>
      <c r="HRO101" s="480"/>
      <c r="HRP101" s="481"/>
      <c r="HRQ101" s="481"/>
      <c r="HRR101" s="482"/>
      <c r="HRS101" s="481"/>
      <c r="HRT101" s="1053"/>
      <c r="HRU101" s="1053"/>
      <c r="HRV101" s="1053"/>
      <c r="HRW101" s="1053"/>
      <c r="HRX101" s="1053"/>
      <c r="HRY101" s="480"/>
      <c r="HRZ101" s="480"/>
      <c r="HSA101" s="481"/>
      <c r="HSB101" s="480"/>
      <c r="HSC101" s="480"/>
      <c r="HSD101" s="480"/>
      <c r="HSE101" s="481"/>
      <c r="HSF101" s="481"/>
      <c r="HSG101" s="482"/>
      <c r="HSH101" s="481"/>
      <c r="HSI101" s="1053"/>
      <c r="HSJ101" s="1053"/>
      <c r="HSK101" s="1053"/>
      <c r="HSL101" s="1053"/>
      <c r="HSM101" s="1053"/>
      <c r="HSN101" s="480"/>
      <c r="HSO101" s="480"/>
      <c r="HSP101" s="481"/>
      <c r="HSQ101" s="480"/>
      <c r="HSR101" s="480"/>
      <c r="HSS101" s="480"/>
      <c r="HST101" s="481"/>
      <c r="HSU101" s="481"/>
      <c r="HSV101" s="482"/>
      <c r="HSW101" s="481"/>
      <c r="HSX101" s="1053"/>
      <c r="HSY101" s="1053"/>
      <c r="HSZ101" s="1053"/>
      <c r="HTA101" s="1053"/>
      <c r="HTB101" s="1053"/>
      <c r="HTC101" s="480"/>
      <c r="HTD101" s="480"/>
      <c r="HTE101" s="481"/>
      <c r="HTF101" s="480"/>
      <c r="HTG101" s="480"/>
      <c r="HTH101" s="480"/>
      <c r="HTI101" s="481"/>
      <c r="HTJ101" s="481"/>
      <c r="HTK101" s="482"/>
      <c r="HTL101" s="481"/>
      <c r="HTM101" s="1053"/>
      <c r="HTN101" s="1053"/>
      <c r="HTO101" s="1053"/>
      <c r="HTP101" s="1053"/>
      <c r="HTQ101" s="1053"/>
      <c r="HTR101" s="480"/>
      <c r="HTS101" s="480"/>
      <c r="HTT101" s="481"/>
      <c r="HTU101" s="480"/>
      <c r="HTV101" s="480"/>
      <c r="HTW101" s="480"/>
      <c r="HTX101" s="481"/>
      <c r="HTY101" s="481"/>
      <c r="HTZ101" s="482"/>
      <c r="HUA101" s="481"/>
      <c r="HUB101" s="1053"/>
      <c r="HUC101" s="1053"/>
      <c r="HUD101" s="1053"/>
      <c r="HUE101" s="1053"/>
      <c r="HUF101" s="1053"/>
      <c r="HUG101" s="480"/>
      <c r="HUH101" s="480"/>
      <c r="HUI101" s="481"/>
      <c r="HUJ101" s="480"/>
      <c r="HUK101" s="480"/>
      <c r="HUL101" s="480"/>
      <c r="HUM101" s="481"/>
      <c r="HUN101" s="481"/>
      <c r="HUO101" s="482"/>
      <c r="HUP101" s="481"/>
      <c r="HUQ101" s="1053"/>
      <c r="HUR101" s="1053"/>
      <c r="HUS101" s="1053"/>
      <c r="HUT101" s="1053"/>
      <c r="HUU101" s="1053"/>
      <c r="HUV101" s="480"/>
      <c r="HUW101" s="480"/>
      <c r="HUX101" s="481"/>
      <c r="HUY101" s="480"/>
      <c r="HUZ101" s="480"/>
      <c r="HVA101" s="480"/>
      <c r="HVB101" s="481"/>
      <c r="HVC101" s="481"/>
      <c r="HVD101" s="482"/>
      <c r="HVE101" s="481"/>
      <c r="HVF101" s="1053"/>
      <c r="HVG101" s="1053"/>
      <c r="HVH101" s="1053"/>
      <c r="HVI101" s="1053"/>
      <c r="HVJ101" s="1053"/>
      <c r="HVK101" s="480"/>
      <c r="HVL101" s="480"/>
      <c r="HVM101" s="481"/>
      <c r="HVN101" s="480"/>
      <c r="HVO101" s="480"/>
      <c r="HVP101" s="480"/>
      <c r="HVQ101" s="481"/>
      <c r="HVR101" s="481"/>
      <c r="HVS101" s="482"/>
      <c r="HVT101" s="481"/>
      <c r="HVU101" s="1053"/>
      <c r="HVV101" s="1053"/>
      <c r="HVW101" s="1053"/>
      <c r="HVX101" s="1053"/>
      <c r="HVY101" s="1053"/>
      <c r="HVZ101" s="480"/>
      <c r="HWA101" s="480"/>
      <c r="HWB101" s="481"/>
      <c r="HWC101" s="480"/>
      <c r="HWD101" s="480"/>
      <c r="HWE101" s="480"/>
      <c r="HWF101" s="481"/>
      <c r="HWG101" s="481"/>
      <c r="HWH101" s="482"/>
      <c r="HWI101" s="481"/>
      <c r="HWJ101" s="1053"/>
      <c r="HWK101" s="1053"/>
      <c r="HWL101" s="1053"/>
      <c r="HWM101" s="1053"/>
      <c r="HWN101" s="1053"/>
      <c r="HWO101" s="480"/>
      <c r="HWP101" s="480"/>
      <c r="HWQ101" s="481"/>
      <c r="HWR101" s="480"/>
      <c r="HWS101" s="480"/>
      <c r="HWT101" s="480"/>
      <c r="HWU101" s="481"/>
      <c r="HWV101" s="481"/>
      <c r="HWW101" s="482"/>
      <c r="HWX101" s="481"/>
      <c r="HWY101" s="1053"/>
      <c r="HWZ101" s="1053"/>
      <c r="HXA101" s="1053"/>
      <c r="HXB101" s="1053"/>
      <c r="HXC101" s="1053"/>
      <c r="HXD101" s="480"/>
      <c r="HXE101" s="480"/>
      <c r="HXF101" s="481"/>
      <c r="HXG101" s="480"/>
      <c r="HXH101" s="480"/>
      <c r="HXI101" s="480"/>
      <c r="HXJ101" s="481"/>
      <c r="HXK101" s="481"/>
      <c r="HXL101" s="482"/>
      <c r="HXM101" s="481"/>
      <c r="HXN101" s="1053"/>
      <c r="HXO101" s="1053"/>
      <c r="HXP101" s="1053"/>
      <c r="HXQ101" s="1053"/>
      <c r="HXR101" s="1053"/>
      <c r="HXS101" s="480"/>
      <c r="HXT101" s="480"/>
      <c r="HXU101" s="481"/>
      <c r="HXV101" s="480"/>
      <c r="HXW101" s="480"/>
      <c r="HXX101" s="480"/>
      <c r="HXY101" s="481"/>
      <c r="HXZ101" s="481"/>
      <c r="HYA101" s="482"/>
      <c r="HYB101" s="481"/>
      <c r="HYC101" s="1053"/>
      <c r="HYD101" s="1053"/>
      <c r="HYE101" s="1053"/>
      <c r="HYF101" s="1053"/>
      <c r="HYG101" s="1053"/>
      <c r="HYH101" s="480"/>
      <c r="HYI101" s="480"/>
      <c r="HYJ101" s="481"/>
      <c r="HYK101" s="480"/>
      <c r="HYL101" s="480"/>
      <c r="HYM101" s="480"/>
      <c r="HYN101" s="481"/>
      <c r="HYO101" s="481"/>
      <c r="HYP101" s="482"/>
      <c r="HYQ101" s="481"/>
      <c r="HYR101" s="1053"/>
      <c r="HYS101" s="1053"/>
      <c r="HYT101" s="1053"/>
      <c r="HYU101" s="1053"/>
      <c r="HYV101" s="1053"/>
      <c r="HYW101" s="480"/>
      <c r="HYX101" s="480"/>
      <c r="HYY101" s="481"/>
      <c r="HYZ101" s="480"/>
      <c r="HZA101" s="480"/>
      <c r="HZB101" s="480"/>
      <c r="HZC101" s="481"/>
      <c r="HZD101" s="481"/>
      <c r="HZE101" s="482"/>
      <c r="HZF101" s="481"/>
      <c r="HZG101" s="1053"/>
      <c r="HZH101" s="1053"/>
      <c r="HZI101" s="1053"/>
      <c r="HZJ101" s="1053"/>
      <c r="HZK101" s="1053"/>
      <c r="HZL101" s="480"/>
      <c r="HZM101" s="480"/>
      <c r="HZN101" s="481"/>
      <c r="HZO101" s="480"/>
      <c r="HZP101" s="480"/>
      <c r="HZQ101" s="480"/>
      <c r="HZR101" s="481"/>
      <c r="HZS101" s="481"/>
      <c r="HZT101" s="482"/>
      <c r="HZU101" s="481"/>
      <c r="HZV101" s="1053"/>
      <c r="HZW101" s="1053"/>
      <c r="HZX101" s="1053"/>
      <c r="HZY101" s="1053"/>
      <c r="HZZ101" s="1053"/>
      <c r="IAA101" s="480"/>
      <c r="IAB101" s="480"/>
      <c r="IAC101" s="481"/>
      <c r="IAD101" s="480"/>
      <c r="IAE101" s="480"/>
      <c r="IAF101" s="480"/>
      <c r="IAG101" s="481"/>
      <c r="IAH101" s="481"/>
      <c r="IAI101" s="482"/>
      <c r="IAJ101" s="481"/>
      <c r="IAK101" s="1053"/>
      <c r="IAL101" s="1053"/>
      <c r="IAM101" s="1053"/>
      <c r="IAN101" s="1053"/>
      <c r="IAO101" s="1053"/>
      <c r="IAP101" s="480"/>
      <c r="IAQ101" s="480"/>
      <c r="IAR101" s="481"/>
      <c r="IAS101" s="480"/>
      <c r="IAT101" s="480"/>
      <c r="IAU101" s="480"/>
      <c r="IAV101" s="481"/>
      <c r="IAW101" s="481"/>
      <c r="IAX101" s="482"/>
      <c r="IAY101" s="481"/>
      <c r="IAZ101" s="1053"/>
      <c r="IBA101" s="1053"/>
      <c r="IBB101" s="1053"/>
      <c r="IBC101" s="1053"/>
      <c r="IBD101" s="1053"/>
      <c r="IBE101" s="480"/>
      <c r="IBF101" s="480"/>
      <c r="IBG101" s="481"/>
      <c r="IBH101" s="480"/>
      <c r="IBI101" s="480"/>
      <c r="IBJ101" s="480"/>
      <c r="IBK101" s="481"/>
      <c r="IBL101" s="481"/>
      <c r="IBM101" s="482"/>
      <c r="IBN101" s="481"/>
      <c r="IBO101" s="1053"/>
      <c r="IBP101" s="1053"/>
      <c r="IBQ101" s="1053"/>
      <c r="IBR101" s="1053"/>
      <c r="IBS101" s="1053"/>
      <c r="IBT101" s="480"/>
      <c r="IBU101" s="480"/>
      <c r="IBV101" s="481"/>
      <c r="IBW101" s="480"/>
      <c r="IBX101" s="480"/>
      <c r="IBY101" s="480"/>
      <c r="IBZ101" s="481"/>
      <c r="ICA101" s="481"/>
      <c r="ICB101" s="482"/>
      <c r="ICC101" s="481"/>
      <c r="ICD101" s="1053"/>
      <c r="ICE101" s="1053"/>
      <c r="ICF101" s="1053"/>
      <c r="ICG101" s="1053"/>
      <c r="ICH101" s="1053"/>
      <c r="ICI101" s="480"/>
      <c r="ICJ101" s="480"/>
      <c r="ICK101" s="481"/>
      <c r="ICL101" s="480"/>
      <c r="ICM101" s="480"/>
      <c r="ICN101" s="480"/>
      <c r="ICO101" s="481"/>
      <c r="ICP101" s="481"/>
      <c r="ICQ101" s="482"/>
      <c r="ICR101" s="481"/>
      <c r="ICS101" s="1053"/>
      <c r="ICT101" s="1053"/>
      <c r="ICU101" s="1053"/>
      <c r="ICV101" s="1053"/>
      <c r="ICW101" s="1053"/>
      <c r="ICX101" s="480"/>
      <c r="ICY101" s="480"/>
      <c r="ICZ101" s="481"/>
      <c r="IDA101" s="480"/>
      <c r="IDB101" s="480"/>
      <c r="IDC101" s="480"/>
      <c r="IDD101" s="481"/>
      <c r="IDE101" s="481"/>
      <c r="IDF101" s="482"/>
      <c r="IDG101" s="481"/>
      <c r="IDH101" s="1053"/>
      <c r="IDI101" s="1053"/>
      <c r="IDJ101" s="1053"/>
      <c r="IDK101" s="1053"/>
      <c r="IDL101" s="1053"/>
      <c r="IDM101" s="480"/>
      <c r="IDN101" s="480"/>
      <c r="IDO101" s="481"/>
      <c r="IDP101" s="480"/>
      <c r="IDQ101" s="480"/>
      <c r="IDR101" s="480"/>
      <c r="IDS101" s="481"/>
      <c r="IDT101" s="481"/>
      <c r="IDU101" s="482"/>
      <c r="IDV101" s="481"/>
      <c r="IDW101" s="1053"/>
      <c r="IDX101" s="1053"/>
      <c r="IDY101" s="1053"/>
      <c r="IDZ101" s="1053"/>
      <c r="IEA101" s="1053"/>
      <c r="IEB101" s="480"/>
      <c r="IEC101" s="480"/>
      <c r="IED101" s="481"/>
      <c r="IEE101" s="480"/>
      <c r="IEF101" s="480"/>
      <c r="IEG101" s="480"/>
      <c r="IEH101" s="481"/>
      <c r="IEI101" s="481"/>
      <c r="IEJ101" s="482"/>
      <c r="IEK101" s="481"/>
      <c r="IEL101" s="1053"/>
      <c r="IEM101" s="1053"/>
      <c r="IEN101" s="1053"/>
      <c r="IEO101" s="1053"/>
      <c r="IEP101" s="1053"/>
      <c r="IEQ101" s="480"/>
      <c r="IER101" s="480"/>
      <c r="IES101" s="481"/>
      <c r="IET101" s="480"/>
      <c r="IEU101" s="480"/>
      <c r="IEV101" s="480"/>
      <c r="IEW101" s="481"/>
      <c r="IEX101" s="481"/>
      <c r="IEY101" s="482"/>
      <c r="IEZ101" s="481"/>
      <c r="IFA101" s="1053"/>
      <c r="IFB101" s="1053"/>
      <c r="IFC101" s="1053"/>
      <c r="IFD101" s="1053"/>
      <c r="IFE101" s="1053"/>
      <c r="IFF101" s="480"/>
      <c r="IFG101" s="480"/>
      <c r="IFH101" s="481"/>
      <c r="IFI101" s="480"/>
      <c r="IFJ101" s="480"/>
      <c r="IFK101" s="480"/>
      <c r="IFL101" s="481"/>
      <c r="IFM101" s="481"/>
      <c r="IFN101" s="482"/>
      <c r="IFO101" s="481"/>
      <c r="IFP101" s="1053"/>
      <c r="IFQ101" s="1053"/>
      <c r="IFR101" s="1053"/>
      <c r="IFS101" s="1053"/>
      <c r="IFT101" s="1053"/>
      <c r="IFU101" s="480"/>
      <c r="IFV101" s="480"/>
      <c r="IFW101" s="481"/>
      <c r="IFX101" s="480"/>
      <c r="IFY101" s="480"/>
      <c r="IFZ101" s="480"/>
      <c r="IGA101" s="481"/>
      <c r="IGB101" s="481"/>
      <c r="IGC101" s="482"/>
      <c r="IGD101" s="481"/>
      <c r="IGE101" s="1053"/>
      <c r="IGF101" s="1053"/>
      <c r="IGG101" s="1053"/>
      <c r="IGH101" s="1053"/>
      <c r="IGI101" s="1053"/>
      <c r="IGJ101" s="480"/>
      <c r="IGK101" s="480"/>
      <c r="IGL101" s="481"/>
      <c r="IGM101" s="480"/>
      <c r="IGN101" s="480"/>
      <c r="IGO101" s="480"/>
      <c r="IGP101" s="481"/>
      <c r="IGQ101" s="481"/>
      <c r="IGR101" s="482"/>
      <c r="IGS101" s="481"/>
      <c r="IGT101" s="1053"/>
      <c r="IGU101" s="1053"/>
      <c r="IGV101" s="1053"/>
      <c r="IGW101" s="1053"/>
      <c r="IGX101" s="1053"/>
      <c r="IGY101" s="480"/>
      <c r="IGZ101" s="480"/>
      <c r="IHA101" s="481"/>
      <c r="IHB101" s="480"/>
      <c r="IHC101" s="480"/>
      <c r="IHD101" s="480"/>
      <c r="IHE101" s="481"/>
      <c r="IHF101" s="481"/>
      <c r="IHG101" s="482"/>
      <c r="IHH101" s="481"/>
      <c r="IHI101" s="1053"/>
      <c r="IHJ101" s="1053"/>
      <c r="IHK101" s="1053"/>
      <c r="IHL101" s="1053"/>
      <c r="IHM101" s="1053"/>
      <c r="IHN101" s="480"/>
      <c r="IHO101" s="480"/>
      <c r="IHP101" s="481"/>
      <c r="IHQ101" s="480"/>
      <c r="IHR101" s="480"/>
      <c r="IHS101" s="480"/>
      <c r="IHT101" s="481"/>
      <c r="IHU101" s="481"/>
      <c r="IHV101" s="482"/>
      <c r="IHW101" s="481"/>
      <c r="IHX101" s="1053"/>
      <c r="IHY101" s="1053"/>
      <c r="IHZ101" s="1053"/>
      <c r="IIA101" s="1053"/>
      <c r="IIB101" s="1053"/>
      <c r="IIC101" s="480"/>
      <c r="IID101" s="480"/>
      <c r="IIE101" s="481"/>
      <c r="IIF101" s="480"/>
      <c r="IIG101" s="480"/>
      <c r="IIH101" s="480"/>
      <c r="III101" s="481"/>
      <c r="IIJ101" s="481"/>
      <c r="IIK101" s="482"/>
      <c r="IIL101" s="481"/>
      <c r="IIM101" s="1053"/>
      <c r="IIN101" s="1053"/>
      <c r="IIO101" s="1053"/>
      <c r="IIP101" s="1053"/>
      <c r="IIQ101" s="1053"/>
      <c r="IIR101" s="480"/>
      <c r="IIS101" s="480"/>
      <c r="IIT101" s="481"/>
      <c r="IIU101" s="480"/>
      <c r="IIV101" s="480"/>
      <c r="IIW101" s="480"/>
      <c r="IIX101" s="481"/>
      <c r="IIY101" s="481"/>
      <c r="IIZ101" s="482"/>
      <c r="IJA101" s="481"/>
      <c r="IJB101" s="1053"/>
      <c r="IJC101" s="1053"/>
      <c r="IJD101" s="1053"/>
      <c r="IJE101" s="1053"/>
      <c r="IJF101" s="1053"/>
      <c r="IJG101" s="480"/>
      <c r="IJH101" s="480"/>
      <c r="IJI101" s="481"/>
      <c r="IJJ101" s="480"/>
      <c r="IJK101" s="480"/>
      <c r="IJL101" s="480"/>
      <c r="IJM101" s="481"/>
      <c r="IJN101" s="481"/>
      <c r="IJO101" s="482"/>
      <c r="IJP101" s="481"/>
      <c r="IJQ101" s="1053"/>
      <c r="IJR101" s="1053"/>
      <c r="IJS101" s="1053"/>
      <c r="IJT101" s="1053"/>
      <c r="IJU101" s="1053"/>
      <c r="IJV101" s="480"/>
      <c r="IJW101" s="480"/>
      <c r="IJX101" s="481"/>
      <c r="IJY101" s="480"/>
      <c r="IJZ101" s="480"/>
      <c r="IKA101" s="480"/>
      <c r="IKB101" s="481"/>
      <c r="IKC101" s="481"/>
      <c r="IKD101" s="482"/>
      <c r="IKE101" s="481"/>
      <c r="IKF101" s="1053"/>
      <c r="IKG101" s="1053"/>
      <c r="IKH101" s="1053"/>
      <c r="IKI101" s="1053"/>
      <c r="IKJ101" s="1053"/>
      <c r="IKK101" s="480"/>
      <c r="IKL101" s="480"/>
      <c r="IKM101" s="481"/>
      <c r="IKN101" s="480"/>
      <c r="IKO101" s="480"/>
      <c r="IKP101" s="480"/>
      <c r="IKQ101" s="481"/>
      <c r="IKR101" s="481"/>
      <c r="IKS101" s="482"/>
      <c r="IKT101" s="481"/>
      <c r="IKU101" s="1053"/>
      <c r="IKV101" s="1053"/>
      <c r="IKW101" s="1053"/>
      <c r="IKX101" s="1053"/>
      <c r="IKY101" s="1053"/>
      <c r="IKZ101" s="480"/>
      <c r="ILA101" s="480"/>
      <c r="ILB101" s="481"/>
      <c r="ILC101" s="480"/>
      <c r="ILD101" s="480"/>
      <c r="ILE101" s="480"/>
      <c r="ILF101" s="481"/>
      <c r="ILG101" s="481"/>
      <c r="ILH101" s="482"/>
      <c r="ILI101" s="481"/>
      <c r="ILJ101" s="1053"/>
      <c r="ILK101" s="1053"/>
      <c r="ILL101" s="1053"/>
      <c r="ILM101" s="1053"/>
      <c r="ILN101" s="1053"/>
      <c r="ILO101" s="480"/>
      <c r="ILP101" s="480"/>
      <c r="ILQ101" s="481"/>
      <c r="ILR101" s="480"/>
      <c r="ILS101" s="480"/>
      <c r="ILT101" s="480"/>
      <c r="ILU101" s="481"/>
      <c r="ILV101" s="481"/>
      <c r="ILW101" s="482"/>
      <c r="ILX101" s="481"/>
      <c r="ILY101" s="1053"/>
      <c r="ILZ101" s="1053"/>
      <c r="IMA101" s="1053"/>
      <c r="IMB101" s="1053"/>
      <c r="IMC101" s="1053"/>
      <c r="IMD101" s="480"/>
      <c r="IME101" s="480"/>
      <c r="IMF101" s="481"/>
      <c r="IMG101" s="480"/>
      <c r="IMH101" s="480"/>
      <c r="IMI101" s="480"/>
      <c r="IMJ101" s="481"/>
      <c r="IMK101" s="481"/>
      <c r="IML101" s="482"/>
      <c r="IMM101" s="481"/>
      <c r="IMN101" s="1053"/>
      <c r="IMO101" s="1053"/>
      <c r="IMP101" s="1053"/>
      <c r="IMQ101" s="1053"/>
      <c r="IMR101" s="1053"/>
      <c r="IMS101" s="480"/>
      <c r="IMT101" s="480"/>
      <c r="IMU101" s="481"/>
      <c r="IMV101" s="480"/>
      <c r="IMW101" s="480"/>
      <c r="IMX101" s="480"/>
      <c r="IMY101" s="481"/>
      <c r="IMZ101" s="481"/>
      <c r="INA101" s="482"/>
      <c r="INB101" s="481"/>
      <c r="INC101" s="1053"/>
      <c r="IND101" s="1053"/>
      <c r="INE101" s="1053"/>
      <c r="INF101" s="1053"/>
      <c r="ING101" s="1053"/>
      <c r="INH101" s="480"/>
      <c r="INI101" s="480"/>
      <c r="INJ101" s="481"/>
      <c r="INK101" s="480"/>
      <c r="INL101" s="480"/>
      <c r="INM101" s="480"/>
      <c r="INN101" s="481"/>
      <c r="INO101" s="481"/>
      <c r="INP101" s="482"/>
      <c r="INQ101" s="481"/>
      <c r="INR101" s="1053"/>
      <c r="INS101" s="1053"/>
      <c r="INT101" s="1053"/>
      <c r="INU101" s="1053"/>
      <c r="INV101" s="1053"/>
      <c r="INW101" s="480"/>
      <c r="INX101" s="480"/>
      <c r="INY101" s="481"/>
      <c r="INZ101" s="480"/>
      <c r="IOA101" s="480"/>
      <c r="IOB101" s="480"/>
      <c r="IOC101" s="481"/>
      <c r="IOD101" s="481"/>
      <c r="IOE101" s="482"/>
      <c r="IOF101" s="481"/>
      <c r="IOG101" s="1053"/>
      <c r="IOH101" s="1053"/>
      <c r="IOI101" s="1053"/>
      <c r="IOJ101" s="1053"/>
      <c r="IOK101" s="1053"/>
      <c r="IOL101" s="480"/>
      <c r="IOM101" s="480"/>
      <c r="ION101" s="481"/>
      <c r="IOO101" s="480"/>
      <c r="IOP101" s="480"/>
      <c r="IOQ101" s="480"/>
      <c r="IOR101" s="481"/>
      <c r="IOS101" s="481"/>
      <c r="IOT101" s="482"/>
      <c r="IOU101" s="481"/>
      <c r="IOV101" s="1053"/>
      <c r="IOW101" s="1053"/>
      <c r="IOX101" s="1053"/>
      <c r="IOY101" s="1053"/>
      <c r="IOZ101" s="1053"/>
      <c r="IPA101" s="480"/>
      <c r="IPB101" s="480"/>
      <c r="IPC101" s="481"/>
      <c r="IPD101" s="480"/>
      <c r="IPE101" s="480"/>
      <c r="IPF101" s="480"/>
      <c r="IPG101" s="481"/>
      <c r="IPH101" s="481"/>
      <c r="IPI101" s="482"/>
      <c r="IPJ101" s="481"/>
      <c r="IPK101" s="1053"/>
      <c r="IPL101" s="1053"/>
      <c r="IPM101" s="1053"/>
      <c r="IPN101" s="1053"/>
      <c r="IPO101" s="1053"/>
      <c r="IPP101" s="480"/>
      <c r="IPQ101" s="480"/>
      <c r="IPR101" s="481"/>
      <c r="IPS101" s="480"/>
      <c r="IPT101" s="480"/>
      <c r="IPU101" s="480"/>
      <c r="IPV101" s="481"/>
      <c r="IPW101" s="481"/>
      <c r="IPX101" s="482"/>
      <c r="IPY101" s="481"/>
      <c r="IPZ101" s="1053"/>
      <c r="IQA101" s="1053"/>
      <c r="IQB101" s="1053"/>
      <c r="IQC101" s="1053"/>
      <c r="IQD101" s="1053"/>
      <c r="IQE101" s="480"/>
      <c r="IQF101" s="480"/>
      <c r="IQG101" s="481"/>
      <c r="IQH101" s="480"/>
      <c r="IQI101" s="480"/>
      <c r="IQJ101" s="480"/>
      <c r="IQK101" s="481"/>
      <c r="IQL101" s="481"/>
      <c r="IQM101" s="482"/>
      <c r="IQN101" s="481"/>
      <c r="IQO101" s="1053"/>
      <c r="IQP101" s="1053"/>
      <c r="IQQ101" s="1053"/>
      <c r="IQR101" s="1053"/>
      <c r="IQS101" s="1053"/>
      <c r="IQT101" s="480"/>
      <c r="IQU101" s="480"/>
      <c r="IQV101" s="481"/>
      <c r="IQW101" s="480"/>
      <c r="IQX101" s="480"/>
      <c r="IQY101" s="480"/>
      <c r="IQZ101" s="481"/>
      <c r="IRA101" s="481"/>
      <c r="IRB101" s="482"/>
      <c r="IRC101" s="481"/>
      <c r="IRD101" s="1053"/>
      <c r="IRE101" s="1053"/>
      <c r="IRF101" s="1053"/>
      <c r="IRG101" s="1053"/>
      <c r="IRH101" s="1053"/>
      <c r="IRI101" s="480"/>
      <c r="IRJ101" s="480"/>
      <c r="IRK101" s="481"/>
      <c r="IRL101" s="480"/>
      <c r="IRM101" s="480"/>
      <c r="IRN101" s="480"/>
      <c r="IRO101" s="481"/>
      <c r="IRP101" s="481"/>
      <c r="IRQ101" s="482"/>
      <c r="IRR101" s="481"/>
      <c r="IRS101" s="1053"/>
      <c r="IRT101" s="1053"/>
      <c r="IRU101" s="1053"/>
      <c r="IRV101" s="1053"/>
      <c r="IRW101" s="1053"/>
      <c r="IRX101" s="480"/>
      <c r="IRY101" s="480"/>
      <c r="IRZ101" s="481"/>
      <c r="ISA101" s="480"/>
      <c r="ISB101" s="480"/>
      <c r="ISC101" s="480"/>
      <c r="ISD101" s="481"/>
      <c r="ISE101" s="481"/>
      <c r="ISF101" s="482"/>
      <c r="ISG101" s="481"/>
      <c r="ISH101" s="1053"/>
      <c r="ISI101" s="1053"/>
      <c r="ISJ101" s="1053"/>
      <c r="ISK101" s="1053"/>
      <c r="ISL101" s="1053"/>
      <c r="ISM101" s="480"/>
      <c r="ISN101" s="480"/>
      <c r="ISO101" s="481"/>
      <c r="ISP101" s="480"/>
      <c r="ISQ101" s="480"/>
      <c r="ISR101" s="480"/>
      <c r="ISS101" s="481"/>
      <c r="IST101" s="481"/>
      <c r="ISU101" s="482"/>
      <c r="ISV101" s="481"/>
      <c r="ISW101" s="1053"/>
      <c r="ISX101" s="1053"/>
      <c r="ISY101" s="1053"/>
      <c r="ISZ101" s="1053"/>
      <c r="ITA101" s="1053"/>
      <c r="ITB101" s="480"/>
      <c r="ITC101" s="480"/>
      <c r="ITD101" s="481"/>
      <c r="ITE101" s="480"/>
      <c r="ITF101" s="480"/>
      <c r="ITG101" s="480"/>
      <c r="ITH101" s="481"/>
      <c r="ITI101" s="481"/>
      <c r="ITJ101" s="482"/>
      <c r="ITK101" s="481"/>
      <c r="ITL101" s="1053"/>
      <c r="ITM101" s="1053"/>
      <c r="ITN101" s="1053"/>
      <c r="ITO101" s="1053"/>
      <c r="ITP101" s="1053"/>
      <c r="ITQ101" s="480"/>
      <c r="ITR101" s="480"/>
      <c r="ITS101" s="481"/>
      <c r="ITT101" s="480"/>
      <c r="ITU101" s="480"/>
      <c r="ITV101" s="480"/>
      <c r="ITW101" s="481"/>
      <c r="ITX101" s="481"/>
      <c r="ITY101" s="482"/>
      <c r="ITZ101" s="481"/>
      <c r="IUA101" s="1053"/>
      <c r="IUB101" s="1053"/>
      <c r="IUC101" s="1053"/>
      <c r="IUD101" s="1053"/>
      <c r="IUE101" s="1053"/>
      <c r="IUF101" s="480"/>
      <c r="IUG101" s="480"/>
      <c r="IUH101" s="481"/>
      <c r="IUI101" s="480"/>
      <c r="IUJ101" s="480"/>
      <c r="IUK101" s="480"/>
      <c r="IUL101" s="481"/>
      <c r="IUM101" s="481"/>
      <c r="IUN101" s="482"/>
      <c r="IUO101" s="481"/>
      <c r="IUP101" s="1053"/>
      <c r="IUQ101" s="1053"/>
      <c r="IUR101" s="1053"/>
      <c r="IUS101" s="1053"/>
      <c r="IUT101" s="1053"/>
      <c r="IUU101" s="480"/>
      <c r="IUV101" s="480"/>
      <c r="IUW101" s="481"/>
      <c r="IUX101" s="480"/>
      <c r="IUY101" s="480"/>
      <c r="IUZ101" s="480"/>
      <c r="IVA101" s="481"/>
      <c r="IVB101" s="481"/>
      <c r="IVC101" s="482"/>
      <c r="IVD101" s="481"/>
      <c r="IVE101" s="1053"/>
      <c r="IVF101" s="1053"/>
      <c r="IVG101" s="1053"/>
      <c r="IVH101" s="1053"/>
      <c r="IVI101" s="1053"/>
      <c r="IVJ101" s="480"/>
      <c r="IVK101" s="480"/>
      <c r="IVL101" s="481"/>
      <c r="IVM101" s="480"/>
      <c r="IVN101" s="480"/>
      <c r="IVO101" s="480"/>
      <c r="IVP101" s="481"/>
      <c r="IVQ101" s="481"/>
      <c r="IVR101" s="482"/>
      <c r="IVS101" s="481"/>
      <c r="IVT101" s="1053"/>
      <c r="IVU101" s="1053"/>
      <c r="IVV101" s="1053"/>
      <c r="IVW101" s="1053"/>
      <c r="IVX101" s="1053"/>
      <c r="IVY101" s="480"/>
      <c r="IVZ101" s="480"/>
      <c r="IWA101" s="481"/>
      <c r="IWB101" s="480"/>
      <c r="IWC101" s="480"/>
      <c r="IWD101" s="480"/>
      <c r="IWE101" s="481"/>
      <c r="IWF101" s="481"/>
      <c r="IWG101" s="482"/>
      <c r="IWH101" s="481"/>
      <c r="IWI101" s="1053"/>
      <c r="IWJ101" s="1053"/>
      <c r="IWK101" s="1053"/>
      <c r="IWL101" s="1053"/>
      <c r="IWM101" s="1053"/>
      <c r="IWN101" s="480"/>
      <c r="IWO101" s="480"/>
      <c r="IWP101" s="481"/>
      <c r="IWQ101" s="480"/>
      <c r="IWR101" s="480"/>
      <c r="IWS101" s="480"/>
      <c r="IWT101" s="481"/>
      <c r="IWU101" s="481"/>
      <c r="IWV101" s="482"/>
      <c r="IWW101" s="481"/>
      <c r="IWX101" s="1053"/>
      <c r="IWY101" s="1053"/>
      <c r="IWZ101" s="1053"/>
      <c r="IXA101" s="1053"/>
      <c r="IXB101" s="1053"/>
      <c r="IXC101" s="480"/>
      <c r="IXD101" s="480"/>
      <c r="IXE101" s="481"/>
      <c r="IXF101" s="480"/>
      <c r="IXG101" s="480"/>
      <c r="IXH101" s="480"/>
      <c r="IXI101" s="481"/>
      <c r="IXJ101" s="481"/>
      <c r="IXK101" s="482"/>
      <c r="IXL101" s="481"/>
      <c r="IXM101" s="1053"/>
      <c r="IXN101" s="1053"/>
      <c r="IXO101" s="1053"/>
      <c r="IXP101" s="1053"/>
      <c r="IXQ101" s="1053"/>
      <c r="IXR101" s="480"/>
      <c r="IXS101" s="480"/>
      <c r="IXT101" s="481"/>
      <c r="IXU101" s="480"/>
      <c r="IXV101" s="480"/>
      <c r="IXW101" s="480"/>
      <c r="IXX101" s="481"/>
      <c r="IXY101" s="481"/>
      <c r="IXZ101" s="482"/>
      <c r="IYA101" s="481"/>
      <c r="IYB101" s="1053"/>
      <c r="IYC101" s="1053"/>
      <c r="IYD101" s="1053"/>
      <c r="IYE101" s="1053"/>
      <c r="IYF101" s="1053"/>
      <c r="IYG101" s="480"/>
      <c r="IYH101" s="480"/>
      <c r="IYI101" s="481"/>
      <c r="IYJ101" s="480"/>
      <c r="IYK101" s="480"/>
      <c r="IYL101" s="480"/>
      <c r="IYM101" s="481"/>
      <c r="IYN101" s="481"/>
      <c r="IYO101" s="482"/>
      <c r="IYP101" s="481"/>
      <c r="IYQ101" s="1053"/>
      <c r="IYR101" s="1053"/>
      <c r="IYS101" s="1053"/>
      <c r="IYT101" s="1053"/>
      <c r="IYU101" s="1053"/>
      <c r="IYV101" s="480"/>
      <c r="IYW101" s="480"/>
      <c r="IYX101" s="481"/>
      <c r="IYY101" s="480"/>
      <c r="IYZ101" s="480"/>
      <c r="IZA101" s="480"/>
      <c r="IZB101" s="481"/>
      <c r="IZC101" s="481"/>
      <c r="IZD101" s="482"/>
      <c r="IZE101" s="481"/>
      <c r="IZF101" s="1053"/>
      <c r="IZG101" s="1053"/>
      <c r="IZH101" s="1053"/>
      <c r="IZI101" s="1053"/>
      <c r="IZJ101" s="1053"/>
      <c r="IZK101" s="480"/>
      <c r="IZL101" s="480"/>
      <c r="IZM101" s="481"/>
      <c r="IZN101" s="480"/>
      <c r="IZO101" s="480"/>
      <c r="IZP101" s="480"/>
      <c r="IZQ101" s="481"/>
      <c r="IZR101" s="481"/>
      <c r="IZS101" s="482"/>
      <c r="IZT101" s="481"/>
      <c r="IZU101" s="1053"/>
      <c r="IZV101" s="1053"/>
      <c r="IZW101" s="1053"/>
      <c r="IZX101" s="1053"/>
      <c r="IZY101" s="1053"/>
      <c r="IZZ101" s="480"/>
      <c r="JAA101" s="480"/>
      <c r="JAB101" s="481"/>
      <c r="JAC101" s="480"/>
      <c r="JAD101" s="480"/>
      <c r="JAE101" s="480"/>
      <c r="JAF101" s="481"/>
      <c r="JAG101" s="481"/>
      <c r="JAH101" s="482"/>
      <c r="JAI101" s="481"/>
      <c r="JAJ101" s="1053"/>
      <c r="JAK101" s="1053"/>
      <c r="JAL101" s="1053"/>
      <c r="JAM101" s="1053"/>
      <c r="JAN101" s="1053"/>
      <c r="JAO101" s="480"/>
      <c r="JAP101" s="480"/>
      <c r="JAQ101" s="481"/>
      <c r="JAR101" s="480"/>
      <c r="JAS101" s="480"/>
      <c r="JAT101" s="480"/>
      <c r="JAU101" s="481"/>
      <c r="JAV101" s="481"/>
      <c r="JAW101" s="482"/>
      <c r="JAX101" s="481"/>
      <c r="JAY101" s="1053"/>
      <c r="JAZ101" s="1053"/>
      <c r="JBA101" s="1053"/>
      <c r="JBB101" s="1053"/>
      <c r="JBC101" s="1053"/>
      <c r="JBD101" s="480"/>
      <c r="JBE101" s="480"/>
      <c r="JBF101" s="481"/>
      <c r="JBG101" s="480"/>
      <c r="JBH101" s="480"/>
      <c r="JBI101" s="480"/>
      <c r="JBJ101" s="481"/>
      <c r="JBK101" s="481"/>
      <c r="JBL101" s="482"/>
      <c r="JBM101" s="481"/>
      <c r="JBN101" s="1053"/>
      <c r="JBO101" s="1053"/>
      <c r="JBP101" s="1053"/>
      <c r="JBQ101" s="1053"/>
      <c r="JBR101" s="1053"/>
      <c r="JBS101" s="480"/>
      <c r="JBT101" s="480"/>
      <c r="JBU101" s="481"/>
      <c r="JBV101" s="480"/>
      <c r="JBW101" s="480"/>
      <c r="JBX101" s="480"/>
      <c r="JBY101" s="481"/>
      <c r="JBZ101" s="481"/>
      <c r="JCA101" s="482"/>
      <c r="JCB101" s="481"/>
      <c r="JCC101" s="1053"/>
      <c r="JCD101" s="1053"/>
      <c r="JCE101" s="1053"/>
      <c r="JCF101" s="1053"/>
      <c r="JCG101" s="1053"/>
      <c r="JCH101" s="480"/>
      <c r="JCI101" s="480"/>
      <c r="JCJ101" s="481"/>
      <c r="JCK101" s="480"/>
      <c r="JCL101" s="480"/>
      <c r="JCM101" s="480"/>
      <c r="JCN101" s="481"/>
      <c r="JCO101" s="481"/>
      <c r="JCP101" s="482"/>
      <c r="JCQ101" s="481"/>
      <c r="JCR101" s="1053"/>
      <c r="JCS101" s="1053"/>
      <c r="JCT101" s="1053"/>
      <c r="JCU101" s="1053"/>
      <c r="JCV101" s="1053"/>
      <c r="JCW101" s="480"/>
      <c r="JCX101" s="480"/>
      <c r="JCY101" s="481"/>
      <c r="JCZ101" s="480"/>
      <c r="JDA101" s="480"/>
      <c r="JDB101" s="480"/>
      <c r="JDC101" s="481"/>
      <c r="JDD101" s="481"/>
      <c r="JDE101" s="482"/>
      <c r="JDF101" s="481"/>
      <c r="JDG101" s="1053"/>
      <c r="JDH101" s="1053"/>
      <c r="JDI101" s="1053"/>
      <c r="JDJ101" s="1053"/>
      <c r="JDK101" s="1053"/>
      <c r="JDL101" s="480"/>
      <c r="JDM101" s="480"/>
      <c r="JDN101" s="481"/>
      <c r="JDO101" s="480"/>
      <c r="JDP101" s="480"/>
      <c r="JDQ101" s="480"/>
      <c r="JDR101" s="481"/>
      <c r="JDS101" s="481"/>
      <c r="JDT101" s="482"/>
      <c r="JDU101" s="481"/>
      <c r="JDV101" s="1053"/>
      <c r="JDW101" s="1053"/>
      <c r="JDX101" s="1053"/>
      <c r="JDY101" s="1053"/>
      <c r="JDZ101" s="1053"/>
      <c r="JEA101" s="480"/>
      <c r="JEB101" s="480"/>
      <c r="JEC101" s="481"/>
      <c r="JED101" s="480"/>
      <c r="JEE101" s="480"/>
      <c r="JEF101" s="480"/>
      <c r="JEG101" s="481"/>
      <c r="JEH101" s="481"/>
      <c r="JEI101" s="482"/>
      <c r="JEJ101" s="481"/>
      <c r="JEK101" s="1053"/>
      <c r="JEL101" s="1053"/>
      <c r="JEM101" s="1053"/>
      <c r="JEN101" s="1053"/>
      <c r="JEO101" s="1053"/>
      <c r="JEP101" s="480"/>
      <c r="JEQ101" s="480"/>
      <c r="JER101" s="481"/>
      <c r="JES101" s="480"/>
      <c r="JET101" s="480"/>
      <c r="JEU101" s="480"/>
      <c r="JEV101" s="481"/>
      <c r="JEW101" s="481"/>
      <c r="JEX101" s="482"/>
      <c r="JEY101" s="481"/>
      <c r="JEZ101" s="1053"/>
      <c r="JFA101" s="1053"/>
      <c r="JFB101" s="1053"/>
      <c r="JFC101" s="1053"/>
      <c r="JFD101" s="1053"/>
      <c r="JFE101" s="480"/>
      <c r="JFF101" s="480"/>
      <c r="JFG101" s="481"/>
      <c r="JFH101" s="480"/>
      <c r="JFI101" s="480"/>
      <c r="JFJ101" s="480"/>
      <c r="JFK101" s="481"/>
      <c r="JFL101" s="481"/>
      <c r="JFM101" s="482"/>
      <c r="JFN101" s="481"/>
      <c r="JFO101" s="1053"/>
      <c r="JFP101" s="1053"/>
      <c r="JFQ101" s="1053"/>
      <c r="JFR101" s="1053"/>
      <c r="JFS101" s="1053"/>
      <c r="JFT101" s="480"/>
      <c r="JFU101" s="480"/>
      <c r="JFV101" s="481"/>
      <c r="JFW101" s="480"/>
      <c r="JFX101" s="480"/>
      <c r="JFY101" s="480"/>
      <c r="JFZ101" s="481"/>
      <c r="JGA101" s="481"/>
      <c r="JGB101" s="482"/>
      <c r="JGC101" s="481"/>
      <c r="JGD101" s="1053"/>
      <c r="JGE101" s="1053"/>
      <c r="JGF101" s="1053"/>
      <c r="JGG101" s="1053"/>
      <c r="JGH101" s="1053"/>
      <c r="JGI101" s="480"/>
      <c r="JGJ101" s="480"/>
      <c r="JGK101" s="481"/>
      <c r="JGL101" s="480"/>
      <c r="JGM101" s="480"/>
      <c r="JGN101" s="480"/>
      <c r="JGO101" s="481"/>
      <c r="JGP101" s="481"/>
      <c r="JGQ101" s="482"/>
      <c r="JGR101" s="481"/>
      <c r="JGS101" s="1053"/>
      <c r="JGT101" s="1053"/>
      <c r="JGU101" s="1053"/>
      <c r="JGV101" s="1053"/>
      <c r="JGW101" s="1053"/>
      <c r="JGX101" s="480"/>
      <c r="JGY101" s="480"/>
      <c r="JGZ101" s="481"/>
      <c r="JHA101" s="480"/>
      <c r="JHB101" s="480"/>
      <c r="JHC101" s="480"/>
      <c r="JHD101" s="481"/>
      <c r="JHE101" s="481"/>
      <c r="JHF101" s="482"/>
      <c r="JHG101" s="481"/>
      <c r="JHH101" s="1053"/>
      <c r="JHI101" s="1053"/>
      <c r="JHJ101" s="1053"/>
      <c r="JHK101" s="1053"/>
      <c r="JHL101" s="1053"/>
      <c r="JHM101" s="480"/>
      <c r="JHN101" s="480"/>
      <c r="JHO101" s="481"/>
      <c r="JHP101" s="480"/>
      <c r="JHQ101" s="480"/>
      <c r="JHR101" s="480"/>
      <c r="JHS101" s="481"/>
      <c r="JHT101" s="481"/>
      <c r="JHU101" s="482"/>
      <c r="JHV101" s="481"/>
      <c r="JHW101" s="1053"/>
      <c r="JHX101" s="1053"/>
      <c r="JHY101" s="1053"/>
      <c r="JHZ101" s="1053"/>
      <c r="JIA101" s="1053"/>
      <c r="JIB101" s="480"/>
      <c r="JIC101" s="480"/>
      <c r="JID101" s="481"/>
      <c r="JIE101" s="480"/>
      <c r="JIF101" s="480"/>
      <c r="JIG101" s="480"/>
      <c r="JIH101" s="481"/>
      <c r="JII101" s="481"/>
      <c r="JIJ101" s="482"/>
      <c r="JIK101" s="481"/>
      <c r="JIL101" s="1053"/>
      <c r="JIM101" s="1053"/>
      <c r="JIN101" s="1053"/>
      <c r="JIO101" s="1053"/>
      <c r="JIP101" s="1053"/>
      <c r="JIQ101" s="480"/>
      <c r="JIR101" s="480"/>
      <c r="JIS101" s="481"/>
      <c r="JIT101" s="480"/>
      <c r="JIU101" s="480"/>
      <c r="JIV101" s="480"/>
      <c r="JIW101" s="481"/>
      <c r="JIX101" s="481"/>
      <c r="JIY101" s="482"/>
      <c r="JIZ101" s="481"/>
      <c r="JJA101" s="1053"/>
      <c r="JJB101" s="1053"/>
      <c r="JJC101" s="1053"/>
      <c r="JJD101" s="1053"/>
      <c r="JJE101" s="1053"/>
      <c r="JJF101" s="480"/>
      <c r="JJG101" s="480"/>
      <c r="JJH101" s="481"/>
      <c r="JJI101" s="480"/>
      <c r="JJJ101" s="480"/>
      <c r="JJK101" s="480"/>
      <c r="JJL101" s="481"/>
      <c r="JJM101" s="481"/>
      <c r="JJN101" s="482"/>
      <c r="JJO101" s="481"/>
      <c r="JJP101" s="1053"/>
      <c r="JJQ101" s="1053"/>
      <c r="JJR101" s="1053"/>
      <c r="JJS101" s="1053"/>
      <c r="JJT101" s="1053"/>
      <c r="JJU101" s="480"/>
      <c r="JJV101" s="480"/>
      <c r="JJW101" s="481"/>
      <c r="JJX101" s="480"/>
      <c r="JJY101" s="480"/>
      <c r="JJZ101" s="480"/>
      <c r="JKA101" s="481"/>
      <c r="JKB101" s="481"/>
      <c r="JKC101" s="482"/>
      <c r="JKD101" s="481"/>
      <c r="JKE101" s="1053"/>
      <c r="JKF101" s="1053"/>
      <c r="JKG101" s="1053"/>
      <c r="JKH101" s="1053"/>
      <c r="JKI101" s="1053"/>
      <c r="JKJ101" s="480"/>
      <c r="JKK101" s="480"/>
      <c r="JKL101" s="481"/>
      <c r="JKM101" s="480"/>
      <c r="JKN101" s="480"/>
      <c r="JKO101" s="480"/>
      <c r="JKP101" s="481"/>
      <c r="JKQ101" s="481"/>
      <c r="JKR101" s="482"/>
      <c r="JKS101" s="481"/>
      <c r="JKT101" s="1053"/>
      <c r="JKU101" s="1053"/>
      <c r="JKV101" s="1053"/>
      <c r="JKW101" s="1053"/>
      <c r="JKX101" s="1053"/>
      <c r="JKY101" s="480"/>
      <c r="JKZ101" s="480"/>
      <c r="JLA101" s="481"/>
      <c r="JLB101" s="480"/>
      <c r="JLC101" s="480"/>
      <c r="JLD101" s="480"/>
      <c r="JLE101" s="481"/>
      <c r="JLF101" s="481"/>
      <c r="JLG101" s="482"/>
      <c r="JLH101" s="481"/>
      <c r="JLI101" s="1053"/>
      <c r="JLJ101" s="1053"/>
      <c r="JLK101" s="1053"/>
      <c r="JLL101" s="1053"/>
      <c r="JLM101" s="1053"/>
      <c r="JLN101" s="480"/>
      <c r="JLO101" s="480"/>
      <c r="JLP101" s="481"/>
      <c r="JLQ101" s="480"/>
      <c r="JLR101" s="480"/>
      <c r="JLS101" s="480"/>
      <c r="JLT101" s="481"/>
      <c r="JLU101" s="481"/>
      <c r="JLV101" s="482"/>
      <c r="JLW101" s="481"/>
      <c r="JLX101" s="1053"/>
      <c r="JLY101" s="1053"/>
      <c r="JLZ101" s="1053"/>
      <c r="JMA101" s="1053"/>
      <c r="JMB101" s="1053"/>
      <c r="JMC101" s="480"/>
      <c r="JMD101" s="480"/>
      <c r="JME101" s="481"/>
      <c r="JMF101" s="480"/>
      <c r="JMG101" s="480"/>
      <c r="JMH101" s="480"/>
      <c r="JMI101" s="481"/>
      <c r="JMJ101" s="481"/>
      <c r="JMK101" s="482"/>
      <c r="JML101" s="481"/>
      <c r="JMM101" s="1053"/>
      <c r="JMN101" s="1053"/>
      <c r="JMO101" s="1053"/>
      <c r="JMP101" s="1053"/>
      <c r="JMQ101" s="1053"/>
      <c r="JMR101" s="480"/>
      <c r="JMS101" s="480"/>
      <c r="JMT101" s="481"/>
      <c r="JMU101" s="480"/>
      <c r="JMV101" s="480"/>
      <c r="JMW101" s="480"/>
      <c r="JMX101" s="481"/>
      <c r="JMY101" s="481"/>
      <c r="JMZ101" s="482"/>
      <c r="JNA101" s="481"/>
      <c r="JNB101" s="1053"/>
      <c r="JNC101" s="1053"/>
      <c r="JND101" s="1053"/>
      <c r="JNE101" s="1053"/>
      <c r="JNF101" s="1053"/>
      <c r="JNG101" s="480"/>
      <c r="JNH101" s="480"/>
      <c r="JNI101" s="481"/>
      <c r="JNJ101" s="480"/>
      <c r="JNK101" s="480"/>
      <c r="JNL101" s="480"/>
      <c r="JNM101" s="481"/>
      <c r="JNN101" s="481"/>
      <c r="JNO101" s="482"/>
      <c r="JNP101" s="481"/>
      <c r="JNQ101" s="1053"/>
      <c r="JNR101" s="1053"/>
      <c r="JNS101" s="1053"/>
      <c r="JNT101" s="1053"/>
      <c r="JNU101" s="1053"/>
      <c r="JNV101" s="480"/>
      <c r="JNW101" s="480"/>
      <c r="JNX101" s="481"/>
      <c r="JNY101" s="480"/>
      <c r="JNZ101" s="480"/>
      <c r="JOA101" s="480"/>
      <c r="JOB101" s="481"/>
      <c r="JOC101" s="481"/>
      <c r="JOD101" s="482"/>
      <c r="JOE101" s="481"/>
      <c r="JOF101" s="1053"/>
      <c r="JOG101" s="1053"/>
      <c r="JOH101" s="1053"/>
      <c r="JOI101" s="1053"/>
      <c r="JOJ101" s="1053"/>
      <c r="JOK101" s="480"/>
      <c r="JOL101" s="480"/>
      <c r="JOM101" s="481"/>
      <c r="JON101" s="480"/>
      <c r="JOO101" s="480"/>
      <c r="JOP101" s="480"/>
      <c r="JOQ101" s="481"/>
      <c r="JOR101" s="481"/>
      <c r="JOS101" s="482"/>
      <c r="JOT101" s="481"/>
      <c r="JOU101" s="1053"/>
      <c r="JOV101" s="1053"/>
      <c r="JOW101" s="1053"/>
      <c r="JOX101" s="1053"/>
      <c r="JOY101" s="1053"/>
      <c r="JOZ101" s="480"/>
      <c r="JPA101" s="480"/>
      <c r="JPB101" s="481"/>
      <c r="JPC101" s="480"/>
      <c r="JPD101" s="480"/>
      <c r="JPE101" s="480"/>
      <c r="JPF101" s="481"/>
      <c r="JPG101" s="481"/>
      <c r="JPH101" s="482"/>
      <c r="JPI101" s="481"/>
      <c r="JPJ101" s="1053"/>
      <c r="JPK101" s="1053"/>
      <c r="JPL101" s="1053"/>
      <c r="JPM101" s="1053"/>
      <c r="JPN101" s="1053"/>
      <c r="JPO101" s="480"/>
      <c r="JPP101" s="480"/>
      <c r="JPQ101" s="481"/>
      <c r="JPR101" s="480"/>
      <c r="JPS101" s="480"/>
      <c r="JPT101" s="480"/>
      <c r="JPU101" s="481"/>
      <c r="JPV101" s="481"/>
      <c r="JPW101" s="482"/>
      <c r="JPX101" s="481"/>
      <c r="JPY101" s="1053"/>
      <c r="JPZ101" s="1053"/>
      <c r="JQA101" s="1053"/>
      <c r="JQB101" s="1053"/>
      <c r="JQC101" s="1053"/>
      <c r="JQD101" s="480"/>
      <c r="JQE101" s="480"/>
      <c r="JQF101" s="481"/>
      <c r="JQG101" s="480"/>
      <c r="JQH101" s="480"/>
      <c r="JQI101" s="480"/>
      <c r="JQJ101" s="481"/>
      <c r="JQK101" s="481"/>
      <c r="JQL101" s="482"/>
      <c r="JQM101" s="481"/>
      <c r="JQN101" s="1053"/>
      <c r="JQO101" s="1053"/>
      <c r="JQP101" s="1053"/>
      <c r="JQQ101" s="1053"/>
      <c r="JQR101" s="1053"/>
      <c r="JQS101" s="480"/>
      <c r="JQT101" s="480"/>
      <c r="JQU101" s="481"/>
      <c r="JQV101" s="480"/>
      <c r="JQW101" s="480"/>
      <c r="JQX101" s="480"/>
      <c r="JQY101" s="481"/>
      <c r="JQZ101" s="481"/>
      <c r="JRA101" s="482"/>
      <c r="JRB101" s="481"/>
      <c r="JRC101" s="1053"/>
      <c r="JRD101" s="1053"/>
      <c r="JRE101" s="1053"/>
      <c r="JRF101" s="1053"/>
      <c r="JRG101" s="1053"/>
      <c r="JRH101" s="480"/>
      <c r="JRI101" s="480"/>
      <c r="JRJ101" s="481"/>
      <c r="JRK101" s="480"/>
      <c r="JRL101" s="480"/>
      <c r="JRM101" s="480"/>
      <c r="JRN101" s="481"/>
      <c r="JRO101" s="481"/>
      <c r="JRP101" s="482"/>
      <c r="JRQ101" s="481"/>
      <c r="JRR101" s="1053"/>
      <c r="JRS101" s="1053"/>
      <c r="JRT101" s="1053"/>
      <c r="JRU101" s="1053"/>
      <c r="JRV101" s="1053"/>
      <c r="JRW101" s="480"/>
      <c r="JRX101" s="480"/>
      <c r="JRY101" s="481"/>
      <c r="JRZ101" s="480"/>
      <c r="JSA101" s="480"/>
      <c r="JSB101" s="480"/>
      <c r="JSC101" s="481"/>
      <c r="JSD101" s="481"/>
      <c r="JSE101" s="482"/>
      <c r="JSF101" s="481"/>
      <c r="JSG101" s="1053"/>
      <c r="JSH101" s="1053"/>
      <c r="JSI101" s="1053"/>
      <c r="JSJ101" s="1053"/>
      <c r="JSK101" s="1053"/>
      <c r="JSL101" s="480"/>
      <c r="JSM101" s="480"/>
      <c r="JSN101" s="481"/>
      <c r="JSO101" s="480"/>
      <c r="JSP101" s="480"/>
      <c r="JSQ101" s="480"/>
      <c r="JSR101" s="481"/>
      <c r="JSS101" s="481"/>
      <c r="JST101" s="482"/>
      <c r="JSU101" s="481"/>
      <c r="JSV101" s="1053"/>
      <c r="JSW101" s="1053"/>
      <c r="JSX101" s="1053"/>
      <c r="JSY101" s="1053"/>
      <c r="JSZ101" s="1053"/>
      <c r="JTA101" s="480"/>
      <c r="JTB101" s="480"/>
      <c r="JTC101" s="481"/>
      <c r="JTD101" s="480"/>
      <c r="JTE101" s="480"/>
      <c r="JTF101" s="480"/>
      <c r="JTG101" s="481"/>
      <c r="JTH101" s="481"/>
      <c r="JTI101" s="482"/>
      <c r="JTJ101" s="481"/>
      <c r="JTK101" s="1053"/>
      <c r="JTL101" s="1053"/>
      <c r="JTM101" s="1053"/>
      <c r="JTN101" s="1053"/>
      <c r="JTO101" s="1053"/>
      <c r="JTP101" s="480"/>
      <c r="JTQ101" s="480"/>
      <c r="JTR101" s="481"/>
      <c r="JTS101" s="480"/>
      <c r="JTT101" s="480"/>
      <c r="JTU101" s="480"/>
      <c r="JTV101" s="481"/>
      <c r="JTW101" s="481"/>
      <c r="JTX101" s="482"/>
      <c r="JTY101" s="481"/>
      <c r="JTZ101" s="1053"/>
      <c r="JUA101" s="1053"/>
      <c r="JUB101" s="1053"/>
      <c r="JUC101" s="1053"/>
      <c r="JUD101" s="1053"/>
      <c r="JUE101" s="480"/>
      <c r="JUF101" s="480"/>
      <c r="JUG101" s="481"/>
      <c r="JUH101" s="480"/>
      <c r="JUI101" s="480"/>
      <c r="JUJ101" s="480"/>
      <c r="JUK101" s="481"/>
      <c r="JUL101" s="481"/>
      <c r="JUM101" s="482"/>
      <c r="JUN101" s="481"/>
      <c r="JUO101" s="1053"/>
      <c r="JUP101" s="1053"/>
      <c r="JUQ101" s="1053"/>
      <c r="JUR101" s="1053"/>
      <c r="JUS101" s="1053"/>
      <c r="JUT101" s="480"/>
      <c r="JUU101" s="480"/>
      <c r="JUV101" s="481"/>
      <c r="JUW101" s="480"/>
      <c r="JUX101" s="480"/>
      <c r="JUY101" s="480"/>
      <c r="JUZ101" s="481"/>
      <c r="JVA101" s="481"/>
      <c r="JVB101" s="482"/>
      <c r="JVC101" s="481"/>
      <c r="JVD101" s="1053"/>
      <c r="JVE101" s="1053"/>
      <c r="JVF101" s="1053"/>
      <c r="JVG101" s="1053"/>
      <c r="JVH101" s="1053"/>
      <c r="JVI101" s="480"/>
      <c r="JVJ101" s="480"/>
      <c r="JVK101" s="481"/>
      <c r="JVL101" s="480"/>
      <c r="JVM101" s="480"/>
      <c r="JVN101" s="480"/>
      <c r="JVO101" s="481"/>
      <c r="JVP101" s="481"/>
      <c r="JVQ101" s="482"/>
      <c r="JVR101" s="481"/>
      <c r="JVS101" s="1053"/>
      <c r="JVT101" s="1053"/>
      <c r="JVU101" s="1053"/>
      <c r="JVV101" s="1053"/>
      <c r="JVW101" s="1053"/>
      <c r="JVX101" s="480"/>
      <c r="JVY101" s="480"/>
      <c r="JVZ101" s="481"/>
      <c r="JWA101" s="480"/>
      <c r="JWB101" s="480"/>
      <c r="JWC101" s="480"/>
      <c r="JWD101" s="481"/>
      <c r="JWE101" s="481"/>
      <c r="JWF101" s="482"/>
      <c r="JWG101" s="481"/>
      <c r="JWH101" s="1053"/>
      <c r="JWI101" s="1053"/>
      <c r="JWJ101" s="1053"/>
      <c r="JWK101" s="1053"/>
      <c r="JWL101" s="1053"/>
      <c r="JWM101" s="480"/>
      <c r="JWN101" s="480"/>
      <c r="JWO101" s="481"/>
      <c r="JWP101" s="480"/>
      <c r="JWQ101" s="480"/>
      <c r="JWR101" s="480"/>
      <c r="JWS101" s="481"/>
      <c r="JWT101" s="481"/>
      <c r="JWU101" s="482"/>
      <c r="JWV101" s="481"/>
      <c r="JWW101" s="1053"/>
      <c r="JWX101" s="1053"/>
      <c r="JWY101" s="1053"/>
      <c r="JWZ101" s="1053"/>
      <c r="JXA101" s="1053"/>
      <c r="JXB101" s="480"/>
      <c r="JXC101" s="480"/>
      <c r="JXD101" s="481"/>
      <c r="JXE101" s="480"/>
      <c r="JXF101" s="480"/>
      <c r="JXG101" s="480"/>
      <c r="JXH101" s="481"/>
      <c r="JXI101" s="481"/>
      <c r="JXJ101" s="482"/>
      <c r="JXK101" s="481"/>
      <c r="JXL101" s="1053"/>
      <c r="JXM101" s="1053"/>
      <c r="JXN101" s="1053"/>
      <c r="JXO101" s="1053"/>
      <c r="JXP101" s="1053"/>
      <c r="JXQ101" s="480"/>
      <c r="JXR101" s="480"/>
      <c r="JXS101" s="481"/>
      <c r="JXT101" s="480"/>
      <c r="JXU101" s="480"/>
      <c r="JXV101" s="480"/>
      <c r="JXW101" s="481"/>
      <c r="JXX101" s="481"/>
      <c r="JXY101" s="482"/>
      <c r="JXZ101" s="481"/>
      <c r="JYA101" s="1053"/>
      <c r="JYB101" s="1053"/>
      <c r="JYC101" s="1053"/>
      <c r="JYD101" s="1053"/>
      <c r="JYE101" s="1053"/>
      <c r="JYF101" s="480"/>
      <c r="JYG101" s="480"/>
      <c r="JYH101" s="481"/>
      <c r="JYI101" s="480"/>
      <c r="JYJ101" s="480"/>
      <c r="JYK101" s="480"/>
      <c r="JYL101" s="481"/>
      <c r="JYM101" s="481"/>
      <c r="JYN101" s="482"/>
      <c r="JYO101" s="481"/>
      <c r="JYP101" s="1053"/>
      <c r="JYQ101" s="1053"/>
      <c r="JYR101" s="1053"/>
      <c r="JYS101" s="1053"/>
      <c r="JYT101" s="1053"/>
      <c r="JYU101" s="480"/>
      <c r="JYV101" s="480"/>
      <c r="JYW101" s="481"/>
      <c r="JYX101" s="480"/>
      <c r="JYY101" s="480"/>
      <c r="JYZ101" s="480"/>
      <c r="JZA101" s="481"/>
      <c r="JZB101" s="481"/>
      <c r="JZC101" s="482"/>
      <c r="JZD101" s="481"/>
      <c r="JZE101" s="1053"/>
      <c r="JZF101" s="1053"/>
      <c r="JZG101" s="1053"/>
      <c r="JZH101" s="1053"/>
      <c r="JZI101" s="1053"/>
      <c r="JZJ101" s="480"/>
      <c r="JZK101" s="480"/>
      <c r="JZL101" s="481"/>
      <c r="JZM101" s="480"/>
      <c r="JZN101" s="480"/>
      <c r="JZO101" s="480"/>
      <c r="JZP101" s="481"/>
      <c r="JZQ101" s="481"/>
      <c r="JZR101" s="482"/>
      <c r="JZS101" s="481"/>
      <c r="JZT101" s="1053"/>
      <c r="JZU101" s="1053"/>
      <c r="JZV101" s="1053"/>
      <c r="JZW101" s="1053"/>
      <c r="JZX101" s="1053"/>
      <c r="JZY101" s="480"/>
      <c r="JZZ101" s="480"/>
      <c r="KAA101" s="481"/>
      <c r="KAB101" s="480"/>
      <c r="KAC101" s="480"/>
      <c r="KAD101" s="480"/>
      <c r="KAE101" s="481"/>
      <c r="KAF101" s="481"/>
      <c r="KAG101" s="482"/>
      <c r="KAH101" s="481"/>
      <c r="KAI101" s="1053"/>
      <c r="KAJ101" s="1053"/>
      <c r="KAK101" s="1053"/>
      <c r="KAL101" s="1053"/>
      <c r="KAM101" s="1053"/>
      <c r="KAN101" s="480"/>
      <c r="KAO101" s="480"/>
      <c r="KAP101" s="481"/>
      <c r="KAQ101" s="480"/>
      <c r="KAR101" s="480"/>
      <c r="KAS101" s="480"/>
      <c r="KAT101" s="481"/>
      <c r="KAU101" s="481"/>
      <c r="KAV101" s="482"/>
      <c r="KAW101" s="481"/>
      <c r="KAX101" s="1053"/>
      <c r="KAY101" s="1053"/>
      <c r="KAZ101" s="1053"/>
      <c r="KBA101" s="1053"/>
      <c r="KBB101" s="1053"/>
      <c r="KBC101" s="480"/>
      <c r="KBD101" s="480"/>
      <c r="KBE101" s="481"/>
      <c r="KBF101" s="480"/>
      <c r="KBG101" s="480"/>
      <c r="KBH101" s="480"/>
      <c r="KBI101" s="481"/>
      <c r="KBJ101" s="481"/>
      <c r="KBK101" s="482"/>
      <c r="KBL101" s="481"/>
      <c r="KBM101" s="1053"/>
      <c r="KBN101" s="1053"/>
      <c r="KBO101" s="1053"/>
      <c r="KBP101" s="1053"/>
      <c r="KBQ101" s="1053"/>
      <c r="KBR101" s="480"/>
      <c r="KBS101" s="480"/>
      <c r="KBT101" s="481"/>
      <c r="KBU101" s="480"/>
      <c r="KBV101" s="480"/>
      <c r="KBW101" s="480"/>
      <c r="KBX101" s="481"/>
      <c r="KBY101" s="481"/>
      <c r="KBZ101" s="482"/>
      <c r="KCA101" s="481"/>
      <c r="KCB101" s="1053"/>
      <c r="KCC101" s="1053"/>
      <c r="KCD101" s="1053"/>
      <c r="KCE101" s="1053"/>
      <c r="KCF101" s="1053"/>
      <c r="KCG101" s="480"/>
      <c r="KCH101" s="480"/>
      <c r="KCI101" s="481"/>
      <c r="KCJ101" s="480"/>
      <c r="KCK101" s="480"/>
      <c r="KCL101" s="480"/>
      <c r="KCM101" s="481"/>
      <c r="KCN101" s="481"/>
      <c r="KCO101" s="482"/>
      <c r="KCP101" s="481"/>
      <c r="KCQ101" s="1053"/>
      <c r="KCR101" s="1053"/>
      <c r="KCS101" s="1053"/>
      <c r="KCT101" s="1053"/>
      <c r="KCU101" s="1053"/>
      <c r="KCV101" s="480"/>
      <c r="KCW101" s="480"/>
      <c r="KCX101" s="481"/>
      <c r="KCY101" s="480"/>
      <c r="KCZ101" s="480"/>
      <c r="KDA101" s="480"/>
      <c r="KDB101" s="481"/>
      <c r="KDC101" s="481"/>
      <c r="KDD101" s="482"/>
      <c r="KDE101" s="481"/>
      <c r="KDF101" s="1053"/>
      <c r="KDG101" s="1053"/>
      <c r="KDH101" s="1053"/>
      <c r="KDI101" s="1053"/>
      <c r="KDJ101" s="1053"/>
      <c r="KDK101" s="480"/>
      <c r="KDL101" s="480"/>
      <c r="KDM101" s="481"/>
      <c r="KDN101" s="480"/>
      <c r="KDO101" s="480"/>
      <c r="KDP101" s="480"/>
      <c r="KDQ101" s="481"/>
      <c r="KDR101" s="481"/>
      <c r="KDS101" s="482"/>
      <c r="KDT101" s="481"/>
      <c r="KDU101" s="1053"/>
      <c r="KDV101" s="1053"/>
      <c r="KDW101" s="1053"/>
      <c r="KDX101" s="1053"/>
      <c r="KDY101" s="1053"/>
      <c r="KDZ101" s="480"/>
      <c r="KEA101" s="480"/>
      <c r="KEB101" s="481"/>
      <c r="KEC101" s="480"/>
      <c r="KED101" s="480"/>
      <c r="KEE101" s="480"/>
      <c r="KEF101" s="481"/>
      <c r="KEG101" s="481"/>
      <c r="KEH101" s="482"/>
      <c r="KEI101" s="481"/>
      <c r="KEJ101" s="1053"/>
      <c r="KEK101" s="1053"/>
      <c r="KEL101" s="1053"/>
      <c r="KEM101" s="1053"/>
      <c r="KEN101" s="1053"/>
      <c r="KEO101" s="480"/>
      <c r="KEP101" s="480"/>
      <c r="KEQ101" s="481"/>
      <c r="KER101" s="480"/>
      <c r="KES101" s="480"/>
      <c r="KET101" s="480"/>
      <c r="KEU101" s="481"/>
      <c r="KEV101" s="481"/>
      <c r="KEW101" s="482"/>
      <c r="KEX101" s="481"/>
      <c r="KEY101" s="1053"/>
      <c r="KEZ101" s="1053"/>
      <c r="KFA101" s="1053"/>
      <c r="KFB101" s="1053"/>
      <c r="KFC101" s="1053"/>
      <c r="KFD101" s="480"/>
      <c r="KFE101" s="480"/>
      <c r="KFF101" s="481"/>
      <c r="KFG101" s="480"/>
      <c r="KFH101" s="480"/>
      <c r="KFI101" s="480"/>
      <c r="KFJ101" s="481"/>
      <c r="KFK101" s="481"/>
      <c r="KFL101" s="482"/>
      <c r="KFM101" s="481"/>
      <c r="KFN101" s="1053"/>
      <c r="KFO101" s="1053"/>
      <c r="KFP101" s="1053"/>
      <c r="KFQ101" s="1053"/>
      <c r="KFR101" s="1053"/>
      <c r="KFS101" s="480"/>
      <c r="KFT101" s="480"/>
      <c r="KFU101" s="481"/>
      <c r="KFV101" s="480"/>
      <c r="KFW101" s="480"/>
      <c r="KFX101" s="480"/>
      <c r="KFY101" s="481"/>
      <c r="KFZ101" s="481"/>
      <c r="KGA101" s="482"/>
      <c r="KGB101" s="481"/>
      <c r="KGC101" s="1053"/>
      <c r="KGD101" s="1053"/>
      <c r="KGE101" s="1053"/>
      <c r="KGF101" s="1053"/>
      <c r="KGG101" s="1053"/>
      <c r="KGH101" s="480"/>
      <c r="KGI101" s="480"/>
      <c r="KGJ101" s="481"/>
      <c r="KGK101" s="480"/>
      <c r="KGL101" s="480"/>
      <c r="KGM101" s="480"/>
      <c r="KGN101" s="481"/>
      <c r="KGO101" s="481"/>
      <c r="KGP101" s="482"/>
      <c r="KGQ101" s="481"/>
      <c r="KGR101" s="1053"/>
      <c r="KGS101" s="1053"/>
      <c r="KGT101" s="1053"/>
      <c r="KGU101" s="1053"/>
      <c r="KGV101" s="1053"/>
      <c r="KGW101" s="480"/>
      <c r="KGX101" s="480"/>
      <c r="KGY101" s="481"/>
      <c r="KGZ101" s="480"/>
      <c r="KHA101" s="480"/>
      <c r="KHB101" s="480"/>
      <c r="KHC101" s="481"/>
      <c r="KHD101" s="481"/>
      <c r="KHE101" s="482"/>
      <c r="KHF101" s="481"/>
      <c r="KHG101" s="1053"/>
      <c r="KHH101" s="1053"/>
      <c r="KHI101" s="1053"/>
      <c r="KHJ101" s="1053"/>
      <c r="KHK101" s="1053"/>
      <c r="KHL101" s="480"/>
      <c r="KHM101" s="480"/>
      <c r="KHN101" s="481"/>
      <c r="KHO101" s="480"/>
      <c r="KHP101" s="480"/>
      <c r="KHQ101" s="480"/>
      <c r="KHR101" s="481"/>
      <c r="KHS101" s="481"/>
      <c r="KHT101" s="482"/>
      <c r="KHU101" s="481"/>
      <c r="KHV101" s="1053"/>
      <c r="KHW101" s="1053"/>
      <c r="KHX101" s="1053"/>
      <c r="KHY101" s="1053"/>
      <c r="KHZ101" s="1053"/>
      <c r="KIA101" s="480"/>
      <c r="KIB101" s="480"/>
      <c r="KIC101" s="481"/>
      <c r="KID101" s="480"/>
      <c r="KIE101" s="480"/>
      <c r="KIF101" s="480"/>
      <c r="KIG101" s="481"/>
      <c r="KIH101" s="481"/>
      <c r="KII101" s="482"/>
      <c r="KIJ101" s="481"/>
      <c r="KIK101" s="1053"/>
      <c r="KIL101" s="1053"/>
      <c r="KIM101" s="1053"/>
      <c r="KIN101" s="1053"/>
      <c r="KIO101" s="1053"/>
      <c r="KIP101" s="480"/>
      <c r="KIQ101" s="480"/>
      <c r="KIR101" s="481"/>
      <c r="KIS101" s="480"/>
      <c r="KIT101" s="480"/>
      <c r="KIU101" s="480"/>
      <c r="KIV101" s="481"/>
      <c r="KIW101" s="481"/>
      <c r="KIX101" s="482"/>
      <c r="KIY101" s="481"/>
      <c r="KIZ101" s="1053"/>
      <c r="KJA101" s="1053"/>
      <c r="KJB101" s="1053"/>
      <c r="KJC101" s="1053"/>
      <c r="KJD101" s="1053"/>
      <c r="KJE101" s="480"/>
      <c r="KJF101" s="480"/>
      <c r="KJG101" s="481"/>
      <c r="KJH101" s="480"/>
      <c r="KJI101" s="480"/>
      <c r="KJJ101" s="480"/>
      <c r="KJK101" s="481"/>
      <c r="KJL101" s="481"/>
      <c r="KJM101" s="482"/>
      <c r="KJN101" s="481"/>
      <c r="KJO101" s="1053"/>
      <c r="KJP101" s="1053"/>
      <c r="KJQ101" s="1053"/>
      <c r="KJR101" s="1053"/>
      <c r="KJS101" s="1053"/>
      <c r="KJT101" s="480"/>
      <c r="KJU101" s="480"/>
      <c r="KJV101" s="481"/>
      <c r="KJW101" s="480"/>
      <c r="KJX101" s="480"/>
      <c r="KJY101" s="480"/>
      <c r="KJZ101" s="481"/>
      <c r="KKA101" s="481"/>
      <c r="KKB101" s="482"/>
      <c r="KKC101" s="481"/>
      <c r="KKD101" s="1053"/>
      <c r="KKE101" s="1053"/>
      <c r="KKF101" s="1053"/>
      <c r="KKG101" s="1053"/>
      <c r="KKH101" s="1053"/>
      <c r="KKI101" s="480"/>
      <c r="KKJ101" s="480"/>
      <c r="KKK101" s="481"/>
      <c r="KKL101" s="480"/>
      <c r="KKM101" s="480"/>
      <c r="KKN101" s="480"/>
      <c r="KKO101" s="481"/>
      <c r="KKP101" s="481"/>
      <c r="KKQ101" s="482"/>
      <c r="KKR101" s="481"/>
      <c r="KKS101" s="1053"/>
      <c r="KKT101" s="1053"/>
      <c r="KKU101" s="1053"/>
      <c r="KKV101" s="1053"/>
      <c r="KKW101" s="1053"/>
      <c r="KKX101" s="480"/>
      <c r="KKY101" s="480"/>
      <c r="KKZ101" s="481"/>
      <c r="KLA101" s="480"/>
      <c r="KLB101" s="480"/>
      <c r="KLC101" s="480"/>
      <c r="KLD101" s="481"/>
      <c r="KLE101" s="481"/>
      <c r="KLF101" s="482"/>
      <c r="KLG101" s="481"/>
      <c r="KLH101" s="1053"/>
      <c r="KLI101" s="1053"/>
      <c r="KLJ101" s="1053"/>
      <c r="KLK101" s="1053"/>
      <c r="KLL101" s="1053"/>
      <c r="KLM101" s="480"/>
      <c r="KLN101" s="480"/>
      <c r="KLO101" s="481"/>
      <c r="KLP101" s="480"/>
      <c r="KLQ101" s="480"/>
      <c r="KLR101" s="480"/>
      <c r="KLS101" s="481"/>
      <c r="KLT101" s="481"/>
      <c r="KLU101" s="482"/>
      <c r="KLV101" s="481"/>
      <c r="KLW101" s="1053"/>
      <c r="KLX101" s="1053"/>
      <c r="KLY101" s="1053"/>
      <c r="KLZ101" s="1053"/>
      <c r="KMA101" s="1053"/>
      <c r="KMB101" s="480"/>
      <c r="KMC101" s="480"/>
      <c r="KMD101" s="481"/>
      <c r="KME101" s="480"/>
      <c r="KMF101" s="480"/>
      <c r="KMG101" s="480"/>
      <c r="KMH101" s="481"/>
      <c r="KMI101" s="481"/>
      <c r="KMJ101" s="482"/>
      <c r="KMK101" s="481"/>
      <c r="KML101" s="1053"/>
      <c r="KMM101" s="1053"/>
      <c r="KMN101" s="1053"/>
      <c r="KMO101" s="1053"/>
      <c r="KMP101" s="1053"/>
      <c r="KMQ101" s="480"/>
      <c r="KMR101" s="480"/>
      <c r="KMS101" s="481"/>
      <c r="KMT101" s="480"/>
      <c r="KMU101" s="480"/>
      <c r="KMV101" s="480"/>
      <c r="KMW101" s="481"/>
      <c r="KMX101" s="481"/>
      <c r="KMY101" s="482"/>
      <c r="KMZ101" s="481"/>
      <c r="KNA101" s="1053"/>
      <c r="KNB101" s="1053"/>
      <c r="KNC101" s="1053"/>
      <c r="KND101" s="1053"/>
      <c r="KNE101" s="1053"/>
      <c r="KNF101" s="480"/>
      <c r="KNG101" s="480"/>
      <c r="KNH101" s="481"/>
      <c r="KNI101" s="480"/>
      <c r="KNJ101" s="480"/>
      <c r="KNK101" s="480"/>
      <c r="KNL101" s="481"/>
      <c r="KNM101" s="481"/>
      <c r="KNN101" s="482"/>
      <c r="KNO101" s="481"/>
      <c r="KNP101" s="1053"/>
      <c r="KNQ101" s="1053"/>
      <c r="KNR101" s="1053"/>
      <c r="KNS101" s="1053"/>
      <c r="KNT101" s="1053"/>
      <c r="KNU101" s="480"/>
      <c r="KNV101" s="480"/>
      <c r="KNW101" s="481"/>
      <c r="KNX101" s="480"/>
      <c r="KNY101" s="480"/>
      <c r="KNZ101" s="480"/>
      <c r="KOA101" s="481"/>
      <c r="KOB101" s="481"/>
      <c r="KOC101" s="482"/>
      <c r="KOD101" s="481"/>
      <c r="KOE101" s="1053"/>
      <c r="KOF101" s="1053"/>
      <c r="KOG101" s="1053"/>
      <c r="KOH101" s="1053"/>
      <c r="KOI101" s="1053"/>
      <c r="KOJ101" s="480"/>
      <c r="KOK101" s="480"/>
      <c r="KOL101" s="481"/>
      <c r="KOM101" s="480"/>
      <c r="KON101" s="480"/>
      <c r="KOO101" s="480"/>
      <c r="KOP101" s="481"/>
      <c r="KOQ101" s="481"/>
      <c r="KOR101" s="482"/>
      <c r="KOS101" s="481"/>
      <c r="KOT101" s="1053"/>
      <c r="KOU101" s="1053"/>
      <c r="KOV101" s="1053"/>
      <c r="KOW101" s="1053"/>
      <c r="KOX101" s="1053"/>
      <c r="KOY101" s="480"/>
      <c r="KOZ101" s="480"/>
      <c r="KPA101" s="481"/>
      <c r="KPB101" s="480"/>
      <c r="KPC101" s="480"/>
      <c r="KPD101" s="480"/>
      <c r="KPE101" s="481"/>
      <c r="KPF101" s="481"/>
      <c r="KPG101" s="482"/>
      <c r="KPH101" s="481"/>
      <c r="KPI101" s="1053"/>
      <c r="KPJ101" s="1053"/>
      <c r="KPK101" s="1053"/>
      <c r="KPL101" s="1053"/>
      <c r="KPM101" s="1053"/>
      <c r="KPN101" s="480"/>
      <c r="KPO101" s="480"/>
      <c r="KPP101" s="481"/>
      <c r="KPQ101" s="480"/>
      <c r="KPR101" s="480"/>
      <c r="KPS101" s="480"/>
      <c r="KPT101" s="481"/>
      <c r="KPU101" s="481"/>
      <c r="KPV101" s="482"/>
      <c r="KPW101" s="481"/>
      <c r="KPX101" s="1053"/>
      <c r="KPY101" s="1053"/>
      <c r="KPZ101" s="1053"/>
      <c r="KQA101" s="1053"/>
      <c r="KQB101" s="1053"/>
      <c r="KQC101" s="480"/>
      <c r="KQD101" s="480"/>
      <c r="KQE101" s="481"/>
      <c r="KQF101" s="480"/>
      <c r="KQG101" s="480"/>
      <c r="KQH101" s="480"/>
      <c r="KQI101" s="481"/>
      <c r="KQJ101" s="481"/>
      <c r="KQK101" s="482"/>
      <c r="KQL101" s="481"/>
      <c r="KQM101" s="1053"/>
      <c r="KQN101" s="1053"/>
      <c r="KQO101" s="1053"/>
      <c r="KQP101" s="1053"/>
      <c r="KQQ101" s="1053"/>
      <c r="KQR101" s="480"/>
      <c r="KQS101" s="480"/>
      <c r="KQT101" s="481"/>
      <c r="KQU101" s="480"/>
      <c r="KQV101" s="480"/>
      <c r="KQW101" s="480"/>
      <c r="KQX101" s="481"/>
      <c r="KQY101" s="481"/>
      <c r="KQZ101" s="482"/>
      <c r="KRA101" s="481"/>
      <c r="KRB101" s="1053"/>
      <c r="KRC101" s="1053"/>
      <c r="KRD101" s="1053"/>
      <c r="KRE101" s="1053"/>
      <c r="KRF101" s="1053"/>
      <c r="KRG101" s="480"/>
      <c r="KRH101" s="480"/>
      <c r="KRI101" s="481"/>
      <c r="KRJ101" s="480"/>
      <c r="KRK101" s="480"/>
      <c r="KRL101" s="480"/>
      <c r="KRM101" s="481"/>
      <c r="KRN101" s="481"/>
      <c r="KRO101" s="482"/>
      <c r="KRP101" s="481"/>
      <c r="KRQ101" s="1053"/>
      <c r="KRR101" s="1053"/>
      <c r="KRS101" s="1053"/>
      <c r="KRT101" s="1053"/>
      <c r="KRU101" s="1053"/>
      <c r="KRV101" s="480"/>
      <c r="KRW101" s="480"/>
      <c r="KRX101" s="481"/>
      <c r="KRY101" s="480"/>
      <c r="KRZ101" s="480"/>
      <c r="KSA101" s="480"/>
      <c r="KSB101" s="481"/>
      <c r="KSC101" s="481"/>
      <c r="KSD101" s="482"/>
      <c r="KSE101" s="481"/>
      <c r="KSF101" s="1053"/>
      <c r="KSG101" s="1053"/>
      <c r="KSH101" s="1053"/>
      <c r="KSI101" s="1053"/>
      <c r="KSJ101" s="1053"/>
      <c r="KSK101" s="480"/>
      <c r="KSL101" s="480"/>
      <c r="KSM101" s="481"/>
      <c r="KSN101" s="480"/>
      <c r="KSO101" s="480"/>
      <c r="KSP101" s="480"/>
      <c r="KSQ101" s="481"/>
      <c r="KSR101" s="481"/>
      <c r="KSS101" s="482"/>
      <c r="KST101" s="481"/>
      <c r="KSU101" s="1053"/>
      <c r="KSV101" s="1053"/>
      <c r="KSW101" s="1053"/>
      <c r="KSX101" s="1053"/>
      <c r="KSY101" s="1053"/>
      <c r="KSZ101" s="480"/>
      <c r="KTA101" s="480"/>
      <c r="KTB101" s="481"/>
      <c r="KTC101" s="480"/>
      <c r="KTD101" s="480"/>
      <c r="KTE101" s="480"/>
      <c r="KTF101" s="481"/>
      <c r="KTG101" s="481"/>
      <c r="KTH101" s="482"/>
      <c r="KTI101" s="481"/>
      <c r="KTJ101" s="1053"/>
      <c r="KTK101" s="1053"/>
      <c r="KTL101" s="1053"/>
      <c r="KTM101" s="1053"/>
      <c r="KTN101" s="1053"/>
      <c r="KTO101" s="480"/>
      <c r="KTP101" s="480"/>
      <c r="KTQ101" s="481"/>
      <c r="KTR101" s="480"/>
      <c r="KTS101" s="480"/>
      <c r="KTT101" s="480"/>
      <c r="KTU101" s="481"/>
      <c r="KTV101" s="481"/>
      <c r="KTW101" s="482"/>
      <c r="KTX101" s="481"/>
      <c r="KTY101" s="1053"/>
      <c r="KTZ101" s="1053"/>
      <c r="KUA101" s="1053"/>
      <c r="KUB101" s="1053"/>
      <c r="KUC101" s="1053"/>
      <c r="KUD101" s="480"/>
      <c r="KUE101" s="480"/>
      <c r="KUF101" s="481"/>
      <c r="KUG101" s="480"/>
      <c r="KUH101" s="480"/>
      <c r="KUI101" s="480"/>
      <c r="KUJ101" s="481"/>
      <c r="KUK101" s="481"/>
      <c r="KUL101" s="482"/>
      <c r="KUM101" s="481"/>
      <c r="KUN101" s="1053"/>
      <c r="KUO101" s="1053"/>
      <c r="KUP101" s="1053"/>
      <c r="KUQ101" s="1053"/>
      <c r="KUR101" s="1053"/>
      <c r="KUS101" s="480"/>
      <c r="KUT101" s="480"/>
      <c r="KUU101" s="481"/>
      <c r="KUV101" s="480"/>
      <c r="KUW101" s="480"/>
      <c r="KUX101" s="480"/>
      <c r="KUY101" s="481"/>
      <c r="KUZ101" s="481"/>
      <c r="KVA101" s="482"/>
      <c r="KVB101" s="481"/>
      <c r="KVC101" s="1053"/>
      <c r="KVD101" s="1053"/>
      <c r="KVE101" s="1053"/>
      <c r="KVF101" s="1053"/>
      <c r="KVG101" s="1053"/>
      <c r="KVH101" s="480"/>
      <c r="KVI101" s="480"/>
      <c r="KVJ101" s="481"/>
      <c r="KVK101" s="480"/>
      <c r="KVL101" s="480"/>
      <c r="KVM101" s="480"/>
      <c r="KVN101" s="481"/>
      <c r="KVO101" s="481"/>
      <c r="KVP101" s="482"/>
      <c r="KVQ101" s="481"/>
      <c r="KVR101" s="1053"/>
      <c r="KVS101" s="1053"/>
      <c r="KVT101" s="1053"/>
      <c r="KVU101" s="1053"/>
      <c r="KVV101" s="1053"/>
      <c r="KVW101" s="480"/>
      <c r="KVX101" s="480"/>
      <c r="KVY101" s="481"/>
      <c r="KVZ101" s="480"/>
      <c r="KWA101" s="480"/>
      <c r="KWB101" s="480"/>
      <c r="KWC101" s="481"/>
      <c r="KWD101" s="481"/>
      <c r="KWE101" s="482"/>
      <c r="KWF101" s="481"/>
      <c r="KWG101" s="1053"/>
      <c r="KWH101" s="1053"/>
      <c r="KWI101" s="1053"/>
      <c r="KWJ101" s="1053"/>
      <c r="KWK101" s="1053"/>
      <c r="KWL101" s="480"/>
      <c r="KWM101" s="480"/>
      <c r="KWN101" s="481"/>
      <c r="KWO101" s="480"/>
      <c r="KWP101" s="480"/>
      <c r="KWQ101" s="480"/>
      <c r="KWR101" s="481"/>
      <c r="KWS101" s="481"/>
      <c r="KWT101" s="482"/>
      <c r="KWU101" s="481"/>
      <c r="KWV101" s="1053"/>
      <c r="KWW101" s="1053"/>
      <c r="KWX101" s="1053"/>
      <c r="KWY101" s="1053"/>
      <c r="KWZ101" s="1053"/>
      <c r="KXA101" s="480"/>
      <c r="KXB101" s="480"/>
      <c r="KXC101" s="481"/>
      <c r="KXD101" s="480"/>
      <c r="KXE101" s="480"/>
      <c r="KXF101" s="480"/>
      <c r="KXG101" s="481"/>
      <c r="KXH101" s="481"/>
      <c r="KXI101" s="482"/>
      <c r="KXJ101" s="481"/>
      <c r="KXK101" s="1053"/>
      <c r="KXL101" s="1053"/>
      <c r="KXM101" s="1053"/>
      <c r="KXN101" s="1053"/>
      <c r="KXO101" s="1053"/>
      <c r="KXP101" s="480"/>
      <c r="KXQ101" s="480"/>
      <c r="KXR101" s="481"/>
      <c r="KXS101" s="480"/>
      <c r="KXT101" s="480"/>
      <c r="KXU101" s="480"/>
      <c r="KXV101" s="481"/>
      <c r="KXW101" s="481"/>
      <c r="KXX101" s="482"/>
      <c r="KXY101" s="481"/>
      <c r="KXZ101" s="1053"/>
      <c r="KYA101" s="1053"/>
      <c r="KYB101" s="1053"/>
      <c r="KYC101" s="1053"/>
      <c r="KYD101" s="1053"/>
      <c r="KYE101" s="480"/>
      <c r="KYF101" s="480"/>
      <c r="KYG101" s="481"/>
      <c r="KYH101" s="480"/>
      <c r="KYI101" s="480"/>
      <c r="KYJ101" s="480"/>
      <c r="KYK101" s="481"/>
      <c r="KYL101" s="481"/>
      <c r="KYM101" s="482"/>
      <c r="KYN101" s="481"/>
      <c r="KYO101" s="1053"/>
      <c r="KYP101" s="1053"/>
      <c r="KYQ101" s="1053"/>
      <c r="KYR101" s="1053"/>
      <c r="KYS101" s="1053"/>
      <c r="KYT101" s="480"/>
      <c r="KYU101" s="480"/>
      <c r="KYV101" s="481"/>
      <c r="KYW101" s="480"/>
      <c r="KYX101" s="480"/>
      <c r="KYY101" s="480"/>
      <c r="KYZ101" s="481"/>
      <c r="KZA101" s="481"/>
      <c r="KZB101" s="482"/>
      <c r="KZC101" s="481"/>
      <c r="KZD101" s="1053"/>
      <c r="KZE101" s="1053"/>
      <c r="KZF101" s="1053"/>
      <c r="KZG101" s="1053"/>
      <c r="KZH101" s="1053"/>
      <c r="KZI101" s="480"/>
      <c r="KZJ101" s="480"/>
      <c r="KZK101" s="481"/>
      <c r="KZL101" s="480"/>
      <c r="KZM101" s="480"/>
      <c r="KZN101" s="480"/>
      <c r="KZO101" s="481"/>
      <c r="KZP101" s="481"/>
      <c r="KZQ101" s="482"/>
      <c r="KZR101" s="481"/>
      <c r="KZS101" s="1053"/>
      <c r="KZT101" s="1053"/>
      <c r="KZU101" s="1053"/>
      <c r="KZV101" s="1053"/>
      <c r="KZW101" s="1053"/>
      <c r="KZX101" s="480"/>
      <c r="KZY101" s="480"/>
      <c r="KZZ101" s="481"/>
      <c r="LAA101" s="480"/>
      <c r="LAB101" s="480"/>
      <c r="LAC101" s="480"/>
      <c r="LAD101" s="481"/>
      <c r="LAE101" s="481"/>
      <c r="LAF101" s="482"/>
      <c r="LAG101" s="481"/>
      <c r="LAH101" s="1053"/>
      <c r="LAI101" s="1053"/>
      <c r="LAJ101" s="1053"/>
      <c r="LAK101" s="1053"/>
      <c r="LAL101" s="1053"/>
      <c r="LAM101" s="480"/>
      <c r="LAN101" s="480"/>
      <c r="LAO101" s="481"/>
      <c r="LAP101" s="480"/>
      <c r="LAQ101" s="480"/>
      <c r="LAR101" s="480"/>
      <c r="LAS101" s="481"/>
      <c r="LAT101" s="481"/>
      <c r="LAU101" s="482"/>
      <c r="LAV101" s="481"/>
      <c r="LAW101" s="1053"/>
      <c r="LAX101" s="1053"/>
      <c r="LAY101" s="1053"/>
      <c r="LAZ101" s="1053"/>
      <c r="LBA101" s="1053"/>
      <c r="LBB101" s="480"/>
      <c r="LBC101" s="480"/>
      <c r="LBD101" s="481"/>
      <c r="LBE101" s="480"/>
      <c r="LBF101" s="480"/>
      <c r="LBG101" s="480"/>
      <c r="LBH101" s="481"/>
      <c r="LBI101" s="481"/>
      <c r="LBJ101" s="482"/>
      <c r="LBK101" s="481"/>
      <c r="LBL101" s="1053"/>
      <c r="LBM101" s="1053"/>
      <c r="LBN101" s="1053"/>
      <c r="LBO101" s="1053"/>
      <c r="LBP101" s="1053"/>
      <c r="LBQ101" s="480"/>
      <c r="LBR101" s="480"/>
      <c r="LBS101" s="481"/>
      <c r="LBT101" s="480"/>
      <c r="LBU101" s="480"/>
      <c r="LBV101" s="480"/>
      <c r="LBW101" s="481"/>
      <c r="LBX101" s="481"/>
      <c r="LBY101" s="482"/>
      <c r="LBZ101" s="481"/>
      <c r="LCA101" s="1053"/>
      <c r="LCB101" s="1053"/>
      <c r="LCC101" s="1053"/>
      <c r="LCD101" s="1053"/>
      <c r="LCE101" s="1053"/>
      <c r="LCF101" s="480"/>
      <c r="LCG101" s="480"/>
      <c r="LCH101" s="481"/>
      <c r="LCI101" s="480"/>
      <c r="LCJ101" s="480"/>
      <c r="LCK101" s="480"/>
      <c r="LCL101" s="481"/>
      <c r="LCM101" s="481"/>
      <c r="LCN101" s="482"/>
      <c r="LCO101" s="481"/>
      <c r="LCP101" s="1053"/>
      <c r="LCQ101" s="1053"/>
      <c r="LCR101" s="1053"/>
      <c r="LCS101" s="1053"/>
      <c r="LCT101" s="1053"/>
      <c r="LCU101" s="480"/>
      <c r="LCV101" s="480"/>
      <c r="LCW101" s="481"/>
      <c r="LCX101" s="480"/>
      <c r="LCY101" s="480"/>
      <c r="LCZ101" s="480"/>
      <c r="LDA101" s="481"/>
      <c r="LDB101" s="481"/>
      <c r="LDC101" s="482"/>
      <c r="LDD101" s="481"/>
      <c r="LDE101" s="1053"/>
      <c r="LDF101" s="1053"/>
      <c r="LDG101" s="1053"/>
      <c r="LDH101" s="1053"/>
      <c r="LDI101" s="1053"/>
      <c r="LDJ101" s="480"/>
      <c r="LDK101" s="480"/>
      <c r="LDL101" s="481"/>
      <c r="LDM101" s="480"/>
      <c r="LDN101" s="480"/>
      <c r="LDO101" s="480"/>
      <c r="LDP101" s="481"/>
      <c r="LDQ101" s="481"/>
      <c r="LDR101" s="482"/>
      <c r="LDS101" s="481"/>
      <c r="LDT101" s="1053"/>
      <c r="LDU101" s="1053"/>
      <c r="LDV101" s="1053"/>
      <c r="LDW101" s="1053"/>
      <c r="LDX101" s="1053"/>
      <c r="LDY101" s="480"/>
      <c r="LDZ101" s="480"/>
      <c r="LEA101" s="481"/>
      <c r="LEB101" s="480"/>
      <c r="LEC101" s="480"/>
      <c r="LED101" s="480"/>
      <c r="LEE101" s="481"/>
      <c r="LEF101" s="481"/>
      <c r="LEG101" s="482"/>
      <c r="LEH101" s="481"/>
      <c r="LEI101" s="1053"/>
      <c r="LEJ101" s="1053"/>
      <c r="LEK101" s="1053"/>
      <c r="LEL101" s="1053"/>
      <c r="LEM101" s="1053"/>
      <c r="LEN101" s="480"/>
      <c r="LEO101" s="480"/>
      <c r="LEP101" s="481"/>
      <c r="LEQ101" s="480"/>
      <c r="LER101" s="480"/>
      <c r="LES101" s="480"/>
      <c r="LET101" s="481"/>
      <c r="LEU101" s="481"/>
      <c r="LEV101" s="482"/>
      <c r="LEW101" s="481"/>
      <c r="LEX101" s="1053"/>
      <c r="LEY101" s="1053"/>
      <c r="LEZ101" s="1053"/>
      <c r="LFA101" s="1053"/>
      <c r="LFB101" s="1053"/>
      <c r="LFC101" s="480"/>
      <c r="LFD101" s="480"/>
      <c r="LFE101" s="481"/>
      <c r="LFF101" s="480"/>
      <c r="LFG101" s="480"/>
      <c r="LFH101" s="480"/>
      <c r="LFI101" s="481"/>
      <c r="LFJ101" s="481"/>
      <c r="LFK101" s="482"/>
      <c r="LFL101" s="481"/>
      <c r="LFM101" s="1053"/>
      <c r="LFN101" s="1053"/>
      <c r="LFO101" s="1053"/>
      <c r="LFP101" s="1053"/>
      <c r="LFQ101" s="1053"/>
      <c r="LFR101" s="480"/>
      <c r="LFS101" s="480"/>
      <c r="LFT101" s="481"/>
      <c r="LFU101" s="480"/>
      <c r="LFV101" s="480"/>
      <c r="LFW101" s="480"/>
      <c r="LFX101" s="481"/>
      <c r="LFY101" s="481"/>
      <c r="LFZ101" s="482"/>
      <c r="LGA101" s="481"/>
      <c r="LGB101" s="1053"/>
      <c r="LGC101" s="1053"/>
      <c r="LGD101" s="1053"/>
      <c r="LGE101" s="1053"/>
      <c r="LGF101" s="1053"/>
      <c r="LGG101" s="480"/>
      <c r="LGH101" s="480"/>
      <c r="LGI101" s="481"/>
      <c r="LGJ101" s="480"/>
      <c r="LGK101" s="480"/>
      <c r="LGL101" s="480"/>
      <c r="LGM101" s="481"/>
      <c r="LGN101" s="481"/>
      <c r="LGO101" s="482"/>
      <c r="LGP101" s="481"/>
      <c r="LGQ101" s="1053"/>
      <c r="LGR101" s="1053"/>
      <c r="LGS101" s="1053"/>
      <c r="LGT101" s="1053"/>
      <c r="LGU101" s="1053"/>
      <c r="LGV101" s="480"/>
      <c r="LGW101" s="480"/>
      <c r="LGX101" s="481"/>
      <c r="LGY101" s="480"/>
      <c r="LGZ101" s="480"/>
      <c r="LHA101" s="480"/>
      <c r="LHB101" s="481"/>
      <c r="LHC101" s="481"/>
      <c r="LHD101" s="482"/>
      <c r="LHE101" s="481"/>
      <c r="LHF101" s="1053"/>
      <c r="LHG101" s="1053"/>
      <c r="LHH101" s="1053"/>
      <c r="LHI101" s="1053"/>
      <c r="LHJ101" s="1053"/>
      <c r="LHK101" s="480"/>
      <c r="LHL101" s="480"/>
      <c r="LHM101" s="481"/>
      <c r="LHN101" s="480"/>
      <c r="LHO101" s="480"/>
      <c r="LHP101" s="480"/>
      <c r="LHQ101" s="481"/>
      <c r="LHR101" s="481"/>
      <c r="LHS101" s="482"/>
      <c r="LHT101" s="481"/>
      <c r="LHU101" s="1053"/>
      <c r="LHV101" s="1053"/>
      <c r="LHW101" s="1053"/>
      <c r="LHX101" s="1053"/>
      <c r="LHY101" s="1053"/>
      <c r="LHZ101" s="480"/>
      <c r="LIA101" s="480"/>
      <c r="LIB101" s="481"/>
      <c r="LIC101" s="480"/>
      <c r="LID101" s="480"/>
      <c r="LIE101" s="480"/>
      <c r="LIF101" s="481"/>
      <c r="LIG101" s="481"/>
      <c r="LIH101" s="482"/>
      <c r="LII101" s="481"/>
      <c r="LIJ101" s="1053"/>
      <c r="LIK101" s="1053"/>
      <c r="LIL101" s="1053"/>
      <c r="LIM101" s="1053"/>
      <c r="LIN101" s="1053"/>
      <c r="LIO101" s="480"/>
      <c r="LIP101" s="480"/>
      <c r="LIQ101" s="481"/>
      <c r="LIR101" s="480"/>
      <c r="LIS101" s="480"/>
      <c r="LIT101" s="480"/>
      <c r="LIU101" s="481"/>
      <c r="LIV101" s="481"/>
      <c r="LIW101" s="482"/>
      <c r="LIX101" s="481"/>
      <c r="LIY101" s="1053"/>
      <c r="LIZ101" s="1053"/>
      <c r="LJA101" s="1053"/>
      <c r="LJB101" s="1053"/>
      <c r="LJC101" s="1053"/>
      <c r="LJD101" s="480"/>
      <c r="LJE101" s="480"/>
      <c r="LJF101" s="481"/>
      <c r="LJG101" s="480"/>
      <c r="LJH101" s="480"/>
      <c r="LJI101" s="480"/>
      <c r="LJJ101" s="481"/>
      <c r="LJK101" s="481"/>
      <c r="LJL101" s="482"/>
      <c r="LJM101" s="481"/>
      <c r="LJN101" s="1053"/>
      <c r="LJO101" s="1053"/>
      <c r="LJP101" s="1053"/>
      <c r="LJQ101" s="1053"/>
      <c r="LJR101" s="1053"/>
      <c r="LJS101" s="480"/>
      <c r="LJT101" s="480"/>
      <c r="LJU101" s="481"/>
      <c r="LJV101" s="480"/>
      <c r="LJW101" s="480"/>
      <c r="LJX101" s="480"/>
      <c r="LJY101" s="481"/>
      <c r="LJZ101" s="481"/>
      <c r="LKA101" s="482"/>
      <c r="LKB101" s="481"/>
      <c r="LKC101" s="1053"/>
      <c r="LKD101" s="1053"/>
      <c r="LKE101" s="1053"/>
      <c r="LKF101" s="1053"/>
      <c r="LKG101" s="1053"/>
      <c r="LKH101" s="480"/>
      <c r="LKI101" s="480"/>
      <c r="LKJ101" s="481"/>
      <c r="LKK101" s="480"/>
      <c r="LKL101" s="480"/>
      <c r="LKM101" s="480"/>
      <c r="LKN101" s="481"/>
      <c r="LKO101" s="481"/>
      <c r="LKP101" s="482"/>
      <c r="LKQ101" s="481"/>
      <c r="LKR101" s="1053"/>
      <c r="LKS101" s="1053"/>
      <c r="LKT101" s="1053"/>
      <c r="LKU101" s="1053"/>
      <c r="LKV101" s="1053"/>
      <c r="LKW101" s="480"/>
      <c r="LKX101" s="480"/>
      <c r="LKY101" s="481"/>
      <c r="LKZ101" s="480"/>
      <c r="LLA101" s="480"/>
      <c r="LLB101" s="480"/>
      <c r="LLC101" s="481"/>
      <c r="LLD101" s="481"/>
      <c r="LLE101" s="482"/>
      <c r="LLF101" s="481"/>
      <c r="LLG101" s="1053"/>
      <c r="LLH101" s="1053"/>
      <c r="LLI101" s="1053"/>
      <c r="LLJ101" s="1053"/>
      <c r="LLK101" s="1053"/>
      <c r="LLL101" s="480"/>
      <c r="LLM101" s="480"/>
      <c r="LLN101" s="481"/>
      <c r="LLO101" s="480"/>
      <c r="LLP101" s="480"/>
      <c r="LLQ101" s="480"/>
      <c r="LLR101" s="481"/>
      <c r="LLS101" s="481"/>
      <c r="LLT101" s="482"/>
      <c r="LLU101" s="481"/>
      <c r="LLV101" s="1053"/>
      <c r="LLW101" s="1053"/>
      <c r="LLX101" s="1053"/>
      <c r="LLY101" s="1053"/>
      <c r="LLZ101" s="1053"/>
      <c r="LMA101" s="480"/>
      <c r="LMB101" s="480"/>
      <c r="LMC101" s="481"/>
      <c r="LMD101" s="480"/>
      <c r="LME101" s="480"/>
      <c r="LMF101" s="480"/>
      <c r="LMG101" s="481"/>
      <c r="LMH101" s="481"/>
      <c r="LMI101" s="482"/>
      <c r="LMJ101" s="481"/>
      <c r="LMK101" s="1053"/>
      <c r="LML101" s="1053"/>
      <c r="LMM101" s="1053"/>
      <c r="LMN101" s="1053"/>
      <c r="LMO101" s="1053"/>
      <c r="LMP101" s="480"/>
      <c r="LMQ101" s="480"/>
      <c r="LMR101" s="481"/>
      <c r="LMS101" s="480"/>
      <c r="LMT101" s="480"/>
      <c r="LMU101" s="480"/>
      <c r="LMV101" s="481"/>
      <c r="LMW101" s="481"/>
      <c r="LMX101" s="482"/>
      <c r="LMY101" s="481"/>
      <c r="LMZ101" s="1053"/>
      <c r="LNA101" s="1053"/>
      <c r="LNB101" s="1053"/>
      <c r="LNC101" s="1053"/>
      <c r="LND101" s="1053"/>
      <c r="LNE101" s="480"/>
      <c r="LNF101" s="480"/>
      <c r="LNG101" s="481"/>
      <c r="LNH101" s="480"/>
      <c r="LNI101" s="480"/>
      <c r="LNJ101" s="480"/>
      <c r="LNK101" s="481"/>
      <c r="LNL101" s="481"/>
      <c r="LNM101" s="482"/>
      <c r="LNN101" s="481"/>
      <c r="LNO101" s="1053"/>
      <c r="LNP101" s="1053"/>
      <c r="LNQ101" s="1053"/>
      <c r="LNR101" s="1053"/>
      <c r="LNS101" s="1053"/>
      <c r="LNT101" s="480"/>
      <c r="LNU101" s="480"/>
      <c r="LNV101" s="481"/>
      <c r="LNW101" s="480"/>
      <c r="LNX101" s="480"/>
      <c r="LNY101" s="480"/>
      <c r="LNZ101" s="481"/>
      <c r="LOA101" s="481"/>
      <c r="LOB101" s="482"/>
      <c r="LOC101" s="481"/>
      <c r="LOD101" s="1053"/>
      <c r="LOE101" s="1053"/>
      <c r="LOF101" s="1053"/>
      <c r="LOG101" s="1053"/>
      <c r="LOH101" s="1053"/>
      <c r="LOI101" s="480"/>
      <c r="LOJ101" s="480"/>
      <c r="LOK101" s="481"/>
      <c r="LOL101" s="480"/>
      <c r="LOM101" s="480"/>
      <c r="LON101" s="480"/>
      <c r="LOO101" s="481"/>
      <c r="LOP101" s="481"/>
      <c r="LOQ101" s="482"/>
      <c r="LOR101" s="481"/>
      <c r="LOS101" s="1053"/>
      <c r="LOT101" s="1053"/>
      <c r="LOU101" s="1053"/>
      <c r="LOV101" s="1053"/>
      <c r="LOW101" s="1053"/>
      <c r="LOX101" s="480"/>
      <c r="LOY101" s="480"/>
      <c r="LOZ101" s="481"/>
      <c r="LPA101" s="480"/>
      <c r="LPB101" s="480"/>
      <c r="LPC101" s="480"/>
      <c r="LPD101" s="481"/>
      <c r="LPE101" s="481"/>
      <c r="LPF101" s="482"/>
      <c r="LPG101" s="481"/>
      <c r="LPH101" s="1053"/>
      <c r="LPI101" s="1053"/>
      <c r="LPJ101" s="1053"/>
      <c r="LPK101" s="1053"/>
      <c r="LPL101" s="1053"/>
      <c r="LPM101" s="480"/>
      <c r="LPN101" s="480"/>
      <c r="LPO101" s="481"/>
      <c r="LPP101" s="480"/>
      <c r="LPQ101" s="480"/>
      <c r="LPR101" s="480"/>
      <c r="LPS101" s="481"/>
      <c r="LPT101" s="481"/>
      <c r="LPU101" s="482"/>
      <c r="LPV101" s="481"/>
      <c r="LPW101" s="1053"/>
      <c r="LPX101" s="1053"/>
      <c r="LPY101" s="1053"/>
      <c r="LPZ101" s="1053"/>
      <c r="LQA101" s="1053"/>
      <c r="LQB101" s="480"/>
      <c r="LQC101" s="480"/>
      <c r="LQD101" s="481"/>
      <c r="LQE101" s="480"/>
      <c r="LQF101" s="480"/>
      <c r="LQG101" s="480"/>
      <c r="LQH101" s="481"/>
      <c r="LQI101" s="481"/>
      <c r="LQJ101" s="482"/>
      <c r="LQK101" s="481"/>
      <c r="LQL101" s="1053"/>
      <c r="LQM101" s="1053"/>
      <c r="LQN101" s="1053"/>
      <c r="LQO101" s="1053"/>
      <c r="LQP101" s="1053"/>
      <c r="LQQ101" s="480"/>
      <c r="LQR101" s="480"/>
      <c r="LQS101" s="481"/>
      <c r="LQT101" s="480"/>
      <c r="LQU101" s="480"/>
      <c r="LQV101" s="480"/>
      <c r="LQW101" s="481"/>
      <c r="LQX101" s="481"/>
      <c r="LQY101" s="482"/>
      <c r="LQZ101" s="481"/>
      <c r="LRA101" s="1053"/>
      <c r="LRB101" s="1053"/>
      <c r="LRC101" s="1053"/>
      <c r="LRD101" s="1053"/>
      <c r="LRE101" s="1053"/>
      <c r="LRF101" s="480"/>
      <c r="LRG101" s="480"/>
      <c r="LRH101" s="481"/>
      <c r="LRI101" s="480"/>
      <c r="LRJ101" s="480"/>
      <c r="LRK101" s="480"/>
      <c r="LRL101" s="481"/>
      <c r="LRM101" s="481"/>
      <c r="LRN101" s="482"/>
      <c r="LRO101" s="481"/>
      <c r="LRP101" s="1053"/>
      <c r="LRQ101" s="1053"/>
      <c r="LRR101" s="1053"/>
      <c r="LRS101" s="1053"/>
      <c r="LRT101" s="1053"/>
      <c r="LRU101" s="480"/>
      <c r="LRV101" s="480"/>
      <c r="LRW101" s="481"/>
      <c r="LRX101" s="480"/>
      <c r="LRY101" s="480"/>
      <c r="LRZ101" s="480"/>
      <c r="LSA101" s="481"/>
      <c r="LSB101" s="481"/>
      <c r="LSC101" s="482"/>
      <c r="LSD101" s="481"/>
      <c r="LSE101" s="1053"/>
      <c r="LSF101" s="1053"/>
      <c r="LSG101" s="1053"/>
      <c r="LSH101" s="1053"/>
      <c r="LSI101" s="1053"/>
      <c r="LSJ101" s="480"/>
      <c r="LSK101" s="480"/>
      <c r="LSL101" s="481"/>
      <c r="LSM101" s="480"/>
      <c r="LSN101" s="480"/>
      <c r="LSO101" s="480"/>
      <c r="LSP101" s="481"/>
      <c r="LSQ101" s="481"/>
      <c r="LSR101" s="482"/>
      <c r="LSS101" s="481"/>
      <c r="LST101" s="1053"/>
      <c r="LSU101" s="1053"/>
      <c r="LSV101" s="1053"/>
      <c r="LSW101" s="1053"/>
      <c r="LSX101" s="1053"/>
      <c r="LSY101" s="480"/>
      <c r="LSZ101" s="480"/>
      <c r="LTA101" s="481"/>
      <c r="LTB101" s="480"/>
      <c r="LTC101" s="480"/>
      <c r="LTD101" s="480"/>
      <c r="LTE101" s="481"/>
      <c r="LTF101" s="481"/>
      <c r="LTG101" s="482"/>
      <c r="LTH101" s="481"/>
      <c r="LTI101" s="1053"/>
      <c r="LTJ101" s="1053"/>
      <c r="LTK101" s="1053"/>
      <c r="LTL101" s="1053"/>
      <c r="LTM101" s="1053"/>
      <c r="LTN101" s="480"/>
      <c r="LTO101" s="480"/>
      <c r="LTP101" s="481"/>
      <c r="LTQ101" s="480"/>
      <c r="LTR101" s="480"/>
      <c r="LTS101" s="480"/>
      <c r="LTT101" s="481"/>
      <c r="LTU101" s="481"/>
      <c r="LTV101" s="482"/>
      <c r="LTW101" s="481"/>
      <c r="LTX101" s="1053"/>
      <c r="LTY101" s="1053"/>
      <c r="LTZ101" s="1053"/>
      <c r="LUA101" s="1053"/>
      <c r="LUB101" s="1053"/>
      <c r="LUC101" s="480"/>
      <c r="LUD101" s="480"/>
      <c r="LUE101" s="481"/>
      <c r="LUF101" s="480"/>
      <c r="LUG101" s="480"/>
      <c r="LUH101" s="480"/>
      <c r="LUI101" s="481"/>
      <c r="LUJ101" s="481"/>
      <c r="LUK101" s="482"/>
      <c r="LUL101" s="481"/>
      <c r="LUM101" s="1053"/>
      <c r="LUN101" s="1053"/>
      <c r="LUO101" s="1053"/>
      <c r="LUP101" s="1053"/>
      <c r="LUQ101" s="1053"/>
      <c r="LUR101" s="480"/>
      <c r="LUS101" s="480"/>
      <c r="LUT101" s="481"/>
      <c r="LUU101" s="480"/>
      <c r="LUV101" s="480"/>
      <c r="LUW101" s="480"/>
      <c r="LUX101" s="481"/>
      <c r="LUY101" s="481"/>
      <c r="LUZ101" s="482"/>
      <c r="LVA101" s="481"/>
      <c r="LVB101" s="1053"/>
      <c r="LVC101" s="1053"/>
      <c r="LVD101" s="1053"/>
      <c r="LVE101" s="1053"/>
      <c r="LVF101" s="1053"/>
      <c r="LVG101" s="480"/>
      <c r="LVH101" s="480"/>
      <c r="LVI101" s="481"/>
      <c r="LVJ101" s="480"/>
      <c r="LVK101" s="480"/>
      <c r="LVL101" s="480"/>
      <c r="LVM101" s="481"/>
      <c r="LVN101" s="481"/>
      <c r="LVO101" s="482"/>
      <c r="LVP101" s="481"/>
      <c r="LVQ101" s="1053"/>
      <c r="LVR101" s="1053"/>
      <c r="LVS101" s="1053"/>
      <c r="LVT101" s="1053"/>
      <c r="LVU101" s="1053"/>
      <c r="LVV101" s="480"/>
      <c r="LVW101" s="480"/>
      <c r="LVX101" s="481"/>
      <c r="LVY101" s="480"/>
      <c r="LVZ101" s="480"/>
      <c r="LWA101" s="480"/>
      <c r="LWB101" s="481"/>
      <c r="LWC101" s="481"/>
      <c r="LWD101" s="482"/>
      <c r="LWE101" s="481"/>
      <c r="LWF101" s="1053"/>
      <c r="LWG101" s="1053"/>
      <c r="LWH101" s="1053"/>
      <c r="LWI101" s="1053"/>
      <c r="LWJ101" s="1053"/>
      <c r="LWK101" s="480"/>
      <c r="LWL101" s="480"/>
      <c r="LWM101" s="481"/>
      <c r="LWN101" s="480"/>
      <c r="LWO101" s="480"/>
      <c r="LWP101" s="480"/>
      <c r="LWQ101" s="481"/>
      <c r="LWR101" s="481"/>
      <c r="LWS101" s="482"/>
      <c r="LWT101" s="481"/>
      <c r="LWU101" s="1053"/>
      <c r="LWV101" s="1053"/>
      <c r="LWW101" s="1053"/>
      <c r="LWX101" s="1053"/>
      <c r="LWY101" s="1053"/>
      <c r="LWZ101" s="480"/>
      <c r="LXA101" s="480"/>
      <c r="LXB101" s="481"/>
      <c r="LXC101" s="480"/>
      <c r="LXD101" s="480"/>
      <c r="LXE101" s="480"/>
      <c r="LXF101" s="481"/>
      <c r="LXG101" s="481"/>
      <c r="LXH101" s="482"/>
      <c r="LXI101" s="481"/>
      <c r="LXJ101" s="1053"/>
      <c r="LXK101" s="1053"/>
      <c r="LXL101" s="1053"/>
      <c r="LXM101" s="1053"/>
      <c r="LXN101" s="1053"/>
      <c r="LXO101" s="480"/>
      <c r="LXP101" s="480"/>
      <c r="LXQ101" s="481"/>
      <c r="LXR101" s="480"/>
      <c r="LXS101" s="480"/>
      <c r="LXT101" s="480"/>
      <c r="LXU101" s="481"/>
      <c r="LXV101" s="481"/>
      <c r="LXW101" s="482"/>
      <c r="LXX101" s="481"/>
      <c r="LXY101" s="1053"/>
      <c r="LXZ101" s="1053"/>
      <c r="LYA101" s="1053"/>
      <c r="LYB101" s="1053"/>
      <c r="LYC101" s="1053"/>
      <c r="LYD101" s="480"/>
      <c r="LYE101" s="480"/>
      <c r="LYF101" s="481"/>
      <c r="LYG101" s="480"/>
      <c r="LYH101" s="480"/>
      <c r="LYI101" s="480"/>
      <c r="LYJ101" s="481"/>
      <c r="LYK101" s="481"/>
      <c r="LYL101" s="482"/>
      <c r="LYM101" s="481"/>
      <c r="LYN101" s="1053"/>
      <c r="LYO101" s="1053"/>
      <c r="LYP101" s="1053"/>
      <c r="LYQ101" s="1053"/>
      <c r="LYR101" s="1053"/>
      <c r="LYS101" s="480"/>
      <c r="LYT101" s="480"/>
      <c r="LYU101" s="481"/>
      <c r="LYV101" s="480"/>
      <c r="LYW101" s="480"/>
      <c r="LYX101" s="480"/>
      <c r="LYY101" s="481"/>
      <c r="LYZ101" s="481"/>
      <c r="LZA101" s="482"/>
      <c r="LZB101" s="481"/>
      <c r="LZC101" s="1053"/>
      <c r="LZD101" s="1053"/>
      <c r="LZE101" s="1053"/>
      <c r="LZF101" s="1053"/>
      <c r="LZG101" s="1053"/>
      <c r="LZH101" s="480"/>
      <c r="LZI101" s="480"/>
      <c r="LZJ101" s="481"/>
      <c r="LZK101" s="480"/>
      <c r="LZL101" s="480"/>
      <c r="LZM101" s="480"/>
      <c r="LZN101" s="481"/>
      <c r="LZO101" s="481"/>
      <c r="LZP101" s="482"/>
      <c r="LZQ101" s="481"/>
      <c r="LZR101" s="1053"/>
      <c r="LZS101" s="1053"/>
      <c r="LZT101" s="1053"/>
      <c r="LZU101" s="1053"/>
      <c r="LZV101" s="1053"/>
      <c r="LZW101" s="480"/>
      <c r="LZX101" s="480"/>
      <c r="LZY101" s="481"/>
      <c r="LZZ101" s="480"/>
      <c r="MAA101" s="480"/>
      <c r="MAB101" s="480"/>
      <c r="MAC101" s="481"/>
      <c r="MAD101" s="481"/>
      <c r="MAE101" s="482"/>
      <c r="MAF101" s="481"/>
      <c r="MAG101" s="1053"/>
      <c r="MAH101" s="1053"/>
      <c r="MAI101" s="1053"/>
      <c r="MAJ101" s="1053"/>
      <c r="MAK101" s="1053"/>
      <c r="MAL101" s="480"/>
      <c r="MAM101" s="480"/>
      <c r="MAN101" s="481"/>
      <c r="MAO101" s="480"/>
      <c r="MAP101" s="480"/>
      <c r="MAQ101" s="480"/>
      <c r="MAR101" s="481"/>
      <c r="MAS101" s="481"/>
      <c r="MAT101" s="482"/>
      <c r="MAU101" s="481"/>
      <c r="MAV101" s="1053"/>
      <c r="MAW101" s="1053"/>
      <c r="MAX101" s="1053"/>
      <c r="MAY101" s="1053"/>
      <c r="MAZ101" s="1053"/>
      <c r="MBA101" s="480"/>
      <c r="MBB101" s="480"/>
      <c r="MBC101" s="481"/>
      <c r="MBD101" s="480"/>
      <c r="MBE101" s="480"/>
      <c r="MBF101" s="480"/>
      <c r="MBG101" s="481"/>
      <c r="MBH101" s="481"/>
      <c r="MBI101" s="482"/>
      <c r="MBJ101" s="481"/>
      <c r="MBK101" s="1053"/>
      <c r="MBL101" s="1053"/>
      <c r="MBM101" s="1053"/>
      <c r="MBN101" s="1053"/>
      <c r="MBO101" s="1053"/>
      <c r="MBP101" s="480"/>
      <c r="MBQ101" s="480"/>
      <c r="MBR101" s="481"/>
      <c r="MBS101" s="480"/>
      <c r="MBT101" s="480"/>
      <c r="MBU101" s="480"/>
      <c r="MBV101" s="481"/>
      <c r="MBW101" s="481"/>
      <c r="MBX101" s="482"/>
      <c r="MBY101" s="481"/>
      <c r="MBZ101" s="1053"/>
      <c r="MCA101" s="1053"/>
      <c r="MCB101" s="1053"/>
      <c r="MCC101" s="1053"/>
      <c r="MCD101" s="1053"/>
      <c r="MCE101" s="480"/>
      <c r="MCF101" s="480"/>
      <c r="MCG101" s="481"/>
      <c r="MCH101" s="480"/>
      <c r="MCI101" s="480"/>
      <c r="MCJ101" s="480"/>
      <c r="MCK101" s="481"/>
      <c r="MCL101" s="481"/>
      <c r="MCM101" s="482"/>
      <c r="MCN101" s="481"/>
      <c r="MCO101" s="1053"/>
      <c r="MCP101" s="1053"/>
      <c r="MCQ101" s="1053"/>
      <c r="MCR101" s="1053"/>
      <c r="MCS101" s="1053"/>
      <c r="MCT101" s="480"/>
      <c r="MCU101" s="480"/>
      <c r="MCV101" s="481"/>
      <c r="MCW101" s="480"/>
      <c r="MCX101" s="480"/>
      <c r="MCY101" s="480"/>
      <c r="MCZ101" s="481"/>
      <c r="MDA101" s="481"/>
      <c r="MDB101" s="482"/>
      <c r="MDC101" s="481"/>
      <c r="MDD101" s="1053"/>
      <c r="MDE101" s="1053"/>
      <c r="MDF101" s="1053"/>
      <c r="MDG101" s="1053"/>
      <c r="MDH101" s="1053"/>
      <c r="MDI101" s="480"/>
      <c r="MDJ101" s="480"/>
      <c r="MDK101" s="481"/>
      <c r="MDL101" s="480"/>
      <c r="MDM101" s="480"/>
      <c r="MDN101" s="480"/>
      <c r="MDO101" s="481"/>
      <c r="MDP101" s="481"/>
      <c r="MDQ101" s="482"/>
      <c r="MDR101" s="481"/>
      <c r="MDS101" s="1053"/>
      <c r="MDT101" s="1053"/>
      <c r="MDU101" s="1053"/>
      <c r="MDV101" s="1053"/>
      <c r="MDW101" s="1053"/>
      <c r="MDX101" s="480"/>
      <c r="MDY101" s="480"/>
      <c r="MDZ101" s="481"/>
      <c r="MEA101" s="480"/>
      <c r="MEB101" s="480"/>
      <c r="MEC101" s="480"/>
      <c r="MED101" s="481"/>
      <c r="MEE101" s="481"/>
      <c r="MEF101" s="482"/>
      <c r="MEG101" s="481"/>
      <c r="MEH101" s="1053"/>
      <c r="MEI101" s="1053"/>
      <c r="MEJ101" s="1053"/>
      <c r="MEK101" s="1053"/>
      <c r="MEL101" s="1053"/>
      <c r="MEM101" s="480"/>
      <c r="MEN101" s="480"/>
      <c r="MEO101" s="481"/>
      <c r="MEP101" s="480"/>
      <c r="MEQ101" s="480"/>
      <c r="MER101" s="480"/>
      <c r="MES101" s="481"/>
      <c r="MET101" s="481"/>
      <c r="MEU101" s="482"/>
      <c r="MEV101" s="481"/>
      <c r="MEW101" s="1053"/>
      <c r="MEX101" s="1053"/>
      <c r="MEY101" s="1053"/>
      <c r="MEZ101" s="1053"/>
      <c r="MFA101" s="1053"/>
      <c r="MFB101" s="480"/>
      <c r="MFC101" s="480"/>
      <c r="MFD101" s="481"/>
      <c r="MFE101" s="480"/>
      <c r="MFF101" s="480"/>
      <c r="MFG101" s="480"/>
      <c r="MFH101" s="481"/>
      <c r="MFI101" s="481"/>
      <c r="MFJ101" s="482"/>
      <c r="MFK101" s="481"/>
      <c r="MFL101" s="1053"/>
      <c r="MFM101" s="1053"/>
      <c r="MFN101" s="1053"/>
      <c r="MFO101" s="1053"/>
      <c r="MFP101" s="1053"/>
      <c r="MFQ101" s="480"/>
      <c r="MFR101" s="480"/>
      <c r="MFS101" s="481"/>
      <c r="MFT101" s="480"/>
      <c r="MFU101" s="480"/>
      <c r="MFV101" s="480"/>
      <c r="MFW101" s="481"/>
      <c r="MFX101" s="481"/>
      <c r="MFY101" s="482"/>
      <c r="MFZ101" s="481"/>
      <c r="MGA101" s="1053"/>
      <c r="MGB101" s="1053"/>
      <c r="MGC101" s="1053"/>
      <c r="MGD101" s="1053"/>
      <c r="MGE101" s="1053"/>
      <c r="MGF101" s="480"/>
      <c r="MGG101" s="480"/>
      <c r="MGH101" s="481"/>
      <c r="MGI101" s="480"/>
      <c r="MGJ101" s="480"/>
      <c r="MGK101" s="480"/>
      <c r="MGL101" s="481"/>
      <c r="MGM101" s="481"/>
      <c r="MGN101" s="482"/>
      <c r="MGO101" s="481"/>
      <c r="MGP101" s="1053"/>
      <c r="MGQ101" s="1053"/>
      <c r="MGR101" s="1053"/>
      <c r="MGS101" s="1053"/>
      <c r="MGT101" s="1053"/>
      <c r="MGU101" s="480"/>
      <c r="MGV101" s="480"/>
      <c r="MGW101" s="481"/>
      <c r="MGX101" s="480"/>
      <c r="MGY101" s="480"/>
      <c r="MGZ101" s="480"/>
      <c r="MHA101" s="481"/>
      <c r="MHB101" s="481"/>
      <c r="MHC101" s="482"/>
      <c r="MHD101" s="481"/>
      <c r="MHE101" s="1053"/>
      <c r="MHF101" s="1053"/>
      <c r="MHG101" s="1053"/>
      <c r="MHH101" s="1053"/>
      <c r="MHI101" s="1053"/>
      <c r="MHJ101" s="480"/>
      <c r="MHK101" s="480"/>
      <c r="MHL101" s="481"/>
      <c r="MHM101" s="480"/>
      <c r="MHN101" s="480"/>
      <c r="MHO101" s="480"/>
      <c r="MHP101" s="481"/>
      <c r="MHQ101" s="481"/>
      <c r="MHR101" s="482"/>
      <c r="MHS101" s="481"/>
      <c r="MHT101" s="1053"/>
      <c r="MHU101" s="1053"/>
      <c r="MHV101" s="1053"/>
      <c r="MHW101" s="1053"/>
      <c r="MHX101" s="1053"/>
      <c r="MHY101" s="480"/>
      <c r="MHZ101" s="480"/>
      <c r="MIA101" s="481"/>
      <c r="MIB101" s="480"/>
      <c r="MIC101" s="480"/>
      <c r="MID101" s="480"/>
      <c r="MIE101" s="481"/>
      <c r="MIF101" s="481"/>
      <c r="MIG101" s="482"/>
      <c r="MIH101" s="481"/>
      <c r="MII101" s="1053"/>
      <c r="MIJ101" s="1053"/>
      <c r="MIK101" s="1053"/>
      <c r="MIL101" s="1053"/>
      <c r="MIM101" s="1053"/>
      <c r="MIN101" s="480"/>
      <c r="MIO101" s="480"/>
      <c r="MIP101" s="481"/>
      <c r="MIQ101" s="480"/>
      <c r="MIR101" s="480"/>
      <c r="MIS101" s="480"/>
      <c r="MIT101" s="481"/>
      <c r="MIU101" s="481"/>
      <c r="MIV101" s="482"/>
      <c r="MIW101" s="481"/>
      <c r="MIX101" s="1053"/>
      <c r="MIY101" s="1053"/>
      <c r="MIZ101" s="1053"/>
      <c r="MJA101" s="1053"/>
      <c r="MJB101" s="1053"/>
      <c r="MJC101" s="480"/>
      <c r="MJD101" s="480"/>
      <c r="MJE101" s="481"/>
      <c r="MJF101" s="480"/>
      <c r="MJG101" s="480"/>
      <c r="MJH101" s="480"/>
      <c r="MJI101" s="481"/>
      <c r="MJJ101" s="481"/>
      <c r="MJK101" s="482"/>
      <c r="MJL101" s="481"/>
      <c r="MJM101" s="1053"/>
      <c r="MJN101" s="1053"/>
      <c r="MJO101" s="1053"/>
      <c r="MJP101" s="1053"/>
      <c r="MJQ101" s="1053"/>
      <c r="MJR101" s="480"/>
      <c r="MJS101" s="480"/>
      <c r="MJT101" s="481"/>
      <c r="MJU101" s="480"/>
      <c r="MJV101" s="480"/>
      <c r="MJW101" s="480"/>
      <c r="MJX101" s="481"/>
      <c r="MJY101" s="481"/>
      <c r="MJZ101" s="482"/>
      <c r="MKA101" s="481"/>
      <c r="MKB101" s="1053"/>
      <c r="MKC101" s="1053"/>
      <c r="MKD101" s="1053"/>
      <c r="MKE101" s="1053"/>
      <c r="MKF101" s="1053"/>
      <c r="MKG101" s="480"/>
      <c r="MKH101" s="480"/>
      <c r="MKI101" s="481"/>
      <c r="MKJ101" s="480"/>
      <c r="MKK101" s="480"/>
      <c r="MKL101" s="480"/>
      <c r="MKM101" s="481"/>
      <c r="MKN101" s="481"/>
      <c r="MKO101" s="482"/>
      <c r="MKP101" s="481"/>
      <c r="MKQ101" s="1053"/>
      <c r="MKR101" s="1053"/>
      <c r="MKS101" s="1053"/>
      <c r="MKT101" s="1053"/>
      <c r="MKU101" s="1053"/>
      <c r="MKV101" s="480"/>
      <c r="MKW101" s="480"/>
      <c r="MKX101" s="481"/>
      <c r="MKY101" s="480"/>
      <c r="MKZ101" s="480"/>
      <c r="MLA101" s="480"/>
      <c r="MLB101" s="481"/>
      <c r="MLC101" s="481"/>
      <c r="MLD101" s="482"/>
      <c r="MLE101" s="481"/>
      <c r="MLF101" s="1053"/>
      <c r="MLG101" s="1053"/>
      <c r="MLH101" s="1053"/>
      <c r="MLI101" s="1053"/>
      <c r="MLJ101" s="1053"/>
      <c r="MLK101" s="480"/>
      <c r="MLL101" s="480"/>
      <c r="MLM101" s="481"/>
      <c r="MLN101" s="480"/>
      <c r="MLO101" s="480"/>
      <c r="MLP101" s="480"/>
      <c r="MLQ101" s="481"/>
      <c r="MLR101" s="481"/>
      <c r="MLS101" s="482"/>
      <c r="MLT101" s="481"/>
      <c r="MLU101" s="1053"/>
      <c r="MLV101" s="1053"/>
      <c r="MLW101" s="1053"/>
      <c r="MLX101" s="1053"/>
      <c r="MLY101" s="1053"/>
      <c r="MLZ101" s="480"/>
      <c r="MMA101" s="480"/>
      <c r="MMB101" s="481"/>
      <c r="MMC101" s="480"/>
      <c r="MMD101" s="480"/>
      <c r="MME101" s="480"/>
      <c r="MMF101" s="481"/>
      <c r="MMG101" s="481"/>
      <c r="MMH101" s="482"/>
      <c r="MMI101" s="481"/>
      <c r="MMJ101" s="1053"/>
      <c r="MMK101" s="1053"/>
      <c r="MML101" s="1053"/>
      <c r="MMM101" s="1053"/>
      <c r="MMN101" s="1053"/>
      <c r="MMO101" s="480"/>
      <c r="MMP101" s="480"/>
      <c r="MMQ101" s="481"/>
      <c r="MMR101" s="480"/>
      <c r="MMS101" s="480"/>
      <c r="MMT101" s="480"/>
      <c r="MMU101" s="481"/>
      <c r="MMV101" s="481"/>
      <c r="MMW101" s="482"/>
      <c r="MMX101" s="481"/>
      <c r="MMY101" s="1053"/>
      <c r="MMZ101" s="1053"/>
      <c r="MNA101" s="1053"/>
      <c r="MNB101" s="1053"/>
      <c r="MNC101" s="1053"/>
      <c r="MND101" s="480"/>
      <c r="MNE101" s="480"/>
      <c r="MNF101" s="481"/>
      <c r="MNG101" s="480"/>
      <c r="MNH101" s="480"/>
      <c r="MNI101" s="480"/>
      <c r="MNJ101" s="481"/>
      <c r="MNK101" s="481"/>
      <c r="MNL101" s="482"/>
      <c r="MNM101" s="481"/>
      <c r="MNN101" s="1053"/>
      <c r="MNO101" s="1053"/>
      <c r="MNP101" s="1053"/>
      <c r="MNQ101" s="1053"/>
      <c r="MNR101" s="1053"/>
      <c r="MNS101" s="480"/>
      <c r="MNT101" s="480"/>
      <c r="MNU101" s="481"/>
      <c r="MNV101" s="480"/>
      <c r="MNW101" s="480"/>
      <c r="MNX101" s="480"/>
      <c r="MNY101" s="481"/>
      <c r="MNZ101" s="481"/>
      <c r="MOA101" s="482"/>
      <c r="MOB101" s="481"/>
      <c r="MOC101" s="1053"/>
      <c r="MOD101" s="1053"/>
      <c r="MOE101" s="1053"/>
      <c r="MOF101" s="1053"/>
      <c r="MOG101" s="1053"/>
      <c r="MOH101" s="480"/>
      <c r="MOI101" s="480"/>
      <c r="MOJ101" s="481"/>
      <c r="MOK101" s="480"/>
      <c r="MOL101" s="480"/>
      <c r="MOM101" s="480"/>
      <c r="MON101" s="481"/>
      <c r="MOO101" s="481"/>
      <c r="MOP101" s="482"/>
      <c r="MOQ101" s="481"/>
      <c r="MOR101" s="1053"/>
      <c r="MOS101" s="1053"/>
      <c r="MOT101" s="1053"/>
      <c r="MOU101" s="1053"/>
      <c r="MOV101" s="1053"/>
      <c r="MOW101" s="480"/>
      <c r="MOX101" s="480"/>
      <c r="MOY101" s="481"/>
      <c r="MOZ101" s="480"/>
      <c r="MPA101" s="480"/>
      <c r="MPB101" s="480"/>
      <c r="MPC101" s="481"/>
      <c r="MPD101" s="481"/>
      <c r="MPE101" s="482"/>
      <c r="MPF101" s="481"/>
      <c r="MPG101" s="1053"/>
      <c r="MPH101" s="1053"/>
      <c r="MPI101" s="1053"/>
      <c r="MPJ101" s="1053"/>
      <c r="MPK101" s="1053"/>
      <c r="MPL101" s="480"/>
      <c r="MPM101" s="480"/>
      <c r="MPN101" s="481"/>
      <c r="MPO101" s="480"/>
      <c r="MPP101" s="480"/>
      <c r="MPQ101" s="480"/>
      <c r="MPR101" s="481"/>
      <c r="MPS101" s="481"/>
      <c r="MPT101" s="482"/>
      <c r="MPU101" s="481"/>
      <c r="MPV101" s="1053"/>
      <c r="MPW101" s="1053"/>
      <c r="MPX101" s="1053"/>
      <c r="MPY101" s="1053"/>
      <c r="MPZ101" s="1053"/>
      <c r="MQA101" s="480"/>
      <c r="MQB101" s="480"/>
      <c r="MQC101" s="481"/>
      <c r="MQD101" s="480"/>
      <c r="MQE101" s="480"/>
      <c r="MQF101" s="480"/>
      <c r="MQG101" s="481"/>
      <c r="MQH101" s="481"/>
      <c r="MQI101" s="482"/>
      <c r="MQJ101" s="481"/>
      <c r="MQK101" s="1053"/>
      <c r="MQL101" s="1053"/>
      <c r="MQM101" s="1053"/>
      <c r="MQN101" s="1053"/>
      <c r="MQO101" s="1053"/>
      <c r="MQP101" s="480"/>
      <c r="MQQ101" s="480"/>
      <c r="MQR101" s="481"/>
      <c r="MQS101" s="480"/>
      <c r="MQT101" s="480"/>
      <c r="MQU101" s="480"/>
      <c r="MQV101" s="481"/>
      <c r="MQW101" s="481"/>
      <c r="MQX101" s="482"/>
      <c r="MQY101" s="481"/>
      <c r="MQZ101" s="1053"/>
      <c r="MRA101" s="1053"/>
      <c r="MRB101" s="1053"/>
      <c r="MRC101" s="1053"/>
      <c r="MRD101" s="1053"/>
      <c r="MRE101" s="480"/>
      <c r="MRF101" s="480"/>
      <c r="MRG101" s="481"/>
      <c r="MRH101" s="480"/>
      <c r="MRI101" s="480"/>
      <c r="MRJ101" s="480"/>
      <c r="MRK101" s="481"/>
      <c r="MRL101" s="481"/>
      <c r="MRM101" s="482"/>
      <c r="MRN101" s="481"/>
      <c r="MRO101" s="1053"/>
      <c r="MRP101" s="1053"/>
      <c r="MRQ101" s="1053"/>
      <c r="MRR101" s="1053"/>
      <c r="MRS101" s="1053"/>
      <c r="MRT101" s="480"/>
      <c r="MRU101" s="480"/>
      <c r="MRV101" s="481"/>
      <c r="MRW101" s="480"/>
      <c r="MRX101" s="480"/>
      <c r="MRY101" s="480"/>
      <c r="MRZ101" s="481"/>
      <c r="MSA101" s="481"/>
      <c r="MSB101" s="482"/>
      <c r="MSC101" s="481"/>
      <c r="MSD101" s="1053"/>
      <c r="MSE101" s="1053"/>
      <c r="MSF101" s="1053"/>
      <c r="MSG101" s="1053"/>
      <c r="MSH101" s="1053"/>
      <c r="MSI101" s="480"/>
      <c r="MSJ101" s="480"/>
      <c r="MSK101" s="481"/>
      <c r="MSL101" s="480"/>
      <c r="MSM101" s="480"/>
      <c r="MSN101" s="480"/>
      <c r="MSO101" s="481"/>
      <c r="MSP101" s="481"/>
      <c r="MSQ101" s="482"/>
      <c r="MSR101" s="481"/>
      <c r="MSS101" s="1053"/>
      <c r="MST101" s="1053"/>
      <c r="MSU101" s="1053"/>
      <c r="MSV101" s="1053"/>
      <c r="MSW101" s="1053"/>
      <c r="MSX101" s="480"/>
      <c r="MSY101" s="480"/>
      <c r="MSZ101" s="481"/>
      <c r="MTA101" s="480"/>
      <c r="MTB101" s="480"/>
      <c r="MTC101" s="480"/>
      <c r="MTD101" s="481"/>
      <c r="MTE101" s="481"/>
      <c r="MTF101" s="482"/>
      <c r="MTG101" s="481"/>
      <c r="MTH101" s="1053"/>
      <c r="MTI101" s="1053"/>
      <c r="MTJ101" s="1053"/>
      <c r="MTK101" s="1053"/>
      <c r="MTL101" s="1053"/>
      <c r="MTM101" s="480"/>
      <c r="MTN101" s="480"/>
      <c r="MTO101" s="481"/>
      <c r="MTP101" s="480"/>
      <c r="MTQ101" s="480"/>
      <c r="MTR101" s="480"/>
      <c r="MTS101" s="481"/>
      <c r="MTT101" s="481"/>
      <c r="MTU101" s="482"/>
      <c r="MTV101" s="481"/>
      <c r="MTW101" s="1053"/>
      <c r="MTX101" s="1053"/>
      <c r="MTY101" s="1053"/>
      <c r="MTZ101" s="1053"/>
      <c r="MUA101" s="1053"/>
      <c r="MUB101" s="480"/>
      <c r="MUC101" s="480"/>
      <c r="MUD101" s="481"/>
      <c r="MUE101" s="480"/>
      <c r="MUF101" s="480"/>
      <c r="MUG101" s="480"/>
      <c r="MUH101" s="481"/>
      <c r="MUI101" s="481"/>
      <c r="MUJ101" s="482"/>
      <c r="MUK101" s="481"/>
      <c r="MUL101" s="1053"/>
      <c r="MUM101" s="1053"/>
      <c r="MUN101" s="1053"/>
      <c r="MUO101" s="1053"/>
      <c r="MUP101" s="1053"/>
      <c r="MUQ101" s="480"/>
      <c r="MUR101" s="480"/>
      <c r="MUS101" s="481"/>
      <c r="MUT101" s="480"/>
      <c r="MUU101" s="480"/>
      <c r="MUV101" s="480"/>
      <c r="MUW101" s="481"/>
      <c r="MUX101" s="481"/>
      <c r="MUY101" s="482"/>
      <c r="MUZ101" s="481"/>
      <c r="MVA101" s="1053"/>
      <c r="MVB101" s="1053"/>
      <c r="MVC101" s="1053"/>
      <c r="MVD101" s="1053"/>
      <c r="MVE101" s="1053"/>
      <c r="MVF101" s="480"/>
      <c r="MVG101" s="480"/>
      <c r="MVH101" s="481"/>
      <c r="MVI101" s="480"/>
      <c r="MVJ101" s="480"/>
      <c r="MVK101" s="480"/>
      <c r="MVL101" s="481"/>
      <c r="MVM101" s="481"/>
      <c r="MVN101" s="482"/>
      <c r="MVO101" s="481"/>
      <c r="MVP101" s="1053"/>
      <c r="MVQ101" s="1053"/>
      <c r="MVR101" s="1053"/>
      <c r="MVS101" s="1053"/>
      <c r="MVT101" s="1053"/>
      <c r="MVU101" s="480"/>
      <c r="MVV101" s="480"/>
      <c r="MVW101" s="481"/>
      <c r="MVX101" s="480"/>
      <c r="MVY101" s="480"/>
      <c r="MVZ101" s="480"/>
      <c r="MWA101" s="481"/>
      <c r="MWB101" s="481"/>
      <c r="MWC101" s="482"/>
      <c r="MWD101" s="481"/>
      <c r="MWE101" s="1053"/>
      <c r="MWF101" s="1053"/>
      <c r="MWG101" s="1053"/>
      <c r="MWH101" s="1053"/>
      <c r="MWI101" s="1053"/>
      <c r="MWJ101" s="480"/>
      <c r="MWK101" s="480"/>
      <c r="MWL101" s="481"/>
      <c r="MWM101" s="480"/>
      <c r="MWN101" s="480"/>
      <c r="MWO101" s="480"/>
      <c r="MWP101" s="481"/>
      <c r="MWQ101" s="481"/>
      <c r="MWR101" s="482"/>
      <c r="MWS101" s="481"/>
      <c r="MWT101" s="1053"/>
      <c r="MWU101" s="1053"/>
      <c r="MWV101" s="1053"/>
      <c r="MWW101" s="1053"/>
      <c r="MWX101" s="1053"/>
      <c r="MWY101" s="480"/>
      <c r="MWZ101" s="480"/>
      <c r="MXA101" s="481"/>
      <c r="MXB101" s="480"/>
      <c r="MXC101" s="480"/>
      <c r="MXD101" s="480"/>
      <c r="MXE101" s="481"/>
      <c r="MXF101" s="481"/>
      <c r="MXG101" s="482"/>
      <c r="MXH101" s="481"/>
      <c r="MXI101" s="1053"/>
      <c r="MXJ101" s="1053"/>
      <c r="MXK101" s="1053"/>
      <c r="MXL101" s="1053"/>
      <c r="MXM101" s="1053"/>
      <c r="MXN101" s="480"/>
      <c r="MXO101" s="480"/>
      <c r="MXP101" s="481"/>
      <c r="MXQ101" s="480"/>
      <c r="MXR101" s="480"/>
      <c r="MXS101" s="480"/>
      <c r="MXT101" s="481"/>
      <c r="MXU101" s="481"/>
      <c r="MXV101" s="482"/>
      <c r="MXW101" s="481"/>
      <c r="MXX101" s="1053"/>
      <c r="MXY101" s="1053"/>
      <c r="MXZ101" s="1053"/>
      <c r="MYA101" s="1053"/>
      <c r="MYB101" s="1053"/>
      <c r="MYC101" s="480"/>
      <c r="MYD101" s="480"/>
      <c r="MYE101" s="481"/>
      <c r="MYF101" s="480"/>
      <c r="MYG101" s="480"/>
      <c r="MYH101" s="480"/>
      <c r="MYI101" s="481"/>
      <c r="MYJ101" s="481"/>
      <c r="MYK101" s="482"/>
      <c r="MYL101" s="481"/>
      <c r="MYM101" s="1053"/>
      <c r="MYN101" s="1053"/>
      <c r="MYO101" s="1053"/>
      <c r="MYP101" s="1053"/>
      <c r="MYQ101" s="1053"/>
      <c r="MYR101" s="480"/>
      <c r="MYS101" s="480"/>
      <c r="MYT101" s="481"/>
      <c r="MYU101" s="480"/>
      <c r="MYV101" s="480"/>
      <c r="MYW101" s="480"/>
      <c r="MYX101" s="481"/>
      <c r="MYY101" s="481"/>
      <c r="MYZ101" s="482"/>
      <c r="MZA101" s="481"/>
      <c r="MZB101" s="1053"/>
      <c r="MZC101" s="1053"/>
      <c r="MZD101" s="1053"/>
      <c r="MZE101" s="1053"/>
      <c r="MZF101" s="1053"/>
      <c r="MZG101" s="480"/>
      <c r="MZH101" s="480"/>
      <c r="MZI101" s="481"/>
      <c r="MZJ101" s="480"/>
      <c r="MZK101" s="480"/>
      <c r="MZL101" s="480"/>
      <c r="MZM101" s="481"/>
      <c r="MZN101" s="481"/>
      <c r="MZO101" s="482"/>
      <c r="MZP101" s="481"/>
      <c r="MZQ101" s="1053"/>
      <c r="MZR101" s="1053"/>
      <c r="MZS101" s="1053"/>
      <c r="MZT101" s="1053"/>
      <c r="MZU101" s="1053"/>
      <c r="MZV101" s="480"/>
      <c r="MZW101" s="480"/>
      <c r="MZX101" s="481"/>
      <c r="MZY101" s="480"/>
      <c r="MZZ101" s="480"/>
      <c r="NAA101" s="480"/>
      <c r="NAB101" s="481"/>
      <c r="NAC101" s="481"/>
      <c r="NAD101" s="482"/>
      <c r="NAE101" s="481"/>
      <c r="NAF101" s="1053"/>
      <c r="NAG101" s="1053"/>
      <c r="NAH101" s="1053"/>
      <c r="NAI101" s="1053"/>
      <c r="NAJ101" s="1053"/>
      <c r="NAK101" s="480"/>
      <c r="NAL101" s="480"/>
      <c r="NAM101" s="481"/>
      <c r="NAN101" s="480"/>
      <c r="NAO101" s="480"/>
      <c r="NAP101" s="480"/>
      <c r="NAQ101" s="481"/>
      <c r="NAR101" s="481"/>
      <c r="NAS101" s="482"/>
      <c r="NAT101" s="481"/>
      <c r="NAU101" s="1053"/>
      <c r="NAV101" s="1053"/>
      <c r="NAW101" s="1053"/>
      <c r="NAX101" s="1053"/>
      <c r="NAY101" s="1053"/>
      <c r="NAZ101" s="480"/>
      <c r="NBA101" s="480"/>
      <c r="NBB101" s="481"/>
      <c r="NBC101" s="480"/>
      <c r="NBD101" s="480"/>
      <c r="NBE101" s="480"/>
      <c r="NBF101" s="481"/>
      <c r="NBG101" s="481"/>
      <c r="NBH101" s="482"/>
      <c r="NBI101" s="481"/>
      <c r="NBJ101" s="1053"/>
      <c r="NBK101" s="1053"/>
      <c r="NBL101" s="1053"/>
      <c r="NBM101" s="1053"/>
      <c r="NBN101" s="1053"/>
      <c r="NBO101" s="480"/>
      <c r="NBP101" s="480"/>
      <c r="NBQ101" s="481"/>
      <c r="NBR101" s="480"/>
      <c r="NBS101" s="480"/>
      <c r="NBT101" s="480"/>
      <c r="NBU101" s="481"/>
      <c r="NBV101" s="481"/>
      <c r="NBW101" s="482"/>
      <c r="NBX101" s="481"/>
      <c r="NBY101" s="1053"/>
      <c r="NBZ101" s="1053"/>
      <c r="NCA101" s="1053"/>
      <c r="NCB101" s="1053"/>
      <c r="NCC101" s="1053"/>
      <c r="NCD101" s="480"/>
      <c r="NCE101" s="480"/>
      <c r="NCF101" s="481"/>
      <c r="NCG101" s="480"/>
      <c r="NCH101" s="480"/>
      <c r="NCI101" s="480"/>
      <c r="NCJ101" s="481"/>
      <c r="NCK101" s="481"/>
      <c r="NCL101" s="482"/>
      <c r="NCM101" s="481"/>
      <c r="NCN101" s="1053"/>
      <c r="NCO101" s="1053"/>
      <c r="NCP101" s="1053"/>
      <c r="NCQ101" s="1053"/>
      <c r="NCR101" s="1053"/>
      <c r="NCS101" s="480"/>
      <c r="NCT101" s="480"/>
      <c r="NCU101" s="481"/>
      <c r="NCV101" s="480"/>
      <c r="NCW101" s="480"/>
      <c r="NCX101" s="480"/>
      <c r="NCY101" s="481"/>
      <c r="NCZ101" s="481"/>
      <c r="NDA101" s="482"/>
      <c r="NDB101" s="481"/>
      <c r="NDC101" s="1053"/>
      <c r="NDD101" s="1053"/>
      <c r="NDE101" s="1053"/>
      <c r="NDF101" s="1053"/>
      <c r="NDG101" s="1053"/>
      <c r="NDH101" s="480"/>
      <c r="NDI101" s="480"/>
      <c r="NDJ101" s="481"/>
      <c r="NDK101" s="480"/>
      <c r="NDL101" s="480"/>
      <c r="NDM101" s="480"/>
      <c r="NDN101" s="481"/>
      <c r="NDO101" s="481"/>
      <c r="NDP101" s="482"/>
      <c r="NDQ101" s="481"/>
      <c r="NDR101" s="1053"/>
      <c r="NDS101" s="1053"/>
      <c r="NDT101" s="1053"/>
      <c r="NDU101" s="1053"/>
      <c r="NDV101" s="1053"/>
      <c r="NDW101" s="480"/>
      <c r="NDX101" s="480"/>
      <c r="NDY101" s="481"/>
      <c r="NDZ101" s="480"/>
      <c r="NEA101" s="480"/>
      <c r="NEB101" s="480"/>
      <c r="NEC101" s="481"/>
      <c r="NED101" s="481"/>
      <c r="NEE101" s="482"/>
      <c r="NEF101" s="481"/>
      <c r="NEG101" s="1053"/>
      <c r="NEH101" s="1053"/>
      <c r="NEI101" s="1053"/>
      <c r="NEJ101" s="1053"/>
      <c r="NEK101" s="1053"/>
      <c r="NEL101" s="480"/>
      <c r="NEM101" s="480"/>
      <c r="NEN101" s="481"/>
      <c r="NEO101" s="480"/>
      <c r="NEP101" s="480"/>
      <c r="NEQ101" s="480"/>
      <c r="NER101" s="481"/>
      <c r="NES101" s="481"/>
      <c r="NET101" s="482"/>
      <c r="NEU101" s="481"/>
      <c r="NEV101" s="1053"/>
      <c r="NEW101" s="1053"/>
      <c r="NEX101" s="1053"/>
      <c r="NEY101" s="1053"/>
      <c r="NEZ101" s="1053"/>
      <c r="NFA101" s="480"/>
      <c r="NFB101" s="480"/>
      <c r="NFC101" s="481"/>
      <c r="NFD101" s="480"/>
      <c r="NFE101" s="480"/>
      <c r="NFF101" s="480"/>
      <c r="NFG101" s="481"/>
      <c r="NFH101" s="481"/>
      <c r="NFI101" s="482"/>
      <c r="NFJ101" s="481"/>
      <c r="NFK101" s="1053"/>
      <c r="NFL101" s="1053"/>
      <c r="NFM101" s="1053"/>
      <c r="NFN101" s="1053"/>
      <c r="NFO101" s="1053"/>
      <c r="NFP101" s="480"/>
      <c r="NFQ101" s="480"/>
      <c r="NFR101" s="481"/>
      <c r="NFS101" s="480"/>
      <c r="NFT101" s="480"/>
      <c r="NFU101" s="480"/>
      <c r="NFV101" s="481"/>
      <c r="NFW101" s="481"/>
      <c r="NFX101" s="482"/>
      <c r="NFY101" s="481"/>
      <c r="NFZ101" s="1053"/>
      <c r="NGA101" s="1053"/>
      <c r="NGB101" s="1053"/>
      <c r="NGC101" s="1053"/>
      <c r="NGD101" s="1053"/>
      <c r="NGE101" s="480"/>
      <c r="NGF101" s="480"/>
      <c r="NGG101" s="481"/>
      <c r="NGH101" s="480"/>
      <c r="NGI101" s="480"/>
      <c r="NGJ101" s="480"/>
      <c r="NGK101" s="481"/>
      <c r="NGL101" s="481"/>
      <c r="NGM101" s="482"/>
      <c r="NGN101" s="481"/>
      <c r="NGO101" s="1053"/>
      <c r="NGP101" s="1053"/>
      <c r="NGQ101" s="1053"/>
      <c r="NGR101" s="1053"/>
      <c r="NGS101" s="1053"/>
      <c r="NGT101" s="480"/>
      <c r="NGU101" s="480"/>
      <c r="NGV101" s="481"/>
      <c r="NGW101" s="480"/>
      <c r="NGX101" s="480"/>
      <c r="NGY101" s="480"/>
      <c r="NGZ101" s="481"/>
      <c r="NHA101" s="481"/>
      <c r="NHB101" s="482"/>
      <c r="NHC101" s="481"/>
      <c r="NHD101" s="1053"/>
      <c r="NHE101" s="1053"/>
      <c r="NHF101" s="1053"/>
      <c r="NHG101" s="1053"/>
      <c r="NHH101" s="1053"/>
      <c r="NHI101" s="480"/>
      <c r="NHJ101" s="480"/>
      <c r="NHK101" s="481"/>
      <c r="NHL101" s="480"/>
      <c r="NHM101" s="480"/>
      <c r="NHN101" s="480"/>
      <c r="NHO101" s="481"/>
      <c r="NHP101" s="481"/>
      <c r="NHQ101" s="482"/>
      <c r="NHR101" s="481"/>
      <c r="NHS101" s="1053"/>
      <c r="NHT101" s="1053"/>
      <c r="NHU101" s="1053"/>
      <c r="NHV101" s="1053"/>
      <c r="NHW101" s="1053"/>
      <c r="NHX101" s="480"/>
      <c r="NHY101" s="480"/>
      <c r="NHZ101" s="481"/>
      <c r="NIA101" s="480"/>
      <c r="NIB101" s="480"/>
      <c r="NIC101" s="480"/>
      <c r="NID101" s="481"/>
      <c r="NIE101" s="481"/>
      <c r="NIF101" s="482"/>
      <c r="NIG101" s="481"/>
      <c r="NIH101" s="1053"/>
      <c r="NII101" s="1053"/>
      <c r="NIJ101" s="1053"/>
      <c r="NIK101" s="1053"/>
      <c r="NIL101" s="1053"/>
      <c r="NIM101" s="480"/>
      <c r="NIN101" s="480"/>
      <c r="NIO101" s="481"/>
      <c r="NIP101" s="480"/>
      <c r="NIQ101" s="480"/>
      <c r="NIR101" s="480"/>
      <c r="NIS101" s="481"/>
      <c r="NIT101" s="481"/>
      <c r="NIU101" s="482"/>
      <c r="NIV101" s="481"/>
      <c r="NIW101" s="1053"/>
      <c r="NIX101" s="1053"/>
      <c r="NIY101" s="1053"/>
      <c r="NIZ101" s="1053"/>
      <c r="NJA101" s="1053"/>
      <c r="NJB101" s="480"/>
      <c r="NJC101" s="480"/>
      <c r="NJD101" s="481"/>
      <c r="NJE101" s="480"/>
      <c r="NJF101" s="480"/>
      <c r="NJG101" s="480"/>
      <c r="NJH101" s="481"/>
      <c r="NJI101" s="481"/>
      <c r="NJJ101" s="482"/>
      <c r="NJK101" s="481"/>
      <c r="NJL101" s="1053"/>
      <c r="NJM101" s="1053"/>
      <c r="NJN101" s="1053"/>
      <c r="NJO101" s="1053"/>
      <c r="NJP101" s="1053"/>
      <c r="NJQ101" s="480"/>
      <c r="NJR101" s="480"/>
      <c r="NJS101" s="481"/>
      <c r="NJT101" s="480"/>
      <c r="NJU101" s="480"/>
      <c r="NJV101" s="480"/>
      <c r="NJW101" s="481"/>
      <c r="NJX101" s="481"/>
      <c r="NJY101" s="482"/>
      <c r="NJZ101" s="481"/>
      <c r="NKA101" s="1053"/>
      <c r="NKB101" s="1053"/>
      <c r="NKC101" s="1053"/>
      <c r="NKD101" s="1053"/>
      <c r="NKE101" s="1053"/>
      <c r="NKF101" s="480"/>
      <c r="NKG101" s="480"/>
      <c r="NKH101" s="481"/>
      <c r="NKI101" s="480"/>
      <c r="NKJ101" s="480"/>
      <c r="NKK101" s="480"/>
      <c r="NKL101" s="481"/>
      <c r="NKM101" s="481"/>
      <c r="NKN101" s="482"/>
      <c r="NKO101" s="481"/>
      <c r="NKP101" s="1053"/>
      <c r="NKQ101" s="1053"/>
      <c r="NKR101" s="1053"/>
      <c r="NKS101" s="1053"/>
      <c r="NKT101" s="1053"/>
      <c r="NKU101" s="480"/>
      <c r="NKV101" s="480"/>
      <c r="NKW101" s="481"/>
      <c r="NKX101" s="480"/>
      <c r="NKY101" s="480"/>
      <c r="NKZ101" s="480"/>
      <c r="NLA101" s="481"/>
      <c r="NLB101" s="481"/>
      <c r="NLC101" s="482"/>
      <c r="NLD101" s="481"/>
      <c r="NLE101" s="1053"/>
      <c r="NLF101" s="1053"/>
      <c r="NLG101" s="1053"/>
      <c r="NLH101" s="1053"/>
      <c r="NLI101" s="1053"/>
      <c r="NLJ101" s="480"/>
      <c r="NLK101" s="480"/>
      <c r="NLL101" s="481"/>
      <c r="NLM101" s="480"/>
      <c r="NLN101" s="480"/>
      <c r="NLO101" s="480"/>
      <c r="NLP101" s="481"/>
      <c r="NLQ101" s="481"/>
      <c r="NLR101" s="482"/>
      <c r="NLS101" s="481"/>
      <c r="NLT101" s="1053"/>
      <c r="NLU101" s="1053"/>
      <c r="NLV101" s="1053"/>
      <c r="NLW101" s="1053"/>
      <c r="NLX101" s="1053"/>
      <c r="NLY101" s="480"/>
      <c r="NLZ101" s="480"/>
      <c r="NMA101" s="481"/>
      <c r="NMB101" s="480"/>
      <c r="NMC101" s="480"/>
      <c r="NMD101" s="480"/>
      <c r="NME101" s="481"/>
      <c r="NMF101" s="481"/>
      <c r="NMG101" s="482"/>
      <c r="NMH101" s="481"/>
      <c r="NMI101" s="1053"/>
      <c r="NMJ101" s="1053"/>
      <c r="NMK101" s="1053"/>
      <c r="NML101" s="1053"/>
      <c r="NMM101" s="1053"/>
      <c r="NMN101" s="480"/>
      <c r="NMO101" s="480"/>
      <c r="NMP101" s="481"/>
      <c r="NMQ101" s="480"/>
      <c r="NMR101" s="480"/>
      <c r="NMS101" s="480"/>
      <c r="NMT101" s="481"/>
      <c r="NMU101" s="481"/>
      <c r="NMV101" s="482"/>
      <c r="NMW101" s="481"/>
      <c r="NMX101" s="1053"/>
      <c r="NMY101" s="1053"/>
      <c r="NMZ101" s="1053"/>
      <c r="NNA101" s="1053"/>
      <c r="NNB101" s="1053"/>
      <c r="NNC101" s="480"/>
      <c r="NND101" s="480"/>
      <c r="NNE101" s="481"/>
      <c r="NNF101" s="480"/>
      <c r="NNG101" s="480"/>
      <c r="NNH101" s="480"/>
      <c r="NNI101" s="481"/>
      <c r="NNJ101" s="481"/>
      <c r="NNK101" s="482"/>
      <c r="NNL101" s="481"/>
      <c r="NNM101" s="1053"/>
      <c r="NNN101" s="1053"/>
      <c r="NNO101" s="1053"/>
      <c r="NNP101" s="1053"/>
      <c r="NNQ101" s="1053"/>
      <c r="NNR101" s="480"/>
      <c r="NNS101" s="480"/>
      <c r="NNT101" s="481"/>
      <c r="NNU101" s="480"/>
      <c r="NNV101" s="480"/>
      <c r="NNW101" s="480"/>
      <c r="NNX101" s="481"/>
      <c r="NNY101" s="481"/>
      <c r="NNZ101" s="482"/>
      <c r="NOA101" s="481"/>
      <c r="NOB101" s="1053"/>
      <c r="NOC101" s="1053"/>
      <c r="NOD101" s="1053"/>
      <c r="NOE101" s="1053"/>
      <c r="NOF101" s="1053"/>
      <c r="NOG101" s="480"/>
      <c r="NOH101" s="480"/>
      <c r="NOI101" s="481"/>
      <c r="NOJ101" s="480"/>
      <c r="NOK101" s="480"/>
      <c r="NOL101" s="480"/>
      <c r="NOM101" s="481"/>
      <c r="NON101" s="481"/>
      <c r="NOO101" s="482"/>
      <c r="NOP101" s="481"/>
      <c r="NOQ101" s="1053"/>
      <c r="NOR101" s="1053"/>
      <c r="NOS101" s="1053"/>
      <c r="NOT101" s="1053"/>
      <c r="NOU101" s="1053"/>
      <c r="NOV101" s="480"/>
      <c r="NOW101" s="480"/>
      <c r="NOX101" s="481"/>
      <c r="NOY101" s="480"/>
      <c r="NOZ101" s="480"/>
      <c r="NPA101" s="480"/>
      <c r="NPB101" s="481"/>
      <c r="NPC101" s="481"/>
      <c r="NPD101" s="482"/>
      <c r="NPE101" s="481"/>
      <c r="NPF101" s="1053"/>
      <c r="NPG101" s="1053"/>
      <c r="NPH101" s="1053"/>
      <c r="NPI101" s="1053"/>
      <c r="NPJ101" s="1053"/>
      <c r="NPK101" s="480"/>
      <c r="NPL101" s="480"/>
      <c r="NPM101" s="481"/>
      <c r="NPN101" s="480"/>
      <c r="NPO101" s="480"/>
      <c r="NPP101" s="480"/>
      <c r="NPQ101" s="481"/>
      <c r="NPR101" s="481"/>
      <c r="NPS101" s="482"/>
      <c r="NPT101" s="481"/>
      <c r="NPU101" s="1053"/>
      <c r="NPV101" s="1053"/>
      <c r="NPW101" s="1053"/>
      <c r="NPX101" s="1053"/>
      <c r="NPY101" s="1053"/>
      <c r="NPZ101" s="480"/>
      <c r="NQA101" s="480"/>
      <c r="NQB101" s="481"/>
      <c r="NQC101" s="480"/>
      <c r="NQD101" s="480"/>
      <c r="NQE101" s="480"/>
      <c r="NQF101" s="481"/>
      <c r="NQG101" s="481"/>
      <c r="NQH101" s="482"/>
      <c r="NQI101" s="481"/>
      <c r="NQJ101" s="1053"/>
      <c r="NQK101" s="1053"/>
      <c r="NQL101" s="1053"/>
      <c r="NQM101" s="1053"/>
      <c r="NQN101" s="1053"/>
      <c r="NQO101" s="480"/>
      <c r="NQP101" s="480"/>
      <c r="NQQ101" s="481"/>
      <c r="NQR101" s="480"/>
      <c r="NQS101" s="480"/>
      <c r="NQT101" s="480"/>
      <c r="NQU101" s="481"/>
      <c r="NQV101" s="481"/>
      <c r="NQW101" s="482"/>
      <c r="NQX101" s="481"/>
      <c r="NQY101" s="1053"/>
      <c r="NQZ101" s="1053"/>
      <c r="NRA101" s="1053"/>
      <c r="NRB101" s="1053"/>
      <c r="NRC101" s="1053"/>
      <c r="NRD101" s="480"/>
      <c r="NRE101" s="480"/>
      <c r="NRF101" s="481"/>
      <c r="NRG101" s="480"/>
      <c r="NRH101" s="480"/>
      <c r="NRI101" s="480"/>
      <c r="NRJ101" s="481"/>
      <c r="NRK101" s="481"/>
      <c r="NRL101" s="482"/>
      <c r="NRM101" s="481"/>
      <c r="NRN101" s="1053"/>
      <c r="NRO101" s="1053"/>
      <c r="NRP101" s="1053"/>
      <c r="NRQ101" s="1053"/>
      <c r="NRR101" s="1053"/>
      <c r="NRS101" s="480"/>
      <c r="NRT101" s="480"/>
      <c r="NRU101" s="481"/>
      <c r="NRV101" s="480"/>
      <c r="NRW101" s="480"/>
      <c r="NRX101" s="480"/>
      <c r="NRY101" s="481"/>
      <c r="NRZ101" s="481"/>
      <c r="NSA101" s="482"/>
      <c r="NSB101" s="481"/>
      <c r="NSC101" s="1053"/>
      <c r="NSD101" s="1053"/>
      <c r="NSE101" s="1053"/>
      <c r="NSF101" s="1053"/>
      <c r="NSG101" s="1053"/>
      <c r="NSH101" s="480"/>
      <c r="NSI101" s="480"/>
      <c r="NSJ101" s="481"/>
      <c r="NSK101" s="480"/>
      <c r="NSL101" s="480"/>
      <c r="NSM101" s="480"/>
      <c r="NSN101" s="481"/>
      <c r="NSO101" s="481"/>
      <c r="NSP101" s="482"/>
      <c r="NSQ101" s="481"/>
      <c r="NSR101" s="1053"/>
      <c r="NSS101" s="1053"/>
      <c r="NST101" s="1053"/>
      <c r="NSU101" s="1053"/>
      <c r="NSV101" s="1053"/>
      <c r="NSW101" s="480"/>
      <c r="NSX101" s="480"/>
      <c r="NSY101" s="481"/>
      <c r="NSZ101" s="480"/>
      <c r="NTA101" s="480"/>
      <c r="NTB101" s="480"/>
      <c r="NTC101" s="481"/>
      <c r="NTD101" s="481"/>
      <c r="NTE101" s="482"/>
      <c r="NTF101" s="481"/>
      <c r="NTG101" s="1053"/>
      <c r="NTH101" s="1053"/>
      <c r="NTI101" s="1053"/>
      <c r="NTJ101" s="1053"/>
      <c r="NTK101" s="1053"/>
      <c r="NTL101" s="480"/>
      <c r="NTM101" s="480"/>
      <c r="NTN101" s="481"/>
      <c r="NTO101" s="480"/>
      <c r="NTP101" s="480"/>
      <c r="NTQ101" s="480"/>
      <c r="NTR101" s="481"/>
      <c r="NTS101" s="481"/>
      <c r="NTT101" s="482"/>
      <c r="NTU101" s="481"/>
      <c r="NTV101" s="1053"/>
      <c r="NTW101" s="1053"/>
      <c r="NTX101" s="1053"/>
      <c r="NTY101" s="1053"/>
      <c r="NTZ101" s="1053"/>
      <c r="NUA101" s="480"/>
      <c r="NUB101" s="480"/>
      <c r="NUC101" s="481"/>
      <c r="NUD101" s="480"/>
      <c r="NUE101" s="480"/>
      <c r="NUF101" s="480"/>
      <c r="NUG101" s="481"/>
      <c r="NUH101" s="481"/>
      <c r="NUI101" s="482"/>
      <c r="NUJ101" s="481"/>
      <c r="NUK101" s="1053"/>
      <c r="NUL101" s="1053"/>
      <c r="NUM101" s="1053"/>
      <c r="NUN101" s="1053"/>
      <c r="NUO101" s="1053"/>
      <c r="NUP101" s="480"/>
      <c r="NUQ101" s="480"/>
      <c r="NUR101" s="481"/>
      <c r="NUS101" s="480"/>
      <c r="NUT101" s="480"/>
      <c r="NUU101" s="480"/>
      <c r="NUV101" s="481"/>
      <c r="NUW101" s="481"/>
      <c r="NUX101" s="482"/>
      <c r="NUY101" s="481"/>
      <c r="NUZ101" s="1053"/>
      <c r="NVA101" s="1053"/>
      <c r="NVB101" s="1053"/>
      <c r="NVC101" s="1053"/>
      <c r="NVD101" s="1053"/>
      <c r="NVE101" s="480"/>
      <c r="NVF101" s="480"/>
      <c r="NVG101" s="481"/>
      <c r="NVH101" s="480"/>
      <c r="NVI101" s="480"/>
      <c r="NVJ101" s="480"/>
      <c r="NVK101" s="481"/>
      <c r="NVL101" s="481"/>
      <c r="NVM101" s="482"/>
      <c r="NVN101" s="481"/>
      <c r="NVO101" s="1053"/>
      <c r="NVP101" s="1053"/>
      <c r="NVQ101" s="1053"/>
      <c r="NVR101" s="1053"/>
      <c r="NVS101" s="1053"/>
      <c r="NVT101" s="480"/>
      <c r="NVU101" s="480"/>
      <c r="NVV101" s="481"/>
      <c r="NVW101" s="480"/>
      <c r="NVX101" s="480"/>
      <c r="NVY101" s="480"/>
      <c r="NVZ101" s="481"/>
      <c r="NWA101" s="481"/>
      <c r="NWB101" s="482"/>
      <c r="NWC101" s="481"/>
      <c r="NWD101" s="1053"/>
      <c r="NWE101" s="1053"/>
      <c r="NWF101" s="1053"/>
      <c r="NWG101" s="1053"/>
      <c r="NWH101" s="1053"/>
      <c r="NWI101" s="480"/>
      <c r="NWJ101" s="480"/>
      <c r="NWK101" s="481"/>
      <c r="NWL101" s="480"/>
      <c r="NWM101" s="480"/>
      <c r="NWN101" s="480"/>
      <c r="NWO101" s="481"/>
      <c r="NWP101" s="481"/>
      <c r="NWQ101" s="482"/>
      <c r="NWR101" s="481"/>
      <c r="NWS101" s="1053"/>
      <c r="NWT101" s="1053"/>
      <c r="NWU101" s="1053"/>
      <c r="NWV101" s="1053"/>
      <c r="NWW101" s="1053"/>
      <c r="NWX101" s="480"/>
      <c r="NWY101" s="480"/>
      <c r="NWZ101" s="481"/>
      <c r="NXA101" s="480"/>
      <c r="NXB101" s="480"/>
      <c r="NXC101" s="480"/>
      <c r="NXD101" s="481"/>
      <c r="NXE101" s="481"/>
      <c r="NXF101" s="482"/>
      <c r="NXG101" s="481"/>
      <c r="NXH101" s="1053"/>
      <c r="NXI101" s="1053"/>
      <c r="NXJ101" s="1053"/>
      <c r="NXK101" s="1053"/>
      <c r="NXL101" s="1053"/>
      <c r="NXM101" s="480"/>
      <c r="NXN101" s="480"/>
      <c r="NXO101" s="481"/>
      <c r="NXP101" s="480"/>
      <c r="NXQ101" s="480"/>
      <c r="NXR101" s="480"/>
      <c r="NXS101" s="481"/>
      <c r="NXT101" s="481"/>
      <c r="NXU101" s="482"/>
      <c r="NXV101" s="481"/>
      <c r="NXW101" s="1053"/>
      <c r="NXX101" s="1053"/>
      <c r="NXY101" s="1053"/>
      <c r="NXZ101" s="1053"/>
      <c r="NYA101" s="1053"/>
      <c r="NYB101" s="480"/>
      <c r="NYC101" s="480"/>
      <c r="NYD101" s="481"/>
      <c r="NYE101" s="480"/>
      <c r="NYF101" s="480"/>
      <c r="NYG101" s="480"/>
      <c r="NYH101" s="481"/>
      <c r="NYI101" s="481"/>
      <c r="NYJ101" s="482"/>
      <c r="NYK101" s="481"/>
      <c r="NYL101" s="1053"/>
      <c r="NYM101" s="1053"/>
      <c r="NYN101" s="1053"/>
      <c r="NYO101" s="1053"/>
      <c r="NYP101" s="1053"/>
      <c r="NYQ101" s="480"/>
      <c r="NYR101" s="480"/>
      <c r="NYS101" s="481"/>
      <c r="NYT101" s="480"/>
      <c r="NYU101" s="480"/>
      <c r="NYV101" s="480"/>
      <c r="NYW101" s="481"/>
      <c r="NYX101" s="481"/>
      <c r="NYY101" s="482"/>
      <c r="NYZ101" s="481"/>
      <c r="NZA101" s="1053"/>
      <c r="NZB101" s="1053"/>
      <c r="NZC101" s="1053"/>
      <c r="NZD101" s="1053"/>
      <c r="NZE101" s="1053"/>
      <c r="NZF101" s="480"/>
      <c r="NZG101" s="480"/>
      <c r="NZH101" s="481"/>
      <c r="NZI101" s="480"/>
      <c r="NZJ101" s="480"/>
      <c r="NZK101" s="480"/>
      <c r="NZL101" s="481"/>
      <c r="NZM101" s="481"/>
      <c r="NZN101" s="482"/>
      <c r="NZO101" s="481"/>
      <c r="NZP101" s="1053"/>
      <c r="NZQ101" s="1053"/>
      <c r="NZR101" s="1053"/>
      <c r="NZS101" s="1053"/>
      <c r="NZT101" s="1053"/>
      <c r="NZU101" s="480"/>
      <c r="NZV101" s="480"/>
      <c r="NZW101" s="481"/>
      <c r="NZX101" s="480"/>
      <c r="NZY101" s="480"/>
      <c r="NZZ101" s="480"/>
      <c r="OAA101" s="481"/>
      <c r="OAB101" s="481"/>
      <c r="OAC101" s="482"/>
      <c r="OAD101" s="481"/>
      <c r="OAE101" s="1053"/>
      <c r="OAF101" s="1053"/>
      <c r="OAG101" s="1053"/>
      <c r="OAH101" s="1053"/>
      <c r="OAI101" s="1053"/>
      <c r="OAJ101" s="480"/>
      <c r="OAK101" s="480"/>
      <c r="OAL101" s="481"/>
      <c r="OAM101" s="480"/>
      <c r="OAN101" s="480"/>
      <c r="OAO101" s="480"/>
      <c r="OAP101" s="481"/>
      <c r="OAQ101" s="481"/>
      <c r="OAR101" s="482"/>
      <c r="OAS101" s="481"/>
      <c r="OAT101" s="1053"/>
      <c r="OAU101" s="1053"/>
      <c r="OAV101" s="1053"/>
      <c r="OAW101" s="1053"/>
      <c r="OAX101" s="1053"/>
      <c r="OAY101" s="480"/>
      <c r="OAZ101" s="480"/>
      <c r="OBA101" s="481"/>
      <c r="OBB101" s="480"/>
      <c r="OBC101" s="480"/>
      <c r="OBD101" s="480"/>
      <c r="OBE101" s="481"/>
      <c r="OBF101" s="481"/>
      <c r="OBG101" s="482"/>
      <c r="OBH101" s="481"/>
      <c r="OBI101" s="1053"/>
      <c r="OBJ101" s="1053"/>
      <c r="OBK101" s="1053"/>
      <c r="OBL101" s="1053"/>
      <c r="OBM101" s="1053"/>
      <c r="OBN101" s="480"/>
      <c r="OBO101" s="480"/>
      <c r="OBP101" s="481"/>
      <c r="OBQ101" s="480"/>
      <c r="OBR101" s="480"/>
      <c r="OBS101" s="480"/>
      <c r="OBT101" s="481"/>
      <c r="OBU101" s="481"/>
      <c r="OBV101" s="482"/>
      <c r="OBW101" s="481"/>
      <c r="OBX101" s="1053"/>
      <c r="OBY101" s="1053"/>
      <c r="OBZ101" s="1053"/>
      <c r="OCA101" s="1053"/>
      <c r="OCB101" s="1053"/>
      <c r="OCC101" s="480"/>
      <c r="OCD101" s="480"/>
      <c r="OCE101" s="481"/>
      <c r="OCF101" s="480"/>
      <c r="OCG101" s="480"/>
      <c r="OCH101" s="480"/>
      <c r="OCI101" s="481"/>
      <c r="OCJ101" s="481"/>
      <c r="OCK101" s="482"/>
      <c r="OCL101" s="481"/>
      <c r="OCM101" s="1053"/>
      <c r="OCN101" s="1053"/>
      <c r="OCO101" s="1053"/>
      <c r="OCP101" s="1053"/>
      <c r="OCQ101" s="1053"/>
      <c r="OCR101" s="480"/>
      <c r="OCS101" s="480"/>
      <c r="OCT101" s="481"/>
      <c r="OCU101" s="480"/>
      <c r="OCV101" s="480"/>
      <c r="OCW101" s="480"/>
      <c r="OCX101" s="481"/>
      <c r="OCY101" s="481"/>
      <c r="OCZ101" s="482"/>
      <c r="ODA101" s="481"/>
      <c r="ODB101" s="1053"/>
      <c r="ODC101" s="1053"/>
      <c r="ODD101" s="1053"/>
      <c r="ODE101" s="1053"/>
      <c r="ODF101" s="1053"/>
      <c r="ODG101" s="480"/>
      <c r="ODH101" s="480"/>
      <c r="ODI101" s="481"/>
      <c r="ODJ101" s="480"/>
      <c r="ODK101" s="480"/>
      <c r="ODL101" s="480"/>
      <c r="ODM101" s="481"/>
      <c r="ODN101" s="481"/>
      <c r="ODO101" s="482"/>
      <c r="ODP101" s="481"/>
      <c r="ODQ101" s="1053"/>
      <c r="ODR101" s="1053"/>
      <c r="ODS101" s="1053"/>
      <c r="ODT101" s="1053"/>
      <c r="ODU101" s="1053"/>
      <c r="ODV101" s="480"/>
      <c r="ODW101" s="480"/>
      <c r="ODX101" s="481"/>
      <c r="ODY101" s="480"/>
      <c r="ODZ101" s="480"/>
      <c r="OEA101" s="480"/>
      <c r="OEB101" s="481"/>
      <c r="OEC101" s="481"/>
      <c r="OED101" s="482"/>
      <c r="OEE101" s="481"/>
      <c r="OEF101" s="1053"/>
      <c r="OEG101" s="1053"/>
      <c r="OEH101" s="1053"/>
      <c r="OEI101" s="1053"/>
      <c r="OEJ101" s="1053"/>
      <c r="OEK101" s="480"/>
      <c r="OEL101" s="480"/>
      <c r="OEM101" s="481"/>
      <c r="OEN101" s="480"/>
      <c r="OEO101" s="480"/>
      <c r="OEP101" s="480"/>
      <c r="OEQ101" s="481"/>
      <c r="OER101" s="481"/>
      <c r="OES101" s="482"/>
      <c r="OET101" s="481"/>
      <c r="OEU101" s="1053"/>
      <c r="OEV101" s="1053"/>
      <c r="OEW101" s="1053"/>
      <c r="OEX101" s="1053"/>
      <c r="OEY101" s="1053"/>
      <c r="OEZ101" s="480"/>
      <c r="OFA101" s="480"/>
      <c r="OFB101" s="481"/>
      <c r="OFC101" s="480"/>
      <c r="OFD101" s="480"/>
      <c r="OFE101" s="480"/>
      <c r="OFF101" s="481"/>
      <c r="OFG101" s="481"/>
      <c r="OFH101" s="482"/>
      <c r="OFI101" s="481"/>
      <c r="OFJ101" s="1053"/>
      <c r="OFK101" s="1053"/>
      <c r="OFL101" s="1053"/>
      <c r="OFM101" s="1053"/>
      <c r="OFN101" s="1053"/>
      <c r="OFO101" s="480"/>
      <c r="OFP101" s="480"/>
      <c r="OFQ101" s="481"/>
      <c r="OFR101" s="480"/>
      <c r="OFS101" s="480"/>
      <c r="OFT101" s="480"/>
      <c r="OFU101" s="481"/>
      <c r="OFV101" s="481"/>
      <c r="OFW101" s="482"/>
      <c r="OFX101" s="481"/>
      <c r="OFY101" s="1053"/>
      <c r="OFZ101" s="1053"/>
      <c r="OGA101" s="1053"/>
      <c r="OGB101" s="1053"/>
      <c r="OGC101" s="1053"/>
      <c r="OGD101" s="480"/>
      <c r="OGE101" s="480"/>
      <c r="OGF101" s="481"/>
      <c r="OGG101" s="480"/>
      <c r="OGH101" s="480"/>
      <c r="OGI101" s="480"/>
      <c r="OGJ101" s="481"/>
      <c r="OGK101" s="481"/>
      <c r="OGL101" s="482"/>
      <c r="OGM101" s="481"/>
      <c r="OGN101" s="1053"/>
      <c r="OGO101" s="1053"/>
      <c r="OGP101" s="1053"/>
      <c r="OGQ101" s="1053"/>
      <c r="OGR101" s="1053"/>
      <c r="OGS101" s="480"/>
      <c r="OGT101" s="480"/>
      <c r="OGU101" s="481"/>
      <c r="OGV101" s="480"/>
      <c r="OGW101" s="480"/>
      <c r="OGX101" s="480"/>
      <c r="OGY101" s="481"/>
      <c r="OGZ101" s="481"/>
      <c r="OHA101" s="482"/>
      <c r="OHB101" s="481"/>
      <c r="OHC101" s="1053"/>
      <c r="OHD101" s="1053"/>
      <c r="OHE101" s="1053"/>
      <c r="OHF101" s="1053"/>
      <c r="OHG101" s="1053"/>
      <c r="OHH101" s="480"/>
      <c r="OHI101" s="480"/>
      <c r="OHJ101" s="481"/>
      <c r="OHK101" s="480"/>
      <c r="OHL101" s="480"/>
      <c r="OHM101" s="480"/>
      <c r="OHN101" s="481"/>
      <c r="OHO101" s="481"/>
      <c r="OHP101" s="482"/>
      <c r="OHQ101" s="481"/>
      <c r="OHR101" s="1053"/>
      <c r="OHS101" s="1053"/>
      <c r="OHT101" s="1053"/>
      <c r="OHU101" s="1053"/>
      <c r="OHV101" s="1053"/>
      <c r="OHW101" s="480"/>
      <c r="OHX101" s="480"/>
      <c r="OHY101" s="481"/>
      <c r="OHZ101" s="480"/>
      <c r="OIA101" s="480"/>
      <c r="OIB101" s="480"/>
      <c r="OIC101" s="481"/>
      <c r="OID101" s="481"/>
      <c r="OIE101" s="482"/>
      <c r="OIF101" s="481"/>
      <c r="OIG101" s="1053"/>
      <c r="OIH101" s="1053"/>
      <c r="OII101" s="1053"/>
      <c r="OIJ101" s="1053"/>
      <c r="OIK101" s="1053"/>
      <c r="OIL101" s="480"/>
      <c r="OIM101" s="480"/>
      <c r="OIN101" s="481"/>
      <c r="OIO101" s="480"/>
      <c r="OIP101" s="480"/>
      <c r="OIQ101" s="480"/>
      <c r="OIR101" s="481"/>
      <c r="OIS101" s="481"/>
      <c r="OIT101" s="482"/>
      <c r="OIU101" s="481"/>
      <c r="OIV101" s="1053"/>
      <c r="OIW101" s="1053"/>
      <c r="OIX101" s="1053"/>
      <c r="OIY101" s="1053"/>
      <c r="OIZ101" s="1053"/>
      <c r="OJA101" s="480"/>
      <c r="OJB101" s="480"/>
      <c r="OJC101" s="481"/>
      <c r="OJD101" s="480"/>
      <c r="OJE101" s="480"/>
      <c r="OJF101" s="480"/>
      <c r="OJG101" s="481"/>
      <c r="OJH101" s="481"/>
      <c r="OJI101" s="482"/>
      <c r="OJJ101" s="481"/>
      <c r="OJK101" s="1053"/>
      <c r="OJL101" s="1053"/>
      <c r="OJM101" s="1053"/>
      <c r="OJN101" s="1053"/>
      <c r="OJO101" s="1053"/>
      <c r="OJP101" s="480"/>
      <c r="OJQ101" s="480"/>
      <c r="OJR101" s="481"/>
      <c r="OJS101" s="480"/>
      <c r="OJT101" s="480"/>
      <c r="OJU101" s="480"/>
      <c r="OJV101" s="481"/>
      <c r="OJW101" s="481"/>
      <c r="OJX101" s="482"/>
      <c r="OJY101" s="481"/>
      <c r="OJZ101" s="1053"/>
      <c r="OKA101" s="1053"/>
      <c r="OKB101" s="1053"/>
      <c r="OKC101" s="1053"/>
      <c r="OKD101" s="1053"/>
      <c r="OKE101" s="480"/>
      <c r="OKF101" s="480"/>
      <c r="OKG101" s="481"/>
      <c r="OKH101" s="480"/>
      <c r="OKI101" s="480"/>
      <c r="OKJ101" s="480"/>
      <c r="OKK101" s="481"/>
      <c r="OKL101" s="481"/>
      <c r="OKM101" s="482"/>
      <c r="OKN101" s="481"/>
      <c r="OKO101" s="1053"/>
      <c r="OKP101" s="1053"/>
      <c r="OKQ101" s="1053"/>
      <c r="OKR101" s="1053"/>
      <c r="OKS101" s="1053"/>
      <c r="OKT101" s="480"/>
      <c r="OKU101" s="480"/>
      <c r="OKV101" s="481"/>
      <c r="OKW101" s="480"/>
      <c r="OKX101" s="480"/>
      <c r="OKY101" s="480"/>
      <c r="OKZ101" s="481"/>
      <c r="OLA101" s="481"/>
      <c r="OLB101" s="482"/>
      <c r="OLC101" s="481"/>
      <c r="OLD101" s="1053"/>
      <c r="OLE101" s="1053"/>
      <c r="OLF101" s="1053"/>
      <c r="OLG101" s="1053"/>
      <c r="OLH101" s="1053"/>
      <c r="OLI101" s="480"/>
      <c r="OLJ101" s="480"/>
      <c r="OLK101" s="481"/>
      <c r="OLL101" s="480"/>
      <c r="OLM101" s="480"/>
      <c r="OLN101" s="480"/>
      <c r="OLO101" s="481"/>
      <c r="OLP101" s="481"/>
      <c r="OLQ101" s="482"/>
      <c r="OLR101" s="481"/>
      <c r="OLS101" s="1053"/>
      <c r="OLT101" s="1053"/>
      <c r="OLU101" s="1053"/>
      <c r="OLV101" s="1053"/>
      <c r="OLW101" s="1053"/>
      <c r="OLX101" s="480"/>
      <c r="OLY101" s="480"/>
      <c r="OLZ101" s="481"/>
      <c r="OMA101" s="480"/>
      <c r="OMB101" s="480"/>
      <c r="OMC101" s="480"/>
      <c r="OMD101" s="481"/>
      <c r="OME101" s="481"/>
      <c r="OMF101" s="482"/>
      <c r="OMG101" s="481"/>
      <c r="OMH101" s="1053"/>
      <c r="OMI101" s="1053"/>
      <c r="OMJ101" s="1053"/>
      <c r="OMK101" s="1053"/>
      <c r="OML101" s="1053"/>
      <c r="OMM101" s="480"/>
      <c r="OMN101" s="480"/>
      <c r="OMO101" s="481"/>
      <c r="OMP101" s="480"/>
      <c r="OMQ101" s="480"/>
      <c r="OMR101" s="480"/>
      <c r="OMS101" s="481"/>
      <c r="OMT101" s="481"/>
      <c r="OMU101" s="482"/>
      <c r="OMV101" s="481"/>
      <c r="OMW101" s="1053"/>
      <c r="OMX101" s="1053"/>
      <c r="OMY101" s="1053"/>
      <c r="OMZ101" s="1053"/>
      <c r="ONA101" s="1053"/>
      <c r="ONB101" s="480"/>
      <c r="ONC101" s="480"/>
      <c r="OND101" s="481"/>
      <c r="ONE101" s="480"/>
      <c r="ONF101" s="480"/>
      <c r="ONG101" s="480"/>
      <c r="ONH101" s="481"/>
      <c r="ONI101" s="481"/>
      <c r="ONJ101" s="482"/>
      <c r="ONK101" s="481"/>
      <c r="ONL101" s="1053"/>
      <c r="ONM101" s="1053"/>
      <c r="ONN101" s="1053"/>
      <c r="ONO101" s="1053"/>
      <c r="ONP101" s="1053"/>
      <c r="ONQ101" s="480"/>
      <c r="ONR101" s="480"/>
      <c r="ONS101" s="481"/>
      <c r="ONT101" s="480"/>
      <c r="ONU101" s="480"/>
      <c r="ONV101" s="480"/>
      <c r="ONW101" s="481"/>
      <c r="ONX101" s="481"/>
      <c r="ONY101" s="482"/>
      <c r="ONZ101" s="481"/>
      <c r="OOA101" s="1053"/>
      <c r="OOB101" s="1053"/>
      <c r="OOC101" s="1053"/>
      <c r="OOD101" s="1053"/>
      <c r="OOE101" s="1053"/>
      <c r="OOF101" s="480"/>
      <c r="OOG101" s="480"/>
      <c r="OOH101" s="481"/>
      <c r="OOI101" s="480"/>
      <c r="OOJ101" s="480"/>
      <c r="OOK101" s="480"/>
      <c r="OOL101" s="481"/>
      <c r="OOM101" s="481"/>
      <c r="OON101" s="482"/>
      <c r="OOO101" s="481"/>
      <c r="OOP101" s="1053"/>
      <c r="OOQ101" s="1053"/>
      <c r="OOR101" s="1053"/>
      <c r="OOS101" s="1053"/>
      <c r="OOT101" s="1053"/>
      <c r="OOU101" s="480"/>
      <c r="OOV101" s="480"/>
      <c r="OOW101" s="481"/>
      <c r="OOX101" s="480"/>
      <c r="OOY101" s="480"/>
      <c r="OOZ101" s="480"/>
      <c r="OPA101" s="481"/>
      <c r="OPB101" s="481"/>
      <c r="OPC101" s="482"/>
      <c r="OPD101" s="481"/>
      <c r="OPE101" s="1053"/>
      <c r="OPF101" s="1053"/>
      <c r="OPG101" s="1053"/>
      <c r="OPH101" s="1053"/>
      <c r="OPI101" s="1053"/>
      <c r="OPJ101" s="480"/>
      <c r="OPK101" s="480"/>
      <c r="OPL101" s="481"/>
      <c r="OPM101" s="480"/>
      <c r="OPN101" s="480"/>
      <c r="OPO101" s="480"/>
      <c r="OPP101" s="481"/>
      <c r="OPQ101" s="481"/>
      <c r="OPR101" s="482"/>
      <c r="OPS101" s="481"/>
      <c r="OPT101" s="1053"/>
      <c r="OPU101" s="1053"/>
      <c r="OPV101" s="1053"/>
      <c r="OPW101" s="1053"/>
      <c r="OPX101" s="1053"/>
      <c r="OPY101" s="480"/>
      <c r="OPZ101" s="480"/>
      <c r="OQA101" s="481"/>
      <c r="OQB101" s="480"/>
      <c r="OQC101" s="480"/>
      <c r="OQD101" s="480"/>
      <c r="OQE101" s="481"/>
      <c r="OQF101" s="481"/>
      <c r="OQG101" s="482"/>
      <c r="OQH101" s="481"/>
      <c r="OQI101" s="1053"/>
      <c r="OQJ101" s="1053"/>
      <c r="OQK101" s="1053"/>
      <c r="OQL101" s="1053"/>
      <c r="OQM101" s="1053"/>
      <c r="OQN101" s="480"/>
      <c r="OQO101" s="480"/>
      <c r="OQP101" s="481"/>
      <c r="OQQ101" s="480"/>
      <c r="OQR101" s="480"/>
      <c r="OQS101" s="480"/>
      <c r="OQT101" s="481"/>
      <c r="OQU101" s="481"/>
      <c r="OQV101" s="482"/>
      <c r="OQW101" s="481"/>
      <c r="OQX101" s="1053"/>
      <c r="OQY101" s="1053"/>
      <c r="OQZ101" s="1053"/>
      <c r="ORA101" s="1053"/>
      <c r="ORB101" s="1053"/>
      <c r="ORC101" s="480"/>
      <c r="ORD101" s="480"/>
      <c r="ORE101" s="481"/>
      <c r="ORF101" s="480"/>
      <c r="ORG101" s="480"/>
      <c r="ORH101" s="480"/>
      <c r="ORI101" s="481"/>
      <c r="ORJ101" s="481"/>
      <c r="ORK101" s="482"/>
      <c r="ORL101" s="481"/>
      <c r="ORM101" s="1053"/>
      <c r="ORN101" s="1053"/>
      <c r="ORO101" s="1053"/>
      <c r="ORP101" s="1053"/>
      <c r="ORQ101" s="1053"/>
      <c r="ORR101" s="480"/>
      <c r="ORS101" s="480"/>
      <c r="ORT101" s="481"/>
      <c r="ORU101" s="480"/>
      <c r="ORV101" s="480"/>
      <c r="ORW101" s="480"/>
      <c r="ORX101" s="481"/>
      <c r="ORY101" s="481"/>
      <c r="ORZ101" s="482"/>
      <c r="OSA101" s="481"/>
      <c r="OSB101" s="1053"/>
      <c r="OSC101" s="1053"/>
      <c r="OSD101" s="1053"/>
      <c r="OSE101" s="1053"/>
      <c r="OSF101" s="1053"/>
      <c r="OSG101" s="480"/>
      <c r="OSH101" s="480"/>
      <c r="OSI101" s="481"/>
      <c r="OSJ101" s="480"/>
      <c r="OSK101" s="480"/>
      <c r="OSL101" s="480"/>
      <c r="OSM101" s="481"/>
      <c r="OSN101" s="481"/>
      <c r="OSO101" s="482"/>
      <c r="OSP101" s="481"/>
      <c r="OSQ101" s="1053"/>
      <c r="OSR101" s="1053"/>
      <c r="OSS101" s="1053"/>
      <c r="OST101" s="1053"/>
      <c r="OSU101" s="1053"/>
      <c r="OSV101" s="480"/>
      <c r="OSW101" s="480"/>
      <c r="OSX101" s="481"/>
      <c r="OSY101" s="480"/>
      <c r="OSZ101" s="480"/>
      <c r="OTA101" s="480"/>
      <c r="OTB101" s="481"/>
      <c r="OTC101" s="481"/>
      <c r="OTD101" s="482"/>
      <c r="OTE101" s="481"/>
      <c r="OTF101" s="1053"/>
      <c r="OTG101" s="1053"/>
      <c r="OTH101" s="1053"/>
      <c r="OTI101" s="1053"/>
      <c r="OTJ101" s="1053"/>
      <c r="OTK101" s="480"/>
      <c r="OTL101" s="480"/>
      <c r="OTM101" s="481"/>
      <c r="OTN101" s="480"/>
      <c r="OTO101" s="480"/>
      <c r="OTP101" s="480"/>
      <c r="OTQ101" s="481"/>
      <c r="OTR101" s="481"/>
      <c r="OTS101" s="482"/>
      <c r="OTT101" s="481"/>
      <c r="OTU101" s="1053"/>
      <c r="OTV101" s="1053"/>
      <c r="OTW101" s="1053"/>
      <c r="OTX101" s="1053"/>
      <c r="OTY101" s="1053"/>
      <c r="OTZ101" s="480"/>
      <c r="OUA101" s="480"/>
      <c r="OUB101" s="481"/>
      <c r="OUC101" s="480"/>
      <c r="OUD101" s="480"/>
      <c r="OUE101" s="480"/>
      <c r="OUF101" s="481"/>
      <c r="OUG101" s="481"/>
      <c r="OUH101" s="482"/>
      <c r="OUI101" s="481"/>
      <c r="OUJ101" s="1053"/>
      <c r="OUK101" s="1053"/>
      <c r="OUL101" s="1053"/>
      <c r="OUM101" s="1053"/>
      <c r="OUN101" s="1053"/>
      <c r="OUO101" s="480"/>
      <c r="OUP101" s="480"/>
      <c r="OUQ101" s="481"/>
      <c r="OUR101" s="480"/>
      <c r="OUS101" s="480"/>
      <c r="OUT101" s="480"/>
      <c r="OUU101" s="481"/>
      <c r="OUV101" s="481"/>
      <c r="OUW101" s="482"/>
      <c r="OUX101" s="481"/>
      <c r="OUY101" s="1053"/>
      <c r="OUZ101" s="1053"/>
      <c r="OVA101" s="1053"/>
      <c r="OVB101" s="1053"/>
      <c r="OVC101" s="1053"/>
      <c r="OVD101" s="480"/>
      <c r="OVE101" s="480"/>
      <c r="OVF101" s="481"/>
      <c r="OVG101" s="480"/>
      <c r="OVH101" s="480"/>
      <c r="OVI101" s="480"/>
      <c r="OVJ101" s="481"/>
      <c r="OVK101" s="481"/>
      <c r="OVL101" s="482"/>
      <c r="OVM101" s="481"/>
      <c r="OVN101" s="1053"/>
      <c r="OVO101" s="1053"/>
      <c r="OVP101" s="1053"/>
      <c r="OVQ101" s="1053"/>
      <c r="OVR101" s="1053"/>
      <c r="OVS101" s="480"/>
      <c r="OVT101" s="480"/>
      <c r="OVU101" s="481"/>
      <c r="OVV101" s="480"/>
      <c r="OVW101" s="480"/>
      <c r="OVX101" s="480"/>
      <c r="OVY101" s="481"/>
      <c r="OVZ101" s="481"/>
      <c r="OWA101" s="482"/>
      <c r="OWB101" s="481"/>
      <c r="OWC101" s="1053"/>
      <c r="OWD101" s="1053"/>
      <c r="OWE101" s="1053"/>
      <c r="OWF101" s="1053"/>
      <c r="OWG101" s="1053"/>
      <c r="OWH101" s="480"/>
      <c r="OWI101" s="480"/>
      <c r="OWJ101" s="481"/>
      <c r="OWK101" s="480"/>
      <c r="OWL101" s="480"/>
      <c r="OWM101" s="480"/>
      <c r="OWN101" s="481"/>
      <c r="OWO101" s="481"/>
      <c r="OWP101" s="482"/>
      <c r="OWQ101" s="481"/>
      <c r="OWR101" s="1053"/>
      <c r="OWS101" s="1053"/>
      <c r="OWT101" s="1053"/>
      <c r="OWU101" s="1053"/>
      <c r="OWV101" s="1053"/>
      <c r="OWW101" s="480"/>
      <c r="OWX101" s="480"/>
      <c r="OWY101" s="481"/>
      <c r="OWZ101" s="480"/>
      <c r="OXA101" s="480"/>
      <c r="OXB101" s="480"/>
      <c r="OXC101" s="481"/>
      <c r="OXD101" s="481"/>
      <c r="OXE101" s="482"/>
      <c r="OXF101" s="481"/>
      <c r="OXG101" s="1053"/>
      <c r="OXH101" s="1053"/>
      <c r="OXI101" s="1053"/>
      <c r="OXJ101" s="1053"/>
      <c r="OXK101" s="1053"/>
      <c r="OXL101" s="480"/>
      <c r="OXM101" s="480"/>
      <c r="OXN101" s="481"/>
      <c r="OXO101" s="480"/>
      <c r="OXP101" s="480"/>
      <c r="OXQ101" s="480"/>
      <c r="OXR101" s="481"/>
      <c r="OXS101" s="481"/>
      <c r="OXT101" s="482"/>
      <c r="OXU101" s="481"/>
      <c r="OXV101" s="1053"/>
      <c r="OXW101" s="1053"/>
      <c r="OXX101" s="1053"/>
      <c r="OXY101" s="1053"/>
      <c r="OXZ101" s="1053"/>
      <c r="OYA101" s="480"/>
      <c r="OYB101" s="480"/>
      <c r="OYC101" s="481"/>
      <c r="OYD101" s="480"/>
      <c r="OYE101" s="480"/>
      <c r="OYF101" s="480"/>
      <c r="OYG101" s="481"/>
      <c r="OYH101" s="481"/>
      <c r="OYI101" s="482"/>
      <c r="OYJ101" s="481"/>
      <c r="OYK101" s="1053"/>
      <c r="OYL101" s="1053"/>
      <c r="OYM101" s="1053"/>
      <c r="OYN101" s="1053"/>
      <c r="OYO101" s="1053"/>
      <c r="OYP101" s="480"/>
      <c r="OYQ101" s="480"/>
      <c r="OYR101" s="481"/>
      <c r="OYS101" s="480"/>
      <c r="OYT101" s="480"/>
      <c r="OYU101" s="480"/>
      <c r="OYV101" s="481"/>
      <c r="OYW101" s="481"/>
      <c r="OYX101" s="482"/>
      <c r="OYY101" s="481"/>
      <c r="OYZ101" s="1053"/>
      <c r="OZA101" s="1053"/>
      <c r="OZB101" s="1053"/>
      <c r="OZC101" s="1053"/>
      <c r="OZD101" s="1053"/>
      <c r="OZE101" s="480"/>
      <c r="OZF101" s="480"/>
      <c r="OZG101" s="481"/>
      <c r="OZH101" s="480"/>
      <c r="OZI101" s="480"/>
      <c r="OZJ101" s="480"/>
      <c r="OZK101" s="481"/>
      <c r="OZL101" s="481"/>
      <c r="OZM101" s="482"/>
      <c r="OZN101" s="481"/>
      <c r="OZO101" s="1053"/>
      <c r="OZP101" s="1053"/>
      <c r="OZQ101" s="1053"/>
      <c r="OZR101" s="1053"/>
      <c r="OZS101" s="1053"/>
      <c r="OZT101" s="480"/>
      <c r="OZU101" s="480"/>
      <c r="OZV101" s="481"/>
      <c r="OZW101" s="480"/>
      <c r="OZX101" s="480"/>
      <c r="OZY101" s="480"/>
      <c r="OZZ101" s="481"/>
      <c r="PAA101" s="481"/>
      <c r="PAB101" s="482"/>
      <c r="PAC101" s="481"/>
      <c r="PAD101" s="1053"/>
      <c r="PAE101" s="1053"/>
      <c r="PAF101" s="1053"/>
      <c r="PAG101" s="1053"/>
      <c r="PAH101" s="1053"/>
      <c r="PAI101" s="480"/>
      <c r="PAJ101" s="480"/>
      <c r="PAK101" s="481"/>
      <c r="PAL101" s="480"/>
      <c r="PAM101" s="480"/>
      <c r="PAN101" s="480"/>
      <c r="PAO101" s="481"/>
      <c r="PAP101" s="481"/>
      <c r="PAQ101" s="482"/>
      <c r="PAR101" s="481"/>
      <c r="PAS101" s="1053"/>
      <c r="PAT101" s="1053"/>
      <c r="PAU101" s="1053"/>
      <c r="PAV101" s="1053"/>
      <c r="PAW101" s="1053"/>
      <c r="PAX101" s="480"/>
      <c r="PAY101" s="480"/>
      <c r="PAZ101" s="481"/>
      <c r="PBA101" s="480"/>
      <c r="PBB101" s="480"/>
      <c r="PBC101" s="480"/>
      <c r="PBD101" s="481"/>
      <c r="PBE101" s="481"/>
      <c r="PBF101" s="482"/>
      <c r="PBG101" s="481"/>
      <c r="PBH101" s="1053"/>
      <c r="PBI101" s="1053"/>
      <c r="PBJ101" s="1053"/>
      <c r="PBK101" s="1053"/>
      <c r="PBL101" s="1053"/>
      <c r="PBM101" s="480"/>
      <c r="PBN101" s="480"/>
      <c r="PBO101" s="481"/>
      <c r="PBP101" s="480"/>
      <c r="PBQ101" s="480"/>
      <c r="PBR101" s="480"/>
      <c r="PBS101" s="481"/>
      <c r="PBT101" s="481"/>
      <c r="PBU101" s="482"/>
      <c r="PBV101" s="481"/>
      <c r="PBW101" s="1053"/>
      <c r="PBX101" s="1053"/>
      <c r="PBY101" s="1053"/>
      <c r="PBZ101" s="1053"/>
      <c r="PCA101" s="1053"/>
      <c r="PCB101" s="480"/>
      <c r="PCC101" s="480"/>
      <c r="PCD101" s="481"/>
      <c r="PCE101" s="480"/>
      <c r="PCF101" s="480"/>
      <c r="PCG101" s="480"/>
      <c r="PCH101" s="481"/>
      <c r="PCI101" s="481"/>
      <c r="PCJ101" s="482"/>
      <c r="PCK101" s="481"/>
      <c r="PCL101" s="1053"/>
      <c r="PCM101" s="1053"/>
      <c r="PCN101" s="1053"/>
      <c r="PCO101" s="1053"/>
      <c r="PCP101" s="1053"/>
      <c r="PCQ101" s="480"/>
      <c r="PCR101" s="480"/>
      <c r="PCS101" s="481"/>
      <c r="PCT101" s="480"/>
      <c r="PCU101" s="480"/>
      <c r="PCV101" s="480"/>
      <c r="PCW101" s="481"/>
      <c r="PCX101" s="481"/>
      <c r="PCY101" s="482"/>
      <c r="PCZ101" s="481"/>
      <c r="PDA101" s="1053"/>
      <c r="PDB101" s="1053"/>
      <c r="PDC101" s="1053"/>
      <c r="PDD101" s="1053"/>
      <c r="PDE101" s="1053"/>
      <c r="PDF101" s="480"/>
      <c r="PDG101" s="480"/>
      <c r="PDH101" s="481"/>
      <c r="PDI101" s="480"/>
      <c r="PDJ101" s="480"/>
      <c r="PDK101" s="480"/>
      <c r="PDL101" s="481"/>
      <c r="PDM101" s="481"/>
      <c r="PDN101" s="482"/>
      <c r="PDO101" s="481"/>
      <c r="PDP101" s="1053"/>
      <c r="PDQ101" s="1053"/>
      <c r="PDR101" s="1053"/>
      <c r="PDS101" s="1053"/>
      <c r="PDT101" s="1053"/>
      <c r="PDU101" s="480"/>
      <c r="PDV101" s="480"/>
      <c r="PDW101" s="481"/>
      <c r="PDX101" s="480"/>
      <c r="PDY101" s="480"/>
      <c r="PDZ101" s="480"/>
      <c r="PEA101" s="481"/>
      <c r="PEB101" s="481"/>
      <c r="PEC101" s="482"/>
      <c r="PED101" s="481"/>
      <c r="PEE101" s="1053"/>
      <c r="PEF101" s="1053"/>
      <c r="PEG101" s="1053"/>
      <c r="PEH101" s="1053"/>
      <c r="PEI101" s="1053"/>
      <c r="PEJ101" s="480"/>
      <c r="PEK101" s="480"/>
      <c r="PEL101" s="481"/>
      <c r="PEM101" s="480"/>
      <c r="PEN101" s="480"/>
      <c r="PEO101" s="480"/>
      <c r="PEP101" s="481"/>
      <c r="PEQ101" s="481"/>
      <c r="PER101" s="482"/>
      <c r="PES101" s="481"/>
      <c r="PET101" s="1053"/>
      <c r="PEU101" s="1053"/>
      <c r="PEV101" s="1053"/>
      <c r="PEW101" s="1053"/>
      <c r="PEX101" s="1053"/>
      <c r="PEY101" s="480"/>
      <c r="PEZ101" s="480"/>
      <c r="PFA101" s="481"/>
      <c r="PFB101" s="480"/>
      <c r="PFC101" s="480"/>
      <c r="PFD101" s="480"/>
      <c r="PFE101" s="481"/>
      <c r="PFF101" s="481"/>
      <c r="PFG101" s="482"/>
      <c r="PFH101" s="481"/>
      <c r="PFI101" s="1053"/>
      <c r="PFJ101" s="1053"/>
      <c r="PFK101" s="1053"/>
      <c r="PFL101" s="1053"/>
      <c r="PFM101" s="1053"/>
      <c r="PFN101" s="480"/>
      <c r="PFO101" s="480"/>
      <c r="PFP101" s="481"/>
      <c r="PFQ101" s="480"/>
      <c r="PFR101" s="480"/>
      <c r="PFS101" s="480"/>
      <c r="PFT101" s="481"/>
      <c r="PFU101" s="481"/>
      <c r="PFV101" s="482"/>
      <c r="PFW101" s="481"/>
      <c r="PFX101" s="1053"/>
      <c r="PFY101" s="1053"/>
      <c r="PFZ101" s="1053"/>
      <c r="PGA101" s="1053"/>
      <c r="PGB101" s="1053"/>
      <c r="PGC101" s="480"/>
      <c r="PGD101" s="480"/>
      <c r="PGE101" s="481"/>
      <c r="PGF101" s="480"/>
      <c r="PGG101" s="480"/>
      <c r="PGH101" s="480"/>
      <c r="PGI101" s="481"/>
      <c r="PGJ101" s="481"/>
      <c r="PGK101" s="482"/>
      <c r="PGL101" s="481"/>
      <c r="PGM101" s="1053"/>
      <c r="PGN101" s="1053"/>
      <c r="PGO101" s="1053"/>
      <c r="PGP101" s="1053"/>
      <c r="PGQ101" s="1053"/>
      <c r="PGR101" s="480"/>
      <c r="PGS101" s="480"/>
      <c r="PGT101" s="481"/>
      <c r="PGU101" s="480"/>
      <c r="PGV101" s="480"/>
      <c r="PGW101" s="480"/>
      <c r="PGX101" s="481"/>
      <c r="PGY101" s="481"/>
      <c r="PGZ101" s="482"/>
      <c r="PHA101" s="481"/>
      <c r="PHB101" s="1053"/>
      <c r="PHC101" s="1053"/>
      <c r="PHD101" s="1053"/>
      <c r="PHE101" s="1053"/>
      <c r="PHF101" s="1053"/>
      <c r="PHG101" s="480"/>
      <c r="PHH101" s="480"/>
      <c r="PHI101" s="481"/>
      <c r="PHJ101" s="480"/>
      <c r="PHK101" s="480"/>
      <c r="PHL101" s="480"/>
      <c r="PHM101" s="481"/>
      <c r="PHN101" s="481"/>
      <c r="PHO101" s="482"/>
      <c r="PHP101" s="481"/>
      <c r="PHQ101" s="1053"/>
      <c r="PHR101" s="1053"/>
      <c r="PHS101" s="1053"/>
      <c r="PHT101" s="1053"/>
      <c r="PHU101" s="1053"/>
      <c r="PHV101" s="480"/>
      <c r="PHW101" s="480"/>
      <c r="PHX101" s="481"/>
      <c r="PHY101" s="480"/>
      <c r="PHZ101" s="480"/>
      <c r="PIA101" s="480"/>
      <c r="PIB101" s="481"/>
      <c r="PIC101" s="481"/>
      <c r="PID101" s="482"/>
      <c r="PIE101" s="481"/>
      <c r="PIF101" s="1053"/>
      <c r="PIG101" s="1053"/>
      <c r="PIH101" s="1053"/>
      <c r="PII101" s="1053"/>
      <c r="PIJ101" s="1053"/>
      <c r="PIK101" s="480"/>
      <c r="PIL101" s="480"/>
      <c r="PIM101" s="481"/>
      <c r="PIN101" s="480"/>
      <c r="PIO101" s="480"/>
      <c r="PIP101" s="480"/>
      <c r="PIQ101" s="481"/>
      <c r="PIR101" s="481"/>
      <c r="PIS101" s="482"/>
      <c r="PIT101" s="481"/>
      <c r="PIU101" s="1053"/>
      <c r="PIV101" s="1053"/>
      <c r="PIW101" s="1053"/>
      <c r="PIX101" s="1053"/>
      <c r="PIY101" s="1053"/>
      <c r="PIZ101" s="480"/>
      <c r="PJA101" s="480"/>
      <c r="PJB101" s="481"/>
      <c r="PJC101" s="480"/>
      <c r="PJD101" s="480"/>
      <c r="PJE101" s="480"/>
      <c r="PJF101" s="481"/>
      <c r="PJG101" s="481"/>
      <c r="PJH101" s="482"/>
      <c r="PJI101" s="481"/>
      <c r="PJJ101" s="1053"/>
      <c r="PJK101" s="1053"/>
      <c r="PJL101" s="1053"/>
      <c r="PJM101" s="1053"/>
      <c r="PJN101" s="1053"/>
      <c r="PJO101" s="480"/>
      <c r="PJP101" s="480"/>
      <c r="PJQ101" s="481"/>
      <c r="PJR101" s="480"/>
      <c r="PJS101" s="480"/>
      <c r="PJT101" s="480"/>
      <c r="PJU101" s="481"/>
      <c r="PJV101" s="481"/>
      <c r="PJW101" s="482"/>
      <c r="PJX101" s="481"/>
      <c r="PJY101" s="1053"/>
      <c r="PJZ101" s="1053"/>
      <c r="PKA101" s="1053"/>
      <c r="PKB101" s="1053"/>
      <c r="PKC101" s="1053"/>
      <c r="PKD101" s="480"/>
      <c r="PKE101" s="480"/>
      <c r="PKF101" s="481"/>
      <c r="PKG101" s="480"/>
      <c r="PKH101" s="480"/>
      <c r="PKI101" s="480"/>
      <c r="PKJ101" s="481"/>
      <c r="PKK101" s="481"/>
      <c r="PKL101" s="482"/>
      <c r="PKM101" s="481"/>
      <c r="PKN101" s="1053"/>
      <c r="PKO101" s="1053"/>
      <c r="PKP101" s="1053"/>
      <c r="PKQ101" s="1053"/>
      <c r="PKR101" s="1053"/>
      <c r="PKS101" s="480"/>
      <c r="PKT101" s="480"/>
      <c r="PKU101" s="481"/>
      <c r="PKV101" s="480"/>
      <c r="PKW101" s="480"/>
      <c r="PKX101" s="480"/>
      <c r="PKY101" s="481"/>
      <c r="PKZ101" s="481"/>
      <c r="PLA101" s="482"/>
      <c r="PLB101" s="481"/>
      <c r="PLC101" s="1053"/>
      <c r="PLD101" s="1053"/>
      <c r="PLE101" s="1053"/>
      <c r="PLF101" s="1053"/>
      <c r="PLG101" s="1053"/>
      <c r="PLH101" s="480"/>
      <c r="PLI101" s="480"/>
      <c r="PLJ101" s="481"/>
      <c r="PLK101" s="480"/>
      <c r="PLL101" s="480"/>
      <c r="PLM101" s="480"/>
      <c r="PLN101" s="481"/>
      <c r="PLO101" s="481"/>
      <c r="PLP101" s="482"/>
      <c r="PLQ101" s="481"/>
      <c r="PLR101" s="1053"/>
      <c r="PLS101" s="1053"/>
      <c r="PLT101" s="1053"/>
      <c r="PLU101" s="1053"/>
      <c r="PLV101" s="1053"/>
      <c r="PLW101" s="480"/>
      <c r="PLX101" s="480"/>
      <c r="PLY101" s="481"/>
      <c r="PLZ101" s="480"/>
      <c r="PMA101" s="480"/>
      <c r="PMB101" s="480"/>
      <c r="PMC101" s="481"/>
      <c r="PMD101" s="481"/>
      <c r="PME101" s="482"/>
      <c r="PMF101" s="481"/>
      <c r="PMG101" s="1053"/>
      <c r="PMH101" s="1053"/>
      <c r="PMI101" s="1053"/>
      <c r="PMJ101" s="1053"/>
      <c r="PMK101" s="1053"/>
      <c r="PML101" s="480"/>
      <c r="PMM101" s="480"/>
      <c r="PMN101" s="481"/>
      <c r="PMO101" s="480"/>
      <c r="PMP101" s="480"/>
      <c r="PMQ101" s="480"/>
      <c r="PMR101" s="481"/>
      <c r="PMS101" s="481"/>
      <c r="PMT101" s="482"/>
      <c r="PMU101" s="481"/>
      <c r="PMV101" s="1053"/>
      <c r="PMW101" s="1053"/>
      <c r="PMX101" s="1053"/>
      <c r="PMY101" s="1053"/>
      <c r="PMZ101" s="1053"/>
      <c r="PNA101" s="480"/>
      <c r="PNB101" s="480"/>
      <c r="PNC101" s="481"/>
      <c r="PND101" s="480"/>
      <c r="PNE101" s="480"/>
      <c r="PNF101" s="480"/>
      <c r="PNG101" s="481"/>
      <c r="PNH101" s="481"/>
      <c r="PNI101" s="482"/>
      <c r="PNJ101" s="481"/>
      <c r="PNK101" s="1053"/>
      <c r="PNL101" s="1053"/>
      <c r="PNM101" s="1053"/>
      <c r="PNN101" s="1053"/>
      <c r="PNO101" s="1053"/>
      <c r="PNP101" s="480"/>
      <c r="PNQ101" s="480"/>
      <c r="PNR101" s="481"/>
      <c r="PNS101" s="480"/>
      <c r="PNT101" s="480"/>
      <c r="PNU101" s="480"/>
      <c r="PNV101" s="481"/>
      <c r="PNW101" s="481"/>
      <c r="PNX101" s="482"/>
      <c r="PNY101" s="481"/>
      <c r="PNZ101" s="1053"/>
      <c r="POA101" s="1053"/>
      <c r="POB101" s="1053"/>
      <c r="POC101" s="1053"/>
      <c r="POD101" s="1053"/>
      <c r="POE101" s="480"/>
      <c r="POF101" s="480"/>
      <c r="POG101" s="481"/>
      <c r="POH101" s="480"/>
      <c r="POI101" s="480"/>
      <c r="POJ101" s="480"/>
      <c r="POK101" s="481"/>
      <c r="POL101" s="481"/>
      <c r="POM101" s="482"/>
      <c r="PON101" s="481"/>
      <c r="POO101" s="1053"/>
      <c r="POP101" s="1053"/>
      <c r="POQ101" s="1053"/>
      <c r="POR101" s="1053"/>
      <c r="POS101" s="1053"/>
      <c r="POT101" s="480"/>
      <c r="POU101" s="480"/>
      <c r="POV101" s="481"/>
      <c r="POW101" s="480"/>
      <c r="POX101" s="480"/>
      <c r="POY101" s="480"/>
      <c r="POZ101" s="481"/>
      <c r="PPA101" s="481"/>
      <c r="PPB101" s="482"/>
      <c r="PPC101" s="481"/>
      <c r="PPD101" s="1053"/>
      <c r="PPE101" s="1053"/>
      <c r="PPF101" s="1053"/>
      <c r="PPG101" s="1053"/>
      <c r="PPH101" s="1053"/>
      <c r="PPI101" s="480"/>
      <c r="PPJ101" s="480"/>
      <c r="PPK101" s="481"/>
      <c r="PPL101" s="480"/>
      <c r="PPM101" s="480"/>
      <c r="PPN101" s="480"/>
      <c r="PPO101" s="481"/>
      <c r="PPP101" s="481"/>
      <c r="PPQ101" s="482"/>
      <c r="PPR101" s="481"/>
      <c r="PPS101" s="1053"/>
      <c r="PPT101" s="1053"/>
      <c r="PPU101" s="1053"/>
      <c r="PPV101" s="1053"/>
      <c r="PPW101" s="1053"/>
      <c r="PPX101" s="480"/>
      <c r="PPY101" s="480"/>
      <c r="PPZ101" s="481"/>
      <c r="PQA101" s="480"/>
      <c r="PQB101" s="480"/>
      <c r="PQC101" s="480"/>
      <c r="PQD101" s="481"/>
      <c r="PQE101" s="481"/>
      <c r="PQF101" s="482"/>
      <c r="PQG101" s="481"/>
      <c r="PQH101" s="1053"/>
      <c r="PQI101" s="1053"/>
      <c r="PQJ101" s="1053"/>
      <c r="PQK101" s="1053"/>
      <c r="PQL101" s="1053"/>
      <c r="PQM101" s="480"/>
      <c r="PQN101" s="480"/>
      <c r="PQO101" s="481"/>
      <c r="PQP101" s="480"/>
      <c r="PQQ101" s="480"/>
      <c r="PQR101" s="480"/>
      <c r="PQS101" s="481"/>
      <c r="PQT101" s="481"/>
      <c r="PQU101" s="482"/>
      <c r="PQV101" s="481"/>
      <c r="PQW101" s="1053"/>
      <c r="PQX101" s="1053"/>
      <c r="PQY101" s="1053"/>
      <c r="PQZ101" s="1053"/>
      <c r="PRA101" s="1053"/>
      <c r="PRB101" s="480"/>
      <c r="PRC101" s="480"/>
      <c r="PRD101" s="481"/>
      <c r="PRE101" s="480"/>
      <c r="PRF101" s="480"/>
      <c r="PRG101" s="480"/>
      <c r="PRH101" s="481"/>
      <c r="PRI101" s="481"/>
      <c r="PRJ101" s="482"/>
      <c r="PRK101" s="481"/>
      <c r="PRL101" s="1053"/>
      <c r="PRM101" s="1053"/>
      <c r="PRN101" s="1053"/>
      <c r="PRO101" s="1053"/>
      <c r="PRP101" s="1053"/>
      <c r="PRQ101" s="480"/>
      <c r="PRR101" s="480"/>
      <c r="PRS101" s="481"/>
      <c r="PRT101" s="480"/>
      <c r="PRU101" s="480"/>
      <c r="PRV101" s="480"/>
      <c r="PRW101" s="481"/>
      <c r="PRX101" s="481"/>
      <c r="PRY101" s="482"/>
      <c r="PRZ101" s="481"/>
      <c r="PSA101" s="1053"/>
      <c r="PSB101" s="1053"/>
      <c r="PSC101" s="1053"/>
      <c r="PSD101" s="1053"/>
      <c r="PSE101" s="1053"/>
      <c r="PSF101" s="480"/>
      <c r="PSG101" s="480"/>
      <c r="PSH101" s="481"/>
      <c r="PSI101" s="480"/>
      <c r="PSJ101" s="480"/>
      <c r="PSK101" s="480"/>
      <c r="PSL101" s="481"/>
      <c r="PSM101" s="481"/>
      <c r="PSN101" s="482"/>
      <c r="PSO101" s="481"/>
      <c r="PSP101" s="1053"/>
      <c r="PSQ101" s="1053"/>
      <c r="PSR101" s="1053"/>
      <c r="PSS101" s="1053"/>
      <c r="PST101" s="1053"/>
      <c r="PSU101" s="480"/>
      <c r="PSV101" s="480"/>
      <c r="PSW101" s="481"/>
      <c r="PSX101" s="480"/>
      <c r="PSY101" s="480"/>
      <c r="PSZ101" s="480"/>
      <c r="PTA101" s="481"/>
      <c r="PTB101" s="481"/>
      <c r="PTC101" s="482"/>
      <c r="PTD101" s="481"/>
      <c r="PTE101" s="1053"/>
      <c r="PTF101" s="1053"/>
      <c r="PTG101" s="1053"/>
      <c r="PTH101" s="1053"/>
      <c r="PTI101" s="1053"/>
      <c r="PTJ101" s="480"/>
      <c r="PTK101" s="480"/>
      <c r="PTL101" s="481"/>
      <c r="PTM101" s="480"/>
      <c r="PTN101" s="480"/>
      <c r="PTO101" s="480"/>
      <c r="PTP101" s="481"/>
      <c r="PTQ101" s="481"/>
      <c r="PTR101" s="482"/>
      <c r="PTS101" s="481"/>
      <c r="PTT101" s="1053"/>
      <c r="PTU101" s="1053"/>
      <c r="PTV101" s="1053"/>
      <c r="PTW101" s="1053"/>
      <c r="PTX101" s="1053"/>
      <c r="PTY101" s="480"/>
      <c r="PTZ101" s="480"/>
      <c r="PUA101" s="481"/>
      <c r="PUB101" s="480"/>
      <c r="PUC101" s="480"/>
      <c r="PUD101" s="480"/>
      <c r="PUE101" s="481"/>
      <c r="PUF101" s="481"/>
      <c r="PUG101" s="482"/>
      <c r="PUH101" s="481"/>
      <c r="PUI101" s="1053"/>
      <c r="PUJ101" s="1053"/>
      <c r="PUK101" s="1053"/>
      <c r="PUL101" s="1053"/>
      <c r="PUM101" s="1053"/>
      <c r="PUN101" s="480"/>
      <c r="PUO101" s="480"/>
      <c r="PUP101" s="481"/>
      <c r="PUQ101" s="480"/>
      <c r="PUR101" s="480"/>
      <c r="PUS101" s="480"/>
      <c r="PUT101" s="481"/>
      <c r="PUU101" s="481"/>
      <c r="PUV101" s="482"/>
      <c r="PUW101" s="481"/>
      <c r="PUX101" s="1053"/>
      <c r="PUY101" s="1053"/>
      <c r="PUZ101" s="1053"/>
      <c r="PVA101" s="1053"/>
      <c r="PVB101" s="1053"/>
      <c r="PVC101" s="480"/>
      <c r="PVD101" s="480"/>
      <c r="PVE101" s="481"/>
      <c r="PVF101" s="480"/>
      <c r="PVG101" s="480"/>
      <c r="PVH101" s="480"/>
      <c r="PVI101" s="481"/>
      <c r="PVJ101" s="481"/>
      <c r="PVK101" s="482"/>
      <c r="PVL101" s="481"/>
      <c r="PVM101" s="1053"/>
      <c r="PVN101" s="1053"/>
      <c r="PVO101" s="1053"/>
      <c r="PVP101" s="1053"/>
      <c r="PVQ101" s="1053"/>
      <c r="PVR101" s="480"/>
      <c r="PVS101" s="480"/>
      <c r="PVT101" s="481"/>
      <c r="PVU101" s="480"/>
      <c r="PVV101" s="480"/>
      <c r="PVW101" s="480"/>
      <c r="PVX101" s="481"/>
      <c r="PVY101" s="481"/>
      <c r="PVZ101" s="482"/>
      <c r="PWA101" s="481"/>
      <c r="PWB101" s="1053"/>
      <c r="PWC101" s="1053"/>
      <c r="PWD101" s="1053"/>
      <c r="PWE101" s="1053"/>
      <c r="PWF101" s="1053"/>
      <c r="PWG101" s="480"/>
      <c r="PWH101" s="480"/>
      <c r="PWI101" s="481"/>
      <c r="PWJ101" s="480"/>
      <c r="PWK101" s="480"/>
      <c r="PWL101" s="480"/>
      <c r="PWM101" s="481"/>
      <c r="PWN101" s="481"/>
      <c r="PWO101" s="482"/>
      <c r="PWP101" s="481"/>
      <c r="PWQ101" s="1053"/>
      <c r="PWR101" s="1053"/>
      <c r="PWS101" s="1053"/>
      <c r="PWT101" s="1053"/>
      <c r="PWU101" s="1053"/>
      <c r="PWV101" s="480"/>
      <c r="PWW101" s="480"/>
      <c r="PWX101" s="481"/>
      <c r="PWY101" s="480"/>
      <c r="PWZ101" s="480"/>
      <c r="PXA101" s="480"/>
      <c r="PXB101" s="481"/>
      <c r="PXC101" s="481"/>
      <c r="PXD101" s="482"/>
      <c r="PXE101" s="481"/>
      <c r="PXF101" s="1053"/>
      <c r="PXG101" s="1053"/>
      <c r="PXH101" s="1053"/>
      <c r="PXI101" s="1053"/>
      <c r="PXJ101" s="1053"/>
      <c r="PXK101" s="480"/>
      <c r="PXL101" s="480"/>
      <c r="PXM101" s="481"/>
      <c r="PXN101" s="480"/>
      <c r="PXO101" s="480"/>
      <c r="PXP101" s="480"/>
      <c r="PXQ101" s="481"/>
      <c r="PXR101" s="481"/>
      <c r="PXS101" s="482"/>
      <c r="PXT101" s="481"/>
      <c r="PXU101" s="1053"/>
      <c r="PXV101" s="1053"/>
      <c r="PXW101" s="1053"/>
      <c r="PXX101" s="1053"/>
      <c r="PXY101" s="1053"/>
      <c r="PXZ101" s="480"/>
      <c r="PYA101" s="480"/>
      <c r="PYB101" s="481"/>
      <c r="PYC101" s="480"/>
      <c r="PYD101" s="480"/>
      <c r="PYE101" s="480"/>
      <c r="PYF101" s="481"/>
      <c r="PYG101" s="481"/>
      <c r="PYH101" s="482"/>
      <c r="PYI101" s="481"/>
      <c r="PYJ101" s="1053"/>
      <c r="PYK101" s="1053"/>
      <c r="PYL101" s="1053"/>
      <c r="PYM101" s="1053"/>
      <c r="PYN101" s="1053"/>
      <c r="PYO101" s="480"/>
      <c r="PYP101" s="480"/>
      <c r="PYQ101" s="481"/>
      <c r="PYR101" s="480"/>
      <c r="PYS101" s="480"/>
      <c r="PYT101" s="480"/>
      <c r="PYU101" s="481"/>
      <c r="PYV101" s="481"/>
      <c r="PYW101" s="482"/>
      <c r="PYX101" s="481"/>
      <c r="PYY101" s="1053"/>
      <c r="PYZ101" s="1053"/>
      <c r="PZA101" s="1053"/>
      <c r="PZB101" s="1053"/>
      <c r="PZC101" s="1053"/>
      <c r="PZD101" s="480"/>
      <c r="PZE101" s="480"/>
      <c r="PZF101" s="481"/>
      <c r="PZG101" s="480"/>
      <c r="PZH101" s="480"/>
      <c r="PZI101" s="480"/>
      <c r="PZJ101" s="481"/>
      <c r="PZK101" s="481"/>
      <c r="PZL101" s="482"/>
      <c r="PZM101" s="481"/>
      <c r="PZN101" s="1053"/>
      <c r="PZO101" s="1053"/>
      <c r="PZP101" s="1053"/>
      <c r="PZQ101" s="1053"/>
      <c r="PZR101" s="1053"/>
      <c r="PZS101" s="480"/>
      <c r="PZT101" s="480"/>
      <c r="PZU101" s="481"/>
      <c r="PZV101" s="480"/>
      <c r="PZW101" s="480"/>
      <c r="PZX101" s="480"/>
      <c r="PZY101" s="481"/>
      <c r="PZZ101" s="481"/>
      <c r="QAA101" s="482"/>
      <c r="QAB101" s="481"/>
      <c r="QAC101" s="1053"/>
      <c r="QAD101" s="1053"/>
      <c r="QAE101" s="1053"/>
      <c r="QAF101" s="1053"/>
      <c r="QAG101" s="1053"/>
      <c r="QAH101" s="480"/>
      <c r="QAI101" s="480"/>
      <c r="QAJ101" s="481"/>
      <c r="QAK101" s="480"/>
      <c r="QAL101" s="480"/>
      <c r="QAM101" s="480"/>
      <c r="QAN101" s="481"/>
      <c r="QAO101" s="481"/>
      <c r="QAP101" s="482"/>
      <c r="QAQ101" s="481"/>
      <c r="QAR101" s="1053"/>
      <c r="QAS101" s="1053"/>
      <c r="QAT101" s="1053"/>
      <c r="QAU101" s="1053"/>
      <c r="QAV101" s="1053"/>
      <c r="QAW101" s="480"/>
      <c r="QAX101" s="480"/>
      <c r="QAY101" s="481"/>
      <c r="QAZ101" s="480"/>
      <c r="QBA101" s="480"/>
      <c r="QBB101" s="480"/>
      <c r="QBC101" s="481"/>
      <c r="QBD101" s="481"/>
      <c r="QBE101" s="482"/>
      <c r="QBF101" s="481"/>
      <c r="QBG101" s="1053"/>
      <c r="QBH101" s="1053"/>
      <c r="QBI101" s="1053"/>
      <c r="QBJ101" s="1053"/>
      <c r="QBK101" s="1053"/>
      <c r="QBL101" s="480"/>
      <c r="QBM101" s="480"/>
      <c r="QBN101" s="481"/>
      <c r="QBO101" s="480"/>
      <c r="QBP101" s="480"/>
      <c r="QBQ101" s="480"/>
      <c r="QBR101" s="481"/>
      <c r="QBS101" s="481"/>
      <c r="QBT101" s="482"/>
      <c r="QBU101" s="481"/>
      <c r="QBV101" s="1053"/>
      <c r="QBW101" s="1053"/>
      <c r="QBX101" s="1053"/>
      <c r="QBY101" s="1053"/>
      <c r="QBZ101" s="1053"/>
      <c r="QCA101" s="480"/>
      <c r="QCB101" s="480"/>
      <c r="QCC101" s="481"/>
      <c r="QCD101" s="480"/>
      <c r="QCE101" s="480"/>
      <c r="QCF101" s="480"/>
      <c r="QCG101" s="481"/>
      <c r="QCH101" s="481"/>
      <c r="QCI101" s="482"/>
      <c r="QCJ101" s="481"/>
      <c r="QCK101" s="1053"/>
      <c r="QCL101" s="1053"/>
      <c r="QCM101" s="1053"/>
      <c r="QCN101" s="1053"/>
      <c r="QCO101" s="1053"/>
      <c r="QCP101" s="480"/>
      <c r="QCQ101" s="480"/>
      <c r="QCR101" s="481"/>
      <c r="QCS101" s="480"/>
      <c r="QCT101" s="480"/>
      <c r="QCU101" s="480"/>
      <c r="QCV101" s="481"/>
      <c r="QCW101" s="481"/>
      <c r="QCX101" s="482"/>
      <c r="QCY101" s="481"/>
      <c r="QCZ101" s="1053"/>
      <c r="QDA101" s="1053"/>
      <c r="QDB101" s="1053"/>
      <c r="QDC101" s="1053"/>
      <c r="QDD101" s="1053"/>
      <c r="QDE101" s="480"/>
      <c r="QDF101" s="480"/>
      <c r="QDG101" s="481"/>
      <c r="QDH101" s="480"/>
      <c r="QDI101" s="480"/>
      <c r="QDJ101" s="480"/>
      <c r="QDK101" s="481"/>
      <c r="QDL101" s="481"/>
      <c r="QDM101" s="482"/>
      <c r="QDN101" s="481"/>
      <c r="QDO101" s="1053"/>
      <c r="QDP101" s="1053"/>
      <c r="QDQ101" s="1053"/>
      <c r="QDR101" s="1053"/>
      <c r="QDS101" s="1053"/>
      <c r="QDT101" s="480"/>
      <c r="QDU101" s="480"/>
      <c r="QDV101" s="481"/>
      <c r="QDW101" s="480"/>
      <c r="QDX101" s="480"/>
      <c r="QDY101" s="480"/>
      <c r="QDZ101" s="481"/>
      <c r="QEA101" s="481"/>
      <c r="QEB101" s="482"/>
      <c r="QEC101" s="481"/>
      <c r="QED101" s="1053"/>
      <c r="QEE101" s="1053"/>
      <c r="QEF101" s="1053"/>
      <c r="QEG101" s="1053"/>
      <c r="QEH101" s="1053"/>
      <c r="QEI101" s="480"/>
      <c r="QEJ101" s="480"/>
      <c r="QEK101" s="481"/>
      <c r="QEL101" s="480"/>
      <c r="QEM101" s="480"/>
      <c r="QEN101" s="480"/>
      <c r="QEO101" s="481"/>
      <c r="QEP101" s="481"/>
      <c r="QEQ101" s="482"/>
      <c r="QER101" s="481"/>
      <c r="QES101" s="1053"/>
      <c r="QET101" s="1053"/>
      <c r="QEU101" s="1053"/>
      <c r="QEV101" s="1053"/>
      <c r="QEW101" s="1053"/>
      <c r="QEX101" s="480"/>
      <c r="QEY101" s="480"/>
      <c r="QEZ101" s="481"/>
      <c r="QFA101" s="480"/>
      <c r="QFB101" s="480"/>
      <c r="QFC101" s="480"/>
      <c r="QFD101" s="481"/>
      <c r="QFE101" s="481"/>
      <c r="QFF101" s="482"/>
      <c r="QFG101" s="481"/>
      <c r="QFH101" s="1053"/>
      <c r="QFI101" s="1053"/>
      <c r="QFJ101" s="1053"/>
      <c r="QFK101" s="1053"/>
      <c r="QFL101" s="1053"/>
      <c r="QFM101" s="480"/>
      <c r="QFN101" s="480"/>
      <c r="QFO101" s="481"/>
      <c r="QFP101" s="480"/>
      <c r="QFQ101" s="480"/>
      <c r="QFR101" s="480"/>
      <c r="QFS101" s="481"/>
      <c r="QFT101" s="481"/>
      <c r="QFU101" s="482"/>
      <c r="QFV101" s="481"/>
      <c r="QFW101" s="1053"/>
      <c r="QFX101" s="1053"/>
      <c r="QFY101" s="1053"/>
      <c r="QFZ101" s="1053"/>
      <c r="QGA101" s="1053"/>
      <c r="QGB101" s="480"/>
      <c r="QGC101" s="480"/>
      <c r="QGD101" s="481"/>
      <c r="QGE101" s="480"/>
      <c r="QGF101" s="480"/>
      <c r="QGG101" s="480"/>
      <c r="QGH101" s="481"/>
      <c r="QGI101" s="481"/>
      <c r="QGJ101" s="482"/>
      <c r="QGK101" s="481"/>
      <c r="QGL101" s="1053"/>
      <c r="QGM101" s="1053"/>
      <c r="QGN101" s="1053"/>
      <c r="QGO101" s="1053"/>
      <c r="QGP101" s="1053"/>
      <c r="QGQ101" s="480"/>
      <c r="QGR101" s="480"/>
      <c r="QGS101" s="481"/>
      <c r="QGT101" s="480"/>
      <c r="QGU101" s="480"/>
      <c r="QGV101" s="480"/>
      <c r="QGW101" s="481"/>
      <c r="QGX101" s="481"/>
      <c r="QGY101" s="482"/>
      <c r="QGZ101" s="481"/>
      <c r="QHA101" s="1053"/>
      <c r="QHB101" s="1053"/>
      <c r="QHC101" s="1053"/>
      <c r="QHD101" s="1053"/>
      <c r="QHE101" s="1053"/>
      <c r="QHF101" s="480"/>
      <c r="QHG101" s="480"/>
      <c r="QHH101" s="481"/>
      <c r="QHI101" s="480"/>
      <c r="QHJ101" s="480"/>
      <c r="QHK101" s="480"/>
      <c r="QHL101" s="481"/>
      <c r="QHM101" s="481"/>
      <c r="QHN101" s="482"/>
      <c r="QHO101" s="481"/>
      <c r="QHP101" s="1053"/>
      <c r="QHQ101" s="1053"/>
      <c r="QHR101" s="1053"/>
      <c r="QHS101" s="1053"/>
      <c r="QHT101" s="1053"/>
      <c r="QHU101" s="480"/>
      <c r="QHV101" s="480"/>
      <c r="QHW101" s="481"/>
      <c r="QHX101" s="480"/>
      <c r="QHY101" s="480"/>
      <c r="QHZ101" s="480"/>
      <c r="QIA101" s="481"/>
      <c r="QIB101" s="481"/>
      <c r="QIC101" s="482"/>
      <c r="QID101" s="481"/>
      <c r="QIE101" s="1053"/>
      <c r="QIF101" s="1053"/>
      <c r="QIG101" s="1053"/>
      <c r="QIH101" s="1053"/>
      <c r="QII101" s="1053"/>
      <c r="QIJ101" s="480"/>
      <c r="QIK101" s="480"/>
      <c r="QIL101" s="481"/>
      <c r="QIM101" s="480"/>
      <c r="QIN101" s="480"/>
      <c r="QIO101" s="480"/>
      <c r="QIP101" s="481"/>
      <c r="QIQ101" s="481"/>
      <c r="QIR101" s="482"/>
      <c r="QIS101" s="481"/>
      <c r="QIT101" s="1053"/>
      <c r="QIU101" s="1053"/>
      <c r="QIV101" s="1053"/>
      <c r="QIW101" s="1053"/>
      <c r="QIX101" s="1053"/>
      <c r="QIY101" s="480"/>
      <c r="QIZ101" s="480"/>
      <c r="QJA101" s="481"/>
      <c r="QJB101" s="480"/>
      <c r="QJC101" s="480"/>
      <c r="QJD101" s="480"/>
      <c r="QJE101" s="481"/>
      <c r="QJF101" s="481"/>
      <c r="QJG101" s="482"/>
      <c r="QJH101" s="481"/>
      <c r="QJI101" s="1053"/>
      <c r="QJJ101" s="1053"/>
      <c r="QJK101" s="1053"/>
      <c r="QJL101" s="1053"/>
      <c r="QJM101" s="1053"/>
      <c r="QJN101" s="480"/>
      <c r="QJO101" s="480"/>
      <c r="QJP101" s="481"/>
      <c r="QJQ101" s="480"/>
      <c r="QJR101" s="480"/>
      <c r="QJS101" s="480"/>
      <c r="QJT101" s="481"/>
      <c r="QJU101" s="481"/>
      <c r="QJV101" s="482"/>
      <c r="QJW101" s="481"/>
      <c r="QJX101" s="1053"/>
      <c r="QJY101" s="1053"/>
      <c r="QJZ101" s="1053"/>
      <c r="QKA101" s="1053"/>
      <c r="QKB101" s="1053"/>
      <c r="QKC101" s="480"/>
      <c r="QKD101" s="480"/>
      <c r="QKE101" s="481"/>
      <c r="QKF101" s="480"/>
      <c r="QKG101" s="480"/>
      <c r="QKH101" s="480"/>
      <c r="QKI101" s="481"/>
      <c r="QKJ101" s="481"/>
      <c r="QKK101" s="482"/>
      <c r="QKL101" s="481"/>
      <c r="QKM101" s="1053"/>
      <c r="QKN101" s="1053"/>
      <c r="QKO101" s="1053"/>
      <c r="QKP101" s="1053"/>
      <c r="QKQ101" s="1053"/>
      <c r="QKR101" s="480"/>
      <c r="QKS101" s="480"/>
      <c r="QKT101" s="481"/>
      <c r="QKU101" s="480"/>
      <c r="QKV101" s="480"/>
      <c r="QKW101" s="480"/>
      <c r="QKX101" s="481"/>
      <c r="QKY101" s="481"/>
      <c r="QKZ101" s="482"/>
      <c r="QLA101" s="481"/>
      <c r="QLB101" s="1053"/>
      <c r="QLC101" s="1053"/>
      <c r="QLD101" s="1053"/>
      <c r="QLE101" s="1053"/>
      <c r="QLF101" s="1053"/>
      <c r="QLG101" s="480"/>
      <c r="QLH101" s="480"/>
      <c r="QLI101" s="481"/>
      <c r="QLJ101" s="480"/>
      <c r="QLK101" s="480"/>
      <c r="QLL101" s="480"/>
      <c r="QLM101" s="481"/>
      <c r="QLN101" s="481"/>
      <c r="QLO101" s="482"/>
      <c r="QLP101" s="481"/>
      <c r="QLQ101" s="1053"/>
      <c r="QLR101" s="1053"/>
      <c r="QLS101" s="1053"/>
      <c r="QLT101" s="1053"/>
      <c r="QLU101" s="1053"/>
      <c r="QLV101" s="480"/>
      <c r="QLW101" s="480"/>
      <c r="QLX101" s="481"/>
      <c r="QLY101" s="480"/>
      <c r="QLZ101" s="480"/>
      <c r="QMA101" s="480"/>
      <c r="QMB101" s="481"/>
      <c r="QMC101" s="481"/>
      <c r="QMD101" s="482"/>
      <c r="QME101" s="481"/>
      <c r="QMF101" s="1053"/>
      <c r="QMG101" s="1053"/>
      <c r="QMH101" s="1053"/>
      <c r="QMI101" s="1053"/>
      <c r="QMJ101" s="1053"/>
      <c r="QMK101" s="480"/>
      <c r="QML101" s="480"/>
      <c r="QMM101" s="481"/>
      <c r="QMN101" s="480"/>
      <c r="QMO101" s="480"/>
      <c r="QMP101" s="480"/>
      <c r="QMQ101" s="481"/>
      <c r="QMR101" s="481"/>
      <c r="QMS101" s="482"/>
      <c r="QMT101" s="481"/>
      <c r="QMU101" s="1053"/>
      <c r="QMV101" s="1053"/>
      <c r="QMW101" s="1053"/>
      <c r="QMX101" s="1053"/>
      <c r="QMY101" s="1053"/>
      <c r="QMZ101" s="480"/>
      <c r="QNA101" s="480"/>
      <c r="QNB101" s="481"/>
      <c r="QNC101" s="480"/>
      <c r="QND101" s="480"/>
      <c r="QNE101" s="480"/>
      <c r="QNF101" s="481"/>
      <c r="QNG101" s="481"/>
      <c r="QNH101" s="482"/>
      <c r="QNI101" s="481"/>
      <c r="QNJ101" s="1053"/>
      <c r="QNK101" s="1053"/>
      <c r="QNL101" s="1053"/>
      <c r="QNM101" s="1053"/>
      <c r="QNN101" s="1053"/>
      <c r="QNO101" s="480"/>
      <c r="QNP101" s="480"/>
      <c r="QNQ101" s="481"/>
      <c r="QNR101" s="480"/>
      <c r="QNS101" s="480"/>
      <c r="QNT101" s="480"/>
      <c r="QNU101" s="481"/>
      <c r="QNV101" s="481"/>
      <c r="QNW101" s="482"/>
      <c r="QNX101" s="481"/>
      <c r="QNY101" s="1053"/>
      <c r="QNZ101" s="1053"/>
      <c r="QOA101" s="1053"/>
      <c r="QOB101" s="1053"/>
      <c r="QOC101" s="1053"/>
      <c r="QOD101" s="480"/>
      <c r="QOE101" s="480"/>
      <c r="QOF101" s="481"/>
      <c r="QOG101" s="480"/>
      <c r="QOH101" s="480"/>
      <c r="QOI101" s="480"/>
      <c r="QOJ101" s="481"/>
      <c r="QOK101" s="481"/>
      <c r="QOL101" s="482"/>
      <c r="QOM101" s="481"/>
      <c r="QON101" s="1053"/>
      <c r="QOO101" s="1053"/>
      <c r="QOP101" s="1053"/>
      <c r="QOQ101" s="1053"/>
      <c r="QOR101" s="1053"/>
      <c r="QOS101" s="480"/>
      <c r="QOT101" s="480"/>
      <c r="QOU101" s="481"/>
      <c r="QOV101" s="480"/>
      <c r="QOW101" s="480"/>
      <c r="QOX101" s="480"/>
      <c r="QOY101" s="481"/>
      <c r="QOZ101" s="481"/>
      <c r="QPA101" s="482"/>
      <c r="QPB101" s="481"/>
      <c r="QPC101" s="1053"/>
      <c r="QPD101" s="1053"/>
      <c r="QPE101" s="1053"/>
      <c r="QPF101" s="1053"/>
      <c r="QPG101" s="1053"/>
      <c r="QPH101" s="480"/>
      <c r="QPI101" s="480"/>
      <c r="QPJ101" s="481"/>
      <c r="QPK101" s="480"/>
      <c r="QPL101" s="480"/>
      <c r="QPM101" s="480"/>
      <c r="QPN101" s="481"/>
      <c r="QPO101" s="481"/>
      <c r="QPP101" s="482"/>
      <c r="QPQ101" s="481"/>
      <c r="QPR101" s="1053"/>
      <c r="QPS101" s="1053"/>
      <c r="QPT101" s="1053"/>
      <c r="QPU101" s="1053"/>
      <c r="QPV101" s="1053"/>
      <c r="QPW101" s="480"/>
      <c r="QPX101" s="480"/>
      <c r="QPY101" s="481"/>
      <c r="QPZ101" s="480"/>
      <c r="QQA101" s="480"/>
      <c r="QQB101" s="480"/>
      <c r="QQC101" s="481"/>
      <c r="QQD101" s="481"/>
      <c r="QQE101" s="482"/>
      <c r="QQF101" s="481"/>
      <c r="QQG101" s="1053"/>
      <c r="QQH101" s="1053"/>
      <c r="QQI101" s="1053"/>
      <c r="QQJ101" s="1053"/>
      <c r="QQK101" s="1053"/>
      <c r="QQL101" s="480"/>
      <c r="QQM101" s="480"/>
      <c r="QQN101" s="481"/>
      <c r="QQO101" s="480"/>
      <c r="QQP101" s="480"/>
      <c r="QQQ101" s="480"/>
      <c r="QQR101" s="481"/>
      <c r="QQS101" s="481"/>
      <c r="QQT101" s="482"/>
      <c r="QQU101" s="481"/>
      <c r="QQV101" s="1053"/>
      <c r="QQW101" s="1053"/>
      <c r="QQX101" s="1053"/>
      <c r="QQY101" s="1053"/>
      <c r="QQZ101" s="1053"/>
      <c r="QRA101" s="480"/>
      <c r="QRB101" s="480"/>
      <c r="QRC101" s="481"/>
      <c r="QRD101" s="480"/>
      <c r="QRE101" s="480"/>
      <c r="QRF101" s="480"/>
      <c r="QRG101" s="481"/>
      <c r="QRH101" s="481"/>
      <c r="QRI101" s="482"/>
      <c r="QRJ101" s="481"/>
      <c r="QRK101" s="1053"/>
      <c r="QRL101" s="1053"/>
      <c r="QRM101" s="1053"/>
      <c r="QRN101" s="1053"/>
      <c r="QRO101" s="1053"/>
      <c r="QRP101" s="480"/>
      <c r="QRQ101" s="480"/>
      <c r="QRR101" s="481"/>
      <c r="QRS101" s="480"/>
      <c r="QRT101" s="480"/>
      <c r="QRU101" s="480"/>
      <c r="QRV101" s="481"/>
      <c r="QRW101" s="481"/>
      <c r="QRX101" s="482"/>
      <c r="QRY101" s="481"/>
      <c r="QRZ101" s="1053"/>
      <c r="QSA101" s="1053"/>
      <c r="QSB101" s="1053"/>
      <c r="QSC101" s="1053"/>
      <c r="QSD101" s="1053"/>
      <c r="QSE101" s="480"/>
      <c r="QSF101" s="480"/>
      <c r="QSG101" s="481"/>
      <c r="QSH101" s="480"/>
      <c r="QSI101" s="480"/>
      <c r="QSJ101" s="480"/>
      <c r="QSK101" s="481"/>
      <c r="QSL101" s="481"/>
      <c r="QSM101" s="482"/>
      <c r="QSN101" s="481"/>
      <c r="QSO101" s="1053"/>
      <c r="QSP101" s="1053"/>
      <c r="QSQ101" s="1053"/>
      <c r="QSR101" s="1053"/>
      <c r="QSS101" s="1053"/>
      <c r="QST101" s="480"/>
      <c r="QSU101" s="480"/>
      <c r="QSV101" s="481"/>
      <c r="QSW101" s="480"/>
      <c r="QSX101" s="480"/>
      <c r="QSY101" s="480"/>
      <c r="QSZ101" s="481"/>
      <c r="QTA101" s="481"/>
      <c r="QTB101" s="482"/>
      <c r="QTC101" s="481"/>
      <c r="QTD101" s="1053"/>
      <c r="QTE101" s="1053"/>
      <c r="QTF101" s="1053"/>
      <c r="QTG101" s="1053"/>
      <c r="QTH101" s="1053"/>
      <c r="QTI101" s="480"/>
      <c r="QTJ101" s="480"/>
      <c r="QTK101" s="481"/>
      <c r="QTL101" s="480"/>
      <c r="QTM101" s="480"/>
      <c r="QTN101" s="480"/>
      <c r="QTO101" s="481"/>
      <c r="QTP101" s="481"/>
      <c r="QTQ101" s="482"/>
      <c r="QTR101" s="481"/>
      <c r="QTS101" s="1053"/>
      <c r="QTT101" s="1053"/>
      <c r="QTU101" s="1053"/>
      <c r="QTV101" s="1053"/>
      <c r="QTW101" s="1053"/>
      <c r="QTX101" s="480"/>
      <c r="QTY101" s="480"/>
      <c r="QTZ101" s="481"/>
      <c r="QUA101" s="480"/>
      <c r="QUB101" s="480"/>
      <c r="QUC101" s="480"/>
      <c r="QUD101" s="481"/>
      <c r="QUE101" s="481"/>
      <c r="QUF101" s="482"/>
      <c r="QUG101" s="481"/>
      <c r="QUH101" s="1053"/>
      <c r="QUI101" s="1053"/>
      <c r="QUJ101" s="1053"/>
      <c r="QUK101" s="1053"/>
      <c r="QUL101" s="1053"/>
      <c r="QUM101" s="480"/>
      <c r="QUN101" s="480"/>
      <c r="QUO101" s="481"/>
      <c r="QUP101" s="480"/>
      <c r="QUQ101" s="480"/>
      <c r="QUR101" s="480"/>
      <c r="QUS101" s="481"/>
      <c r="QUT101" s="481"/>
      <c r="QUU101" s="482"/>
      <c r="QUV101" s="481"/>
      <c r="QUW101" s="1053"/>
      <c r="QUX101" s="1053"/>
      <c r="QUY101" s="1053"/>
      <c r="QUZ101" s="1053"/>
      <c r="QVA101" s="1053"/>
      <c r="QVB101" s="480"/>
      <c r="QVC101" s="480"/>
      <c r="QVD101" s="481"/>
      <c r="QVE101" s="480"/>
      <c r="QVF101" s="480"/>
      <c r="QVG101" s="480"/>
      <c r="QVH101" s="481"/>
      <c r="QVI101" s="481"/>
      <c r="QVJ101" s="482"/>
      <c r="QVK101" s="481"/>
      <c r="QVL101" s="1053"/>
      <c r="QVM101" s="1053"/>
      <c r="QVN101" s="1053"/>
      <c r="QVO101" s="1053"/>
      <c r="QVP101" s="1053"/>
      <c r="QVQ101" s="480"/>
      <c r="QVR101" s="480"/>
      <c r="QVS101" s="481"/>
      <c r="QVT101" s="480"/>
      <c r="QVU101" s="480"/>
      <c r="QVV101" s="480"/>
      <c r="QVW101" s="481"/>
      <c r="QVX101" s="481"/>
      <c r="QVY101" s="482"/>
      <c r="QVZ101" s="481"/>
      <c r="QWA101" s="1053"/>
      <c r="QWB101" s="1053"/>
      <c r="QWC101" s="1053"/>
      <c r="QWD101" s="1053"/>
      <c r="QWE101" s="1053"/>
      <c r="QWF101" s="480"/>
      <c r="QWG101" s="480"/>
      <c r="QWH101" s="481"/>
      <c r="QWI101" s="480"/>
      <c r="QWJ101" s="480"/>
      <c r="QWK101" s="480"/>
      <c r="QWL101" s="481"/>
      <c r="QWM101" s="481"/>
      <c r="QWN101" s="482"/>
      <c r="QWO101" s="481"/>
      <c r="QWP101" s="1053"/>
      <c r="QWQ101" s="1053"/>
      <c r="QWR101" s="1053"/>
      <c r="QWS101" s="1053"/>
      <c r="QWT101" s="1053"/>
      <c r="QWU101" s="480"/>
      <c r="QWV101" s="480"/>
      <c r="QWW101" s="481"/>
      <c r="QWX101" s="480"/>
      <c r="QWY101" s="480"/>
      <c r="QWZ101" s="480"/>
      <c r="QXA101" s="481"/>
      <c r="QXB101" s="481"/>
      <c r="QXC101" s="482"/>
      <c r="QXD101" s="481"/>
      <c r="QXE101" s="1053"/>
      <c r="QXF101" s="1053"/>
      <c r="QXG101" s="1053"/>
      <c r="QXH101" s="1053"/>
      <c r="QXI101" s="1053"/>
      <c r="QXJ101" s="480"/>
      <c r="QXK101" s="480"/>
      <c r="QXL101" s="481"/>
      <c r="QXM101" s="480"/>
      <c r="QXN101" s="480"/>
      <c r="QXO101" s="480"/>
      <c r="QXP101" s="481"/>
      <c r="QXQ101" s="481"/>
      <c r="QXR101" s="482"/>
      <c r="QXS101" s="481"/>
      <c r="QXT101" s="1053"/>
      <c r="QXU101" s="1053"/>
      <c r="QXV101" s="1053"/>
      <c r="QXW101" s="1053"/>
      <c r="QXX101" s="1053"/>
      <c r="QXY101" s="480"/>
      <c r="QXZ101" s="480"/>
      <c r="QYA101" s="481"/>
      <c r="QYB101" s="480"/>
      <c r="QYC101" s="480"/>
      <c r="QYD101" s="480"/>
      <c r="QYE101" s="481"/>
      <c r="QYF101" s="481"/>
      <c r="QYG101" s="482"/>
      <c r="QYH101" s="481"/>
      <c r="QYI101" s="1053"/>
      <c r="QYJ101" s="1053"/>
      <c r="QYK101" s="1053"/>
      <c r="QYL101" s="1053"/>
      <c r="QYM101" s="1053"/>
      <c r="QYN101" s="480"/>
      <c r="QYO101" s="480"/>
      <c r="QYP101" s="481"/>
      <c r="QYQ101" s="480"/>
      <c r="QYR101" s="480"/>
      <c r="QYS101" s="480"/>
      <c r="QYT101" s="481"/>
      <c r="QYU101" s="481"/>
      <c r="QYV101" s="482"/>
      <c r="QYW101" s="481"/>
      <c r="QYX101" s="1053"/>
      <c r="QYY101" s="1053"/>
      <c r="QYZ101" s="1053"/>
      <c r="QZA101" s="1053"/>
      <c r="QZB101" s="1053"/>
      <c r="QZC101" s="480"/>
      <c r="QZD101" s="480"/>
      <c r="QZE101" s="481"/>
      <c r="QZF101" s="480"/>
      <c r="QZG101" s="480"/>
      <c r="QZH101" s="480"/>
      <c r="QZI101" s="481"/>
      <c r="QZJ101" s="481"/>
      <c r="QZK101" s="482"/>
      <c r="QZL101" s="481"/>
      <c r="QZM101" s="1053"/>
      <c r="QZN101" s="1053"/>
      <c r="QZO101" s="1053"/>
      <c r="QZP101" s="1053"/>
      <c r="QZQ101" s="1053"/>
      <c r="QZR101" s="480"/>
      <c r="QZS101" s="480"/>
      <c r="QZT101" s="481"/>
      <c r="QZU101" s="480"/>
      <c r="QZV101" s="480"/>
      <c r="QZW101" s="480"/>
      <c r="QZX101" s="481"/>
      <c r="QZY101" s="481"/>
      <c r="QZZ101" s="482"/>
      <c r="RAA101" s="481"/>
      <c r="RAB101" s="1053"/>
      <c r="RAC101" s="1053"/>
      <c r="RAD101" s="1053"/>
      <c r="RAE101" s="1053"/>
      <c r="RAF101" s="1053"/>
      <c r="RAG101" s="480"/>
      <c r="RAH101" s="480"/>
      <c r="RAI101" s="481"/>
      <c r="RAJ101" s="480"/>
      <c r="RAK101" s="480"/>
      <c r="RAL101" s="480"/>
      <c r="RAM101" s="481"/>
      <c r="RAN101" s="481"/>
      <c r="RAO101" s="482"/>
      <c r="RAP101" s="481"/>
      <c r="RAQ101" s="1053"/>
      <c r="RAR101" s="1053"/>
      <c r="RAS101" s="1053"/>
      <c r="RAT101" s="1053"/>
      <c r="RAU101" s="1053"/>
      <c r="RAV101" s="480"/>
      <c r="RAW101" s="480"/>
      <c r="RAX101" s="481"/>
      <c r="RAY101" s="480"/>
      <c r="RAZ101" s="480"/>
      <c r="RBA101" s="480"/>
      <c r="RBB101" s="481"/>
      <c r="RBC101" s="481"/>
      <c r="RBD101" s="482"/>
      <c r="RBE101" s="481"/>
      <c r="RBF101" s="1053"/>
      <c r="RBG101" s="1053"/>
      <c r="RBH101" s="1053"/>
      <c r="RBI101" s="1053"/>
      <c r="RBJ101" s="1053"/>
      <c r="RBK101" s="480"/>
      <c r="RBL101" s="480"/>
      <c r="RBM101" s="481"/>
      <c r="RBN101" s="480"/>
      <c r="RBO101" s="480"/>
      <c r="RBP101" s="480"/>
      <c r="RBQ101" s="481"/>
      <c r="RBR101" s="481"/>
      <c r="RBS101" s="482"/>
      <c r="RBT101" s="481"/>
      <c r="RBU101" s="1053"/>
      <c r="RBV101" s="1053"/>
      <c r="RBW101" s="1053"/>
      <c r="RBX101" s="1053"/>
      <c r="RBY101" s="1053"/>
      <c r="RBZ101" s="480"/>
      <c r="RCA101" s="480"/>
      <c r="RCB101" s="481"/>
      <c r="RCC101" s="480"/>
      <c r="RCD101" s="480"/>
      <c r="RCE101" s="480"/>
      <c r="RCF101" s="481"/>
      <c r="RCG101" s="481"/>
      <c r="RCH101" s="482"/>
      <c r="RCI101" s="481"/>
      <c r="RCJ101" s="1053"/>
      <c r="RCK101" s="1053"/>
      <c r="RCL101" s="1053"/>
      <c r="RCM101" s="1053"/>
      <c r="RCN101" s="1053"/>
      <c r="RCO101" s="480"/>
      <c r="RCP101" s="480"/>
      <c r="RCQ101" s="481"/>
      <c r="RCR101" s="480"/>
      <c r="RCS101" s="480"/>
      <c r="RCT101" s="480"/>
      <c r="RCU101" s="481"/>
      <c r="RCV101" s="481"/>
      <c r="RCW101" s="482"/>
      <c r="RCX101" s="481"/>
      <c r="RCY101" s="1053"/>
      <c r="RCZ101" s="1053"/>
      <c r="RDA101" s="1053"/>
      <c r="RDB101" s="1053"/>
      <c r="RDC101" s="1053"/>
      <c r="RDD101" s="480"/>
      <c r="RDE101" s="480"/>
      <c r="RDF101" s="481"/>
      <c r="RDG101" s="480"/>
      <c r="RDH101" s="480"/>
      <c r="RDI101" s="480"/>
      <c r="RDJ101" s="481"/>
      <c r="RDK101" s="481"/>
      <c r="RDL101" s="482"/>
      <c r="RDM101" s="481"/>
      <c r="RDN101" s="1053"/>
      <c r="RDO101" s="1053"/>
      <c r="RDP101" s="1053"/>
      <c r="RDQ101" s="1053"/>
      <c r="RDR101" s="1053"/>
      <c r="RDS101" s="480"/>
      <c r="RDT101" s="480"/>
      <c r="RDU101" s="481"/>
      <c r="RDV101" s="480"/>
      <c r="RDW101" s="480"/>
      <c r="RDX101" s="480"/>
      <c r="RDY101" s="481"/>
      <c r="RDZ101" s="481"/>
      <c r="REA101" s="482"/>
      <c r="REB101" s="481"/>
      <c r="REC101" s="1053"/>
      <c r="RED101" s="1053"/>
      <c r="REE101" s="1053"/>
      <c r="REF101" s="1053"/>
      <c r="REG101" s="1053"/>
      <c r="REH101" s="480"/>
      <c r="REI101" s="480"/>
      <c r="REJ101" s="481"/>
      <c r="REK101" s="480"/>
      <c r="REL101" s="480"/>
      <c r="REM101" s="480"/>
      <c r="REN101" s="481"/>
      <c r="REO101" s="481"/>
      <c r="REP101" s="482"/>
      <c r="REQ101" s="481"/>
      <c r="RER101" s="1053"/>
      <c r="RES101" s="1053"/>
      <c r="RET101" s="1053"/>
      <c r="REU101" s="1053"/>
      <c r="REV101" s="1053"/>
      <c r="REW101" s="480"/>
      <c r="REX101" s="480"/>
      <c r="REY101" s="481"/>
      <c r="REZ101" s="480"/>
      <c r="RFA101" s="480"/>
      <c r="RFB101" s="480"/>
      <c r="RFC101" s="481"/>
      <c r="RFD101" s="481"/>
      <c r="RFE101" s="482"/>
      <c r="RFF101" s="481"/>
      <c r="RFG101" s="1053"/>
      <c r="RFH101" s="1053"/>
      <c r="RFI101" s="1053"/>
      <c r="RFJ101" s="1053"/>
      <c r="RFK101" s="1053"/>
      <c r="RFL101" s="480"/>
      <c r="RFM101" s="480"/>
      <c r="RFN101" s="481"/>
      <c r="RFO101" s="480"/>
      <c r="RFP101" s="480"/>
      <c r="RFQ101" s="480"/>
      <c r="RFR101" s="481"/>
      <c r="RFS101" s="481"/>
      <c r="RFT101" s="482"/>
      <c r="RFU101" s="481"/>
      <c r="RFV101" s="1053"/>
      <c r="RFW101" s="1053"/>
      <c r="RFX101" s="1053"/>
      <c r="RFY101" s="1053"/>
      <c r="RFZ101" s="1053"/>
      <c r="RGA101" s="480"/>
      <c r="RGB101" s="480"/>
      <c r="RGC101" s="481"/>
      <c r="RGD101" s="480"/>
      <c r="RGE101" s="480"/>
      <c r="RGF101" s="480"/>
      <c r="RGG101" s="481"/>
      <c r="RGH101" s="481"/>
      <c r="RGI101" s="482"/>
      <c r="RGJ101" s="481"/>
      <c r="RGK101" s="1053"/>
      <c r="RGL101" s="1053"/>
      <c r="RGM101" s="1053"/>
      <c r="RGN101" s="1053"/>
      <c r="RGO101" s="1053"/>
      <c r="RGP101" s="480"/>
      <c r="RGQ101" s="480"/>
      <c r="RGR101" s="481"/>
      <c r="RGS101" s="480"/>
      <c r="RGT101" s="480"/>
      <c r="RGU101" s="480"/>
      <c r="RGV101" s="481"/>
      <c r="RGW101" s="481"/>
      <c r="RGX101" s="482"/>
      <c r="RGY101" s="481"/>
      <c r="RGZ101" s="1053"/>
      <c r="RHA101" s="1053"/>
      <c r="RHB101" s="1053"/>
      <c r="RHC101" s="1053"/>
      <c r="RHD101" s="1053"/>
      <c r="RHE101" s="480"/>
      <c r="RHF101" s="480"/>
      <c r="RHG101" s="481"/>
      <c r="RHH101" s="480"/>
      <c r="RHI101" s="480"/>
      <c r="RHJ101" s="480"/>
      <c r="RHK101" s="481"/>
      <c r="RHL101" s="481"/>
      <c r="RHM101" s="482"/>
      <c r="RHN101" s="481"/>
      <c r="RHO101" s="1053"/>
      <c r="RHP101" s="1053"/>
      <c r="RHQ101" s="1053"/>
      <c r="RHR101" s="1053"/>
      <c r="RHS101" s="1053"/>
      <c r="RHT101" s="480"/>
      <c r="RHU101" s="480"/>
      <c r="RHV101" s="481"/>
      <c r="RHW101" s="480"/>
      <c r="RHX101" s="480"/>
      <c r="RHY101" s="480"/>
      <c r="RHZ101" s="481"/>
      <c r="RIA101" s="481"/>
      <c r="RIB101" s="482"/>
      <c r="RIC101" s="481"/>
      <c r="RID101" s="1053"/>
      <c r="RIE101" s="1053"/>
      <c r="RIF101" s="1053"/>
      <c r="RIG101" s="1053"/>
      <c r="RIH101" s="1053"/>
      <c r="RII101" s="480"/>
      <c r="RIJ101" s="480"/>
      <c r="RIK101" s="481"/>
      <c r="RIL101" s="480"/>
      <c r="RIM101" s="480"/>
      <c r="RIN101" s="480"/>
      <c r="RIO101" s="481"/>
      <c r="RIP101" s="481"/>
      <c r="RIQ101" s="482"/>
      <c r="RIR101" s="481"/>
      <c r="RIS101" s="1053"/>
      <c r="RIT101" s="1053"/>
      <c r="RIU101" s="1053"/>
      <c r="RIV101" s="1053"/>
      <c r="RIW101" s="1053"/>
      <c r="RIX101" s="480"/>
      <c r="RIY101" s="480"/>
      <c r="RIZ101" s="481"/>
      <c r="RJA101" s="480"/>
      <c r="RJB101" s="480"/>
      <c r="RJC101" s="480"/>
      <c r="RJD101" s="481"/>
      <c r="RJE101" s="481"/>
      <c r="RJF101" s="482"/>
      <c r="RJG101" s="481"/>
      <c r="RJH101" s="1053"/>
      <c r="RJI101" s="1053"/>
      <c r="RJJ101" s="1053"/>
      <c r="RJK101" s="1053"/>
      <c r="RJL101" s="1053"/>
      <c r="RJM101" s="480"/>
      <c r="RJN101" s="480"/>
      <c r="RJO101" s="481"/>
      <c r="RJP101" s="480"/>
      <c r="RJQ101" s="480"/>
      <c r="RJR101" s="480"/>
      <c r="RJS101" s="481"/>
      <c r="RJT101" s="481"/>
      <c r="RJU101" s="482"/>
      <c r="RJV101" s="481"/>
      <c r="RJW101" s="1053"/>
      <c r="RJX101" s="1053"/>
      <c r="RJY101" s="1053"/>
      <c r="RJZ101" s="1053"/>
      <c r="RKA101" s="1053"/>
      <c r="RKB101" s="480"/>
      <c r="RKC101" s="480"/>
      <c r="RKD101" s="481"/>
      <c r="RKE101" s="480"/>
      <c r="RKF101" s="480"/>
      <c r="RKG101" s="480"/>
      <c r="RKH101" s="481"/>
      <c r="RKI101" s="481"/>
      <c r="RKJ101" s="482"/>
      <c r="RKK101" s="481"/>
      <c r="RKL101" s="1053"/>
      <c r="RKM101" s="1053"/>
      <c r="RKN101" s="1053"/>
      <c r="RKO101" s="1053"/>
      <c r="RKP101" s="1053"/>
      <c r="RKQ101" s="480"/>
      <c r="RKR101" s="480"/>
      <c r="RKS101" s="481"/>
      <c r="RKT101" s="480"/>
      <c r="RKU101" s="480"/>
      <c r="RKV101" s="480"/>
      <c r="RKW101" s="481"/>
      <c r="RKX101" s="481"/>
      <c r="RKY101" s="482"/>
      <c r="RKZ101" s="481"/>
      <c r="RLA101" s="1053"/>
      <c r="RLB101" s="1053"/>
      <c r="RLC101" s="1053"/>
      <c r="RLD101" s="1053"/>
      <c r="RLE101" s="1053"/>
      <c r="RLF101" s="480"/>
      <c r="RLG101" s="480"/>
      <c r="RLH101" s="481"/>
      <c r="RLI101" s="480"/>
      <c r="RLJ101" s="480"/>
      <c r="RLK101" s="480"/>
      <c r="RLL101" s="481"/>
      <c r="RLM101" s="481"/>
      <c r="RLN101" s="482"/>
      <c r="RLO101" s="481"/>
      <c r="RLP101" s="1053"/>
      <c r="RLQ101" s="1053"/>
      <c r="RLR101" s="1053"/>
      <c r="RLS101" s="1053"/>
      <c r="RLT101" s="1053"/>
      <c r="RLU101" s="480"/>
      <c r="RLV101" s="480"/>
      <c r="RLW101" s="481"/>
      <c r="RLX101" s="480"/>
      <c r="RLY101" s="480"/>
      <c r="RLZ101" s="480"/>
      <c r="RMA101" s="481"/>
      <c r="RMB101" s="481"/>
      <c r="RMC101" s="482"/>
      <c r="RMD101" s="481"/>
      <c r="RME101" s="1053"/>
      <c r="RMF101" s="1053"/>
      <c r="RMG101" s="1053"/>
      <c r="RMH101" s="1053"/>
      <c r="RMI101" s="1053"/>
      <c r="RMJ101" s="480"/>
      <c r="RMK101" s="480"/>
      <c r="RML101" s="481"/>
      <c r="RMM101" s="480"/>
      <c r="RMN101" s="480"/>
      <c r="RMO101" s="480"/>
      <c r="RMP101" s="481"/>
      <c r="RMQ101" s="481"/>
      <c r="RMR101" s="482"/>
      <c r="RMS101" s="481"/>
      <c r="RMT101" s="1053"/>
      <c r="RMU101" s="1053"/>
      <c r="RMV101" s="1053"/>
      <c r="RMW101" s="1053"/>
      <c r="RMX101" s="1053"/>
      <c r="RMY101" s="480"/>
      <c r="RMZ101" s="480"/>
      <c r="RNA101" s="481"/>
      <c r="RNB101" s="480"/>
      <c r="RNC101" s="480"/>
      <c r="RND101" s="480"/>
      <c r="RNE101" s="481"/>
      <c r="RNF101" s="481"/>
      <c r="RNG101" s="482"/>
      <c r="RNH101" s="481"/>
      <c r="RNI101" s="1053"/>
      <c r="RNJ101" s="1053"/>
      <c r="RNK101" s="1053"/>
      <c r="RNL101" s="1053"/>
      <c r="RNM101" s="1053"/>
      <c r="RNN101" s="480"/>
      <c r="RNO101" s="480"/>
      <c r="RNP101" s="481"/>
      <c r="RNQ101" s="480"/>
      <c r="RNR101" s="480"/>
      <c r="RNS101" s="480"/>
      <c r="RNT101" s="481"/>
      <c r="RNU101" s="481"/>
      <c r="RNV101" s="482"/>
      <c r="RNW101" s="481"/>
      <c r="RNX101" s="1053"/>
      <c r="RNY101" s="1053"/>
      <c r="RNZ101" s="1053"/>
      <c r="ROA101" s="1053"/>
      <c r="ROB101" s="1053"/>
      <c r="ROC101" s="480"/>
      <c r="ROD101" s="480"/>
      <c r="ROE101" s="481"/>
      <c r="ROF101" s="480"/>
      <c r="ROG101" s="480"/>
      <c r="ROH101" s="480"/>
      <c r="ROI101" s="481"/>
      <c r="ROJ101" s="481"/>
      <c r="ROK101" s="482"/>
      <c r="ROL101" s="481"/>
      <c r="ROM101" s="1053"/>
      <c r="RON101" s="1053"/>
      <c r="ROO101" s="1053"/>
      <c r="ROP101" s="1053"/>
      <c r="ROQ101" s="1053"/>
      <c r="ROR101" s="480"/>
      <c r="ROS101" s="480"/>
      <c r="ROT101" s="481"/>
      <c r="ROU101" s="480"/>
      <c r="ROV101" s="480"/>
      <c r="ROW101" s="480"/>
      <c r="ROX101" s="481"/>
      <c r="ROY101" s="481"/>
      <c r="ROZ101" s="482"/>
      <c r="RPA101" s="481"/>
      <c r="RPB101" s="1053"/>
      <c r="RPC101" s="1053"/>
      <c r="RPD101" s="1053"/>
      <c r="RPE101" s="1053"/>
      <c r="RPF101" s="1053"/>
      <c r="RPG101" s="480"/>
      <c r="RPH101" s="480"/>
      <c r="RPI101" s="481"/>
      <c r="RPJ101" s="480"/>
      <c r="RPK101" s="480"/>
      <c r="RPL101" s="480"/>
      <c r="RPM101" s="481"/>
      <c r="RPN101" s="481"/>
      <c r="RPO101" s="482"/>
      <c r="RPP101" s="481"/>
      <c r="RPQ101" s="1053"/>
      <c r="RPR101" s="1053"/>
      <c r="RPS101" s="1053"/>
      <c r="RPT101" s="1053"/>
      <c r="RPU101" s="1053"/>
      <c r="RPV101" s="480"/>
      <c r="RPW101" s="480"/>
      <c r="RPX101" s="481"/>
      <c r="RPY101" s="480"/>
      <c r="RPZ101" s="480"/>
      <c r="RQA101" s="480"/>
      <c r="RQB101" s="481"/>
      <c r="RQC101" s="481"/>
      <c r="RQD101" s="482"/>
      <c r="RQE101" s="481"/>
      <c r="RQF101" s="1053"/>
      <c r="RQG101" s="1053"/>
      <c r="RQH101" s="1053"/>
      <c r="RQI101" s="1053"/>
      <c r="RQJ101" s="1053"/>
      <c r="RQK101" s="480"/>
      <c r="RQL101" s="480"/>
      <c r="RQM101" s="481"/>
      <c r="RQN101" s="480"/>
      <c r="RQO101" s="480"/>
      <c r="RQP101" s="480"/>
      <c r="RQQ101" s="481"/>
      <c r="RQR101" s="481"/>
      <c r="RQS101" s="482"/>
      <c r="RQT101" s="481"/>
      <c r="RQU101" s="1053"/>
      <c r="RQV101" s="1053"/>
      <c r="RQW101" s="1053"/>
      <c r="RQX101" s="1053"/>
      <c r="RQY101" s="1053"/>
      <c r="RQZ101" s="480"/>
      <c r="RRA101" s="480"/>
      <c r="RRB101" s="481"/>
      <c r="RRC101" s="480"/>
      <c r="RRD101" s="480"/>
      <c r="RRE101" s="480"/>
      <c r="RRF101" s="481"/>
      <c r="RRG101" s="481"/>
      <c r="RRH101" s="482"/>
      <c r="RRI101" s="481"/>
      <c r="RRJ101" s="1053"/>
      <c r="RRK101" s="1053"/>
      <c r="RRL101" s="1053"/>
      <c r="RRM101" s="1053"/>
      <c r="RRN101" s="1053"/>
      <c r="RRO101" s="480"/>
      <c r="RRP101" s="480"/>
      <c r="RRQ101" s="481"/>
      <c r="RRR101" s="480"/>
      <c r="RRS101" s="480"/>
      <c r="RRT101" s="480"/>
      <c r="RRU101" s="481"/>
      <c r="RRV101" s="481"/>
      <c r="RRW101" s="482"/>
      <c r="RRX101" s="481"/>
      <c r="RRY101" s="1053"/>
      <c r="RRZ101" s="1053"/>
      <c r="RSA101" s="1053"/>
      <c r="RSB101" s="1053"/>
      <c r="RSC101" s="1053"/>
      <c r="RSD101" s="480"/>
      <c r="RSE101" s="480"/>
      <c r="RSF101" s="481"/>
      <c r="RSG101" s="480"/>
      <c r="RSH101" s="480"/>
      <c r="RSI101" s="480"/>
      <c r="RSJ101" s="481"/>
      <c r="RSK101" s="481"/>
      <c r="RSL101" s="482"/>
      <c r="RSM101" s="481"/>
      <c r="RSN101" s="1053"/>
      <c r="RSO101" s="1053"/>
      <c r="RSP101" s="1053"/>
      <c r="RSQ101" s="1053"/>
      <c r="RSR101" s="1053"/>
      <c r="RSS101" s="480"/>
      <c r="RST101" s="480"/>
      <c r="RSU101" s="481"/>
      <c r="RSV101" s="480"/>
      <c r="RSW101" s="480"/>
      <c r="RSX101" s="480"/>
      <c r="RSY101" s="481"/>
      <c r="RSZ101" s="481"/>
      <c r="RTA101" s="482"/>
      <c r="RTB101" s="481"/>
      <c r="RTC101" s="1053"/>
      <c r="RTD101" s="1053"/>
      <c r="RTE101" s="1053"/>
      <c r="RTF101" s="1053"/>
      <c r="RTG101" s="1053"/>
      <c r="RTH101" s="480"/>
      <c r="RTI101" s="480"/>
      <c r="RTJ101" s="481"/>
      <c r="RTK101" s="480"/>
      <c r="RTL101" s="480"/>
      <c r="RTM101" s="480"/>
      <c r="RTN101" s="481"/>
      <c r="RTO101" s="481"/>
      <c r="RTP101" s="482"/>
      <c r="RTQ101" s="481"/>
      <c r="RTR101" s="1053"/>
      <c r="RTS101" s="1053"/>
      <c r="RTT101" s="1053"/>
      <c r="RTU101" s="1053"/>
      <c r="RTV101" s="1053"/>
      <c r="RTW101" s="480"/>
      <c r="RTX101" s="480"/>
      <c r="RTY101" s="481"/>
      <c r="RTZ101" s="480"/>
      <c r="RUA101" s="480"/>
      <c r="RUB101" s="480"/>
      <c r="RUC101" s="481"/>
      <c r="RUD101" s="481"/>
      <c r="RUE101" s="482"/>
      <c r="RUF101" s="481"/>
      <c r="RUG101" s="1053"/>
      <c r="RUH101" s="1053"/>
      <c r="RUI101" s="1053"/>
      <c r="RUJ101" s="1053"/>
      <c r="RUK101" s="1053"/>
      <c r="RUL101" s="480"/>
      <c r="RUM101" s="480"/>
      <c r="RUN101" s="481"/>
      <c r="RUO101" s="480"/>
      <c r="RUP101" s="480"/>
      <c r="RUQ101" s="480"/>
      <c r="RUR101" s="481"/>
      <c r="RUS101" s="481"/>
      <c r="RUT101" s="482"/>
      <c r="RUU101" s="481"/>
      <c r="RUV101" s="1053"/>
      <c r="RUW101" s="1053"/>
      <c r="RUX101" s="1053"/>
      <c r="RUY101" s="1053"/>
      <c r="RUZ101" s="1053"/>
      <c r="RVA101" s="480"/>
      <c r="RVB101" s="480"/>
      <c r="RVC101" s="481"/>
      <c r="RVD101" s="480"/>
      <c r="RVE101" s="480"/>
      <c r="RVF101" s="480"/>
      <c r="RVG101" s="481"/>
      <c r="RVH101" s="481"/>
      <c r="RVI101" s="482"/>
      <c r="RVJ101" s="481"/>
      <c r="RVK101" s="1053"/>
      <c r="RVL101" s="1053"/>
      <c r="RVM101" s="1053"/>
      <c r="RVN101" s="1053"/>
      <c r="RVO101" s="1053"/>
      <c r="RVP101" s="480"/>
      <c r="RVQ101" s="480"/>
      <c r="RVR101" s="481"/>
      <c r="RVS101" s="480"/>
      <c r="RVT101" s="480"/>
      <c r="RVU101" s="480"/>
      <c r="RVV101" s="481"/>
      <c r="RVW101" s="481"/>
      <c r="RVX101" s="482"/>
      <c r="RVY101" s="481"/>
      <c r="RVZ101" s="1053"/>
      <c r="RWA101" s="1053"/>
      <c r="RWB101" s="1053"/>
      <c r="RWC101" s="1053"/>
      <c r="RWD101" s="1053"/>
      <c r="RWE101" s="480"/>
      <c r="RWF101" s="480"/>
      <c r="RWG101" s="481"/>
      <c r="RWH101" s="480"/>
      <c r="RWI101" s="480"/>
      <c r="RWJ101" s="480"/>
      <c r="RWK101" s="481"/>
      <c r="RWL101" s="481"/>
      <c r="RWM101" s="482"/>
      <c r="RWN101" s="481"/>
      <c r="RWO101" s="1053"/>
      <c r="RWP101" s="1053"/>
      <c r="RWQ101" s="1053"/>
      <c r="RWR101" s="1053"/>
      <c r="RWS101" s="1053"/>
      <c r="RWT101" s="480"/>
      <c r="RWU101" s="480"/>
      <c r="RWV101" s="481"/>
      <c r="RWW101" s="480"/>
      <c r="RWX101" s="480"/>
      <c r="RWY101" s="480"/>
      <c r="RWZ101" s="481"/>
      <c r="RXA101" s="481"/>
      <c r="RXB101" s="482"/>
      <c r="RXC101" s="481"/>
      <c r="RXD101" s="1053"/>
      <c r="RXE101" s="1053"/>
      <c r="RXF101" s="1053"/>
      <c r="RXG101" s="1053"/>
      <c r="RXH101" s="1053"/>
      <c r="RXI101" s="480"/>
      <c r="RXJ101" s="480"/>
      <c r="RXK101" s="481"/>
      <c r="RXL101" s="480"/>
      <c r="RXM101" s="480"/>
      <c r="RXN101" s="480"/>
      <c r="RXO101" s="481"/>
      <c r="RXP101" s="481"/>
      <c r="RXQ101" s="482"/>
      <c r="RXR101" s="481"/>
      <c r="RXS101" s="1053"/>
      <c r="RXT101" s="1053"/>
      <c r="RXU101" s="1053"/>
      <c r="RXV101" s="1053"/>
      <c r="RXW101" s="1053"/>
      <c r="RXX101" s="480"/>
      <c r="RXY101" s="480"/>
      <c r="RXZ101" s="481"/>
      <c r="RYA101" s="480"/>
      <c r="RYB101" s="480"/>
      <c r="RYC101" s="480"/>
      <c r="RYD101" s="481"/>
      <c r="RYE101" s="481"/>
      <c r="RYF101" s="482"/>
      <c r="RYG101" s="481"/>
      <c r="RYH101" s="1053"/>
      <c r="RYI101" s="1053"/>
      <c r="RYJ101" s="1053"/>
      <c r="RYK101" s="1053"/>
      <c r="RYL101" s="1053"/>
      <c r="RYM101" s="480"/>
      <c r="RYN101" s="480"/>
      <c r="RYO101" s="481"/>
      <c r="RYP101" s="480"/>
      <c r="RYQ101" s="480"/>
      <c r="RYR101" s="480"/>
      <c r="RYS101" s="481"/>
      <c r="RYT101" s="481"/>
      <c r="RYU101" s="482"/>
      <c r="RYV101" s="481"/>
      <c r="RYW101" s="1053"/>
      <c r="RYX101" s="1053"/>
      <c r="RYY101" s="1053"/>
      <c r="RYZ101" s="1053"/>
      <c r="RZA101" s="1053"/>
      <c r="RZB101" s="480"/>
      <c r="RZC101" s="480"/>
      <c r="RZD101" s="481"/>
      <c r="RZE101" s="480"/>
      <c r="RZF101" s="480"/>
      <c r="RZG101" s="480"/>
      <c r="RZH101" s="481"/>
      <c r="RZI101" s="481"/>
      <c r="RZJ101" s="482"/>
      <c r="RZK101" s="481"/>
      <c r="RZL101" s="1053"/>
      <c r="RZM101" s="1053"/>
      <c r="RZN101" s="1053"/>
      <c r="RZO101" s="1053"/>
      <c r="RZP101" s="1053"/>
      <c r="RZQ101" s="480"/>
      <c r="RZR101" s="480"/>
      <c r="RZS101" s="481"/>
      <c r="RZT101" s="480"/>
      <c r="RZU101" s="480"/>
      <c r="RZV101" s="480"/>
      <c r="RZW101" s="481"/>
      <c r="RZX101" s="481"/>
      <c r="RZY101" s="482"/>
      <c r="RZZ101" s="481"/>
      <c r="SAA101" s="1053"/>
      <c r="SAB101" s="1053"/>
      <c r="SAC101" s="1053"/>
      <c r="SAD101" s="1053"/>
      <c r="SAE101" s="1053"/>
      <c r="SAF101" s="480"/>
      <c r="SAG101" s="480"/>
      <c r="SAH101" s="481"/>
      <c r="SAI101" s="480"/>
      <c r="SAJ101" s="480"/>
      <c r="SAK101" s="480"/>
      <c r="SAL101" s="481"/>
      <c r="SAM101" s="481"/>
      <c r="SAN101" s="482"/>
      <c r="SAO101" s="481"/>
      <c r="SAP101" s="1053"/>
      <c r="SAQ101" s="1053"/>
      <c r="SAR101" s="1053"/>
      <c r="SAS101" s="1053"/>
      <c r="SAT101" s="1053"/>
      <c r="SAU101" s="480"/>
      <c r="SAV101" s="480"/>
      <c r="SAW101" s="481"/>
      <c r="SAX101" s="480"/>
      <c r="SAY101" s="480"/>
      <c r="SAZ101" s="480"/>
      <c r="SBA101" s="481"/>
      <c r="SBB101" s="481"/>
      <c r="SBC101" s="482"/>
      <c r="SBD101" s="481"/>
      <c r="SBE101" s="1053"/>
      <c r="SBF101" s="1053"/>
      <c r="SBG101" s="1053"/>
      <c r="SBH101" s="1053"/>
      <c r="SBI101" s="1053"/>
      <c r="SBJ101" s="480"/>
      <c r="SBK101" s="480"/>
      <c r="SBL101" s="481"/>
      <c r="SBM101" s="480"/>
      <c r="SBN101" s="480"/>
      <c r="SBO101" s="480"/>
      <c r="SBP101" s="481"/>
      <c r="SBQ101" s="481"/>
      <c r="SBR101" s="482"/>
      <c r="SBS101" s="481"/>
      <c r="SBT101" s="1053"/>
      <c r="SBU101" s="1053"/>
      <c r="SBV101" s="1053"/>
      <c r="SBW101" s="1053"/>
      <c r="SBX101" s="1053"/>
      <c r="SBY101" s="480"/>
      <c r="SBZ101" s="480"/>
      <c r="SCA101" s="481"/>
      <c r="SCB101" s="480"/>
      <c r="SCC101" s="480"/>
      <c r="SCD101" s="480"/>
      <c r="SCE101" s="481"/>
      <c r="SCF101" s="481"/>
      <c r="SCG101" s="482"/>
      <c r="SCH101" s="481"/>
      <c r="SCI101" s="1053"/>
      <c r="SCJ101" s="1053"/>
      <c r="SCK101" s="1053"/>
      <c r="SCL101" s="1053"/>
      <c r="SCM101" s="1053"/>
      <c r="SCN101" s="480"/>
      <c r="SCO101" s="480"/>
      <c r="SCP101" s="481"/>
      <c r="SCQ101" s="480"/>
      <c r="SCR101" s="480"/>
      <c r="SCS101" s="480"/>
      <c r="SCT101" s="481"/>
      <c r="SCU101" s="481"/>
      <c r="SCV101" s="482"/>
      <c r="SCW101" s="481"/>
      <c r="SCX101" s="1053"/>
      <c r="SCY101" s="1053"/>
      <c r="SCZ101" s="1053"/>
      <c r="SDA101" s="1053"/>
      <c r="SDB101" s="1053"/>
      <c r="SDC101" s="480"/>
      <c r="SDD101" s="480"/>
      <c r="SDE101" s="481"/>
      <c r="SDF101" s="480"/>
      <c r="SDG101" s="480"/>
      <c r="SDH101" s="480"/>
      <c r="SDI101" s="481"/>
      <c r="SDJ101" s="481"/>
      <c r="SDK101" s="482"/>
      <c r="SDL101" s="481"/>
      <c r="SDM101" s="1053"/>
      <c r="SDN101" s="1053"/>
      <c r="SDO101" s="1053"/>
      <c r="SDP101" s="1053"/>
      <c r="SDQ101" s="1053"/>
      <c r="SDR101" s="480"/>
      <c r="SDS101" s="480"/>
      <c r="SDT101" s="481"/>
      <c r="SDU101" s="480"/>
      <c r="SDV101" s="480"/>
      <c r="SDW101" s="480"/>
      <c r="SDX101" s="481"/>
      <c r="SDY101" s="481"/>
      <c r="SDZ101" s="482"/>
      <c r="SEA101" s="481"/>
      <c r="SEB101" s="1053"/>
      <c r="SEC101" s="1053"/>
      <c r="SED101" s="1053"/>
      <c r="SEE101" s="1053"/>
      <c r="SEF101" s="1053"/>
      <c r="SEG101" s="480"/>
      <c r="SEH101" s="480"/>
      <c r="SEI101" s="481"/>
      <c r="SEJ101" s="480"/>
      <c r="SEK101" s="480"/>
      <c r="SEL101" s="480"/>
      <c r="SEM101" s="481"/>
      <c r="SEN101" s="481"/>
      <c r="SEO101" s="482"/>
      <c r="SEP101" s="481"/>
      <c r="SEQ101" s="1053"/>
      <c r="SER101" s="1053"/>
      <c r="SES101" s="1053"/>
      <c r="SET101" s="1053"/>
      <c r="SEU101" s="1053"/>
      <c r="SEV101" s="480"/>
      <c r="SEW101" s="480"/>
      <c r="SEX101" s="481"/>
      <c r="SEY101" s="480"/>
      <c r="SEZ101" s="480"/>
      <c r="SFA101" s="480"/>
      <c r="SFB101" s="481"/>
      <c r="SFC101" s="481"/>
      <c r="SFD101" s="482"/>
      <c r="SFE101" s="481"/>
      <c r="SFF101" s="1053"/>
      <c r="SFG101" s="1053"/>
      <c r="SFH101" s="1053"/>
      <c r="SFI101" s="1053"/>
      <c r="SFJ101" s="1053"/>
      <c r="SFK101" s="480"/>
      <c r="SFL101" s="480"/>
      <c r="SFM101" s="481"/>
      <c r="SFN101" s="480"/>
      <c r="SFO101" s="480"/>
      <c r="SFP101" s="480"/>
      <c r="SFQ101" s="481"/>
      <c r="SFR101" s="481"/>
      <c r="SFS101" s="482"/>
      <c r="SFT101" s="481"/>
      <c r="SFU101" s="1053"/>
      <c r="SFV101" s="1053"/>
      <c r="SFW101" s="1053"/>
      <c r="SFX101" s="1053"/>
      <c r="SFY101" s="1053"/>
      <c r="SFZ101" s="480"/>
      <c r="SGA101" s="480"/>
      <c r="SGB101" s="481"/>
      <c r="SGC101" s="480"/>
      <c r="SGD101" s="480"/>
      <c r="SGE101" s="480"/>
      <c r="SGF101" s="481"/>
      <c r="SGG101" s="481"/>
      <c r="SGH101" s="482"/>
      <c r="SGI101" s="481"/>
      <c r="SGJ101" s="1053"/>
      <c r="SGK101" s="1053"/>
      <c r="SGL101" s="1053"/>
      <c r="SGM101" s="1053"/>
      <c r="SGN101" s="1053"/>
      <c r="SGO101" s="480"/>
      <c r="SGP101" s="480"/>
      <c r="SGQ101" s="481"/>
      <c r="SGR101" s="480"/>
      <c r="SGS101" s="480"/>
      <c r="SGT101" s="480"/>
      <c r="SGU101" s="481"/>
      <c r="SGV101" s="481"/>
      <c r="SGW101" s="482"/>
      <c r="SGX101" s="481"/>
      <c r="SGY101" s="1053"/>
      <c r="SGZ101" s="1053"/>
      <c r="SHA101" s="1053"/>
      <c r="SHB101" s="1053"/>
      <c r="SHC101" s="1053"/>
      <c r="SHD101" s="480"/>
      <c r="SHE101" s="480"/>
      <c r="SHF101" s="481"/>
      <c r="SHG101" s="480"/>
      <c r="SHH101" s="480"/>
      <c r="SHI101" s="480"/>
      <c r="SHJ101" s="481"/>
      <c r="SHK101" s="481"/>
      <c r="SHL101" s="482"/>
      <c r="SHM101" s="481"/>
      <c r="SHN101" s="1053"/>
      <c r="SHO101" s="1053"/>
      <c r="SHP101" s="1053"/>
      <c r="SHQ101" s="1053"/>
      <c r="SHR101" s="1053"/>
      <c r="SHS101" s="480"/>
      <c r="SHT101" s="480"/>
      <c r="SHU101" s="481"/>
      <c r="SHV101" s="480"/>
      <c r="SHW101" s="480"/>
      <c r="SHX101" s="480"/>
      <c r="SHY101" s="481"/>
      <c r="SHZ101" s="481"/>
      <c r="SIA101" s="482"/>
      <c r="SIB101" s="481"/>
      <c r="SIC101" s="1053"/>
      <c r="SID101" s="1053"/>
      <c r="SIE101" s="1053"/>
      <c r="SIF101" s="1053"/>
      <c r="SIG101" s="1053"/>
      <c r="SIH101" s="480"/>
      <c r="SII101" s="480"/>
      <c r="SIJ101" s="481"/>
      <c r="SIK101" s="480"/>
      <c r="SIL101" s="480"/>
      <c r="SIM101" s="480"/>
      <c r="SIN101" s="481"/>
      <c r="SIO101" s="481"/>
      <c r="SIP101" s="482"/>
      <c r="SIQ101" s="481"/>
      <c r="SIR101" s="1053"/>
      <c r="SIS101" s="1053"/>
      <c r="SIT101" s="1053"/>
      <c r="SIU101" s="1053"/>
      <c r="SIV101" s="1053"/>
      <c r="SIW101" s="480"/>
      <c r="SIX101" s="480"/>
      <c r="SIY101" s="481"/>
      <c r="SIZ101" s="480"/>
      <c r="SJA101" s="480"/>
      <c r="SJB101" s="480"/>
      <c r="SJC101" s="481"/>
      <c r="SJD101" s="481"/>
      <c r="SJE101" s="482"/>
      <c r="SJF101" s="481"/>
      <c r="SJG101" s="1053"/>
      <c r="SJH101" s="1053"/>
      <c r="SJI101" s="1053"/>
      <c r="SJJ101" s="1053"/>
      <c r="SJK101" s="1053"/>
      <c r="SJL101" s="480"/>
      <c r="SJM101" s="480"/>
      <c r="SJN101" s="481"/>
      <c r="SJO101" s="480"/>
      <c r="SJP101" s="480"/>
      <c r="SJQ101" s="480"/>
      <c r="SJR101" s="481"/>
      <c r="SJS101" s="481"/>
      <c r="SJT101" s="482"/>
      <c r="SJU101" s="481"/>
      <c r="SJV101" s="1053"/>
      <c r="SJW101" s="1053"/>
      <c r="SJX101" s="1053"/>
      <c r="SJY101" s="1053"/>
      <c r="SJZ101" s="1053"/>
      <c r="SKA101" s="480"/>
      <c r="SKB101" s="480"/>
      <c r="SKC101" s="481"/>
      <c r="SKD101" s="480"/>
      <c r="SKE101" s="480"/>
      <c r="SKF101" s="480"/>
      <c r="SKG101" s="481"/>
      <c r="SKH101" s="481"/>
      <c r="SKI101" s="482"/>
      <c r="SKJ101" s="481"/>
      <c r="SKK101" s="1053"/>
      <c r="SKL101" s="1053"/>
      <c r="SKM101" s="1053"/>
      <c r="SKN101" s="1053"/>
      <c r="SKO101" s="1053"/>
      <c r="SKP101" s="480"/>
      <c r="SKQ101" s="480"/>
      <c r="SKR101" s="481"/>
      <c r="SKS101" s="480"/>
      <c r="SKT101" s="480"/>
      <c r="SKU101" s="480"/>
      <c r="SKV101" s="481"/>
      <c r="SKW101" s="481"/>
      <c r="SKX101" s="482"/>
      <c r="SKY101" s="481"/>
      <c r="SKZ101" s="1053"/>
      <c r="SLA101" s="1053"/>
      <c r="SLB101" s="1053"/>
      <c r="SLC101" s="1053"/>
      <c r="SLD101" s="1053"/>
      <c r="SLE101" s="480"/>
      <c r="SLF101" s="480"/>
      <c r="SLG101" s="481"/>
      <c r="SLH101" s="480"/>
      <c r="SLI101" s="480"/>
      <c r="SLJ101" s="480"/>
      <c r="SLK101" s="481"/>
      <c r="SLL101" s="481"/>
      <c r="SLM101" s="482"/>
      <c r="SLN101" s="481"/>
      <c r="SLO101" s="1053"/>
      <c r="SLP101" s="1053"/>
      <c r="SLQ101" s="1053"/>
      <c r="SLR101" s="1053"/>
      <c r="SLS101" s="1053"/>
      <c r="SLT101" s="480"/>
      <c r="SLU101" s="480"/>
      <c r="SLV101" s="481"/>
      <c r="SLW101" s="480"/>
      <c r="SLX101" s="480"/>
      <c r="SLY101" s="480"/>
      <c r="SLZ101" s="481"/>
      <c r="SMA101" s="481"/>
      <c r="SMB101" s="482"/>
      <c r="SMC101" s="481"/>
      <c r="SMD101" s="1053"/>
      <c r="SME101" s="1053"/>
      <c r="SMF101" s="1053"/>
      <c r="SMG101" s="1053"/>
      <c r="SMH101" s="1053"/>
      <c r="SMI101" s="480"/>
      <c r="SMJ101" s="480"/>
      <c r="SMK101" s="481"/>
      <c r="SML101" s="480"/>
      <c r="SMM101" s="480"/>
      <c r="SMN101" s="480"/>
      <c r="SMO101" s="481"/>
      <c r="SMP101" s="481"/>
      <c r="SMQ101" s="482"/>
      <c r="SMR101" s="481"/>
      <c r="SMS101" s="1053"/>
      <c r="SMT101" s="1053"/>
      <c r="SMU101" s="1053"/>
      <c r="SMV101" s="1053"/>
      <c r="SMW101" s="1053"/>
      <c r="SMX101" s="480"/>
      <c r="SMY101" s="480"/>
      <c r="SMZ101" s="481"/>
      <c r="SNA101" s="480"/>
      <c r="SNB101" s="480"/>
      <c r="SNC101" s="480"/>
      <c r="SND101" s="481"/>
      <c r="SNE101" s="481"/>
      <c r="SNF101" s="482"/>
      <c r="SNG101" s="481"/>
      <c r="SNH101" s="1053"/>
      <c r="SNI101" s="1053"/>
      <c r="SNJ101" s="1053"/>
      <c r="SNK101" s="1053"/>
      <c r="SNL101" s="1053"/>
      <c r="SNM101" s="480"/>
      <c r="SNN101" s="480"/>
      <c r="SNO101" s="481"/>
      <c r="SNP101" s="480"/>
      <c r="SNQ101" s="480"/>
      <c r="SNR101" s="480"/>
      <c r="SNS101" s="481"/>
      <c r="SNT101" s="481"/>
      <c r="SNU101" s="482"/>
      <c r="SNV101" s="481"/>
      <c r="SNW101" s="1053"/>
      <c r="SNX101" s="1053"/>
      <c r="SNY101" s="1053"/>
      <c r="SNZ101" s="1053"/>
      <c r="SOA101" s="1053"/>
      <c r="SOB101" s="480"/>
      <c r="SOC101" s="480"/>
      <c r="SOD101" s="481"/>
      <c r="SOE101" s="480"/>
      <c r="SOF101" s="480"/>
      <c r="SOG101" s="480"/>
      <c r="SOH101" s="481"/>
      <c r="SOI101" s="481"/>
      <c r="SOJ101" s="482"/>
      <c r="SOK101" s="481"/>
      <c r="SOL101" s="1053"/>
      <c r="SOM101" s="1053"/>
      <c r="SON101" s="1053"/>
      <c r="SOO101" s="1053"/>
      <c r="SOP101" s="1053"/>
      <c r="SOQ101" s="480"/>
      <c r="SOR101" s="480"/>
      <c r="SOS101" s="481"/>
      <c r="SOT101" s="480"/>
      <c r="SOU101" s="480"/>
      <c r="SOV101" s="480"/>
      <c r="SOW101" s="481"/>
      <c r="SOX101" s="481"/>
      <c r="SOY101" s="482"/>
      <c r="SOZ101" s="481"/>
      <c r="SPA101" s="1053"/>
      <c r="SPB101" s="1053"/>
      <c r="SPC101" s="1053"/>
      <c r="SPD101" s="1053"/>
      <c r="SPE101" s="1053"/>
      <c r="SPF101" s="480"/>
      <c r="SPG101" s="480"/>
      <c r="SPH101" s="481"/>
      <c r="SPI101" s="480"/>
      <c r="SPJ101" s="480"/>
      <c r="SPK101" s="480"/>
      <c r="SPL101" s="481"/>
      <c r="SPM101" s="481"/>
      <c r="SPN101" s="482"/>
      <c r="SPO101" s="481"/>
      <c r="SPP101" s="1053"/>
      <c r="SPQ101" s="1053"/>
      <c r="SPR101" s="1053"/>
      <c r="SPS101" s="1053"/>
      <c r="SPT101" s="1053"/>
      <c r="SPU101" s="480"/>
      <c r="SPV101" s="480"/>
      <c r="SPW101" s="481"/>
      <c r="SPX101" s="480"/>
      <c r="SPY101" s="480"/>
      <c r="SPZ101" s="480"/>
      <c r="SQA101" s="481"/>
      <c r="SQB101" s="481"/>
      <c r="SQC101" s="482"/>
      <c r="SQD101" s="481"/>
      <c r="SQE101" s="1053"/>
      <c r="SQF101" s="1053"/>
      <c r="SQG101" s="1053"/>
      <c r="SQH101" s="1053"/>
      <c r="SQI101" s="1053"/>
      <c r="SQJ101" s="480"/>
      <c r="SQK101" s="480"/>
      <c r="SQL101" s="481"/>
      <c r="SQM101" s="480"/>
      <c r="SQN101" s="480"/>
      <c r="SQO101" s="480"/>
      <c r="SQP101" s="481"/>
      <c r="SQQ101" s="481"/>
      <c r="SQR101" s="482"/>
      <c r="SQS101" s="481"/>
      <c r="SQT101" s="1053"/>
      <c r="SQU101" s="1053"/>
      <c r="SQV101" s="1053"/>
      <c r="SQW101" s="1053"/>
      <c r="SQX101" s="1053"/>
      <c r="SQY101" s="480"/>
      <c r="SQZ101" s="480"/>
      <c r="SRA101" s="481"/>
      <c r="SRB101" s="480"/>
      <c r="SRC101" s="480"/>
      <c r="SRD101" s="480"/>
      <c r="SRE101" s="481"/>
      <c r="SRF101" s="481"/>
      <c r="SRG101" s="482"/>
      <c r="SRH101" s="481"/>
      <c r="SRI101" s="1053"/>
      <c r="SRJ101" s="1053"/>
      <c r="SRK101" s="1053"/>
      <c r="SRL101" s="1053"/>
      <c r="SRM101" s="1053"/>
      <c r="SRN101" s="480"/>
      <c r="SRO101" s="480"/>
      <c r="SRP101" s="481"/>
      <c r="SRQ101" s="480"/>
      <c r="SRR101" s="480"/>
      <c r="SRS101" s="480"/>
      <c r="SRT101" s="481"/>
      <c r="SRU101" s="481"/>
      <c r="SRV101" s="482"/>
      <c r="SRW101" s="481"/>
      <c r="SRX101" s="1053"/>
      <c r="SRY101" s="1053"/>
      <c r="SRZ101" s="1053"/>
      <c r="SSA101" s="1053"/>
      <c r="SSB101" s="1053"/>
      <c r="SSC101" s="480"/>
      <c r="SSD101" s="480"/>
      <c r="SSE101" s="481"/>
      <c r="SSF101" s="480"/>
      <c r="SSG101" s="480"/>
      <c r="SSH101" s="480"/>
      <c r="SSI101" s="481"/>
      <c r="SSJ101" s="481"/>
      <c r="SSK101" s="482"/>
      <c r="SSL101" s="481"/>
      <c r="SSM101" s="1053"/>
      <c r="SSN101" s="1053"/>
      <c r="SSO101" s="1053"/>
      <c r="SSP101" s="1053"/>
      <c r="SSQ101" s="1053"/>
      <c r="SSR101" s="480"/>
      <c r="SSS101" s="480"/>
      <c r="SST101" s="481"/>
      <c r="SSU101" s="480"/>
      <c r="SSV101" s="480"/>
      <c r="SSW101" s="480"/>
      <c r="SSX101" s="481"/>
      <c r="SSY101" s="481"/>
      <c r="SSZ101" s="482"/>
      <c r="STA101" s="481"/>
      <c r="STB101" s="1053"/>
      <c r="STC101" s="1053"/>
      <c r="STD101" s="1053"/>
      <c r="STE101" s="1053"/>
      <c r="STF101" s="1053"/>
      <c r="STG101" s="480"/>
      <c r="STH101" s="480"/>
      <c r="STI101" s="481"/>
      <c r="STJ101" s="480"/>
      <c r="STK101" s="480"/>
      <c r="STL101" s="480"/>
      <c r="STM101" s="481"/>
      <c r="STN101" s="481"/>
      <c r="STO101" s="482"/>
      <c r="STP101" s="481"/>
      <c r="STQ101" s="1053"/>
      <c r="STR101" s="1053"/>
      <c r="STS101" s="1053"/>
      <c r="STT101" s="1053"/>
      <c r="STU101" s="1053"/>
      <c r="STV101" s="480"/>
      <c r="STW101" s="480"/>
      <c r="STX101" s="481"/>
      <c r="STY101" s="480"/>
      <c r="STZ101" s="480"/>
      <c r="SUA101" s="480"/>
      <c r="SUB101" s="481"/>
      <c r="SUC101" s="481"/>
      <c r="SUD101" s="482"/>
      <c r="SUE101" s="481"/>
      <c r="SUF101" s="1053"/>
      <c r="SUG101" s="1053"/>
      <c r="SUH101" s="1053"/>
      <c r="SUI101" s="1053"/>
      <c r="SUJ101" s="1053"/>
      <c r="SUK101" s="480"/>
      <c r="SUL101" s="480"/>
      <c r="SUM101" s="481"/>
      <c r="SUN101" s="480"/>
      <c r="SUO101" s="480"/>
      <c r="SUP101" s="480"/>
      <c r="SUQ101" s="481"/>
      <c r="SUR101" s="481"/>
      <c r="SUS101" s="482"/>
      <c r="SUT101" s="481"/>
      <c r="SUU101" s="1053"/>
      <c r="SUV101" s="1053"/>
      <c r="SUW101" s="1053"/>
      <c r="SUX101" s="1053"/>
      <c r="SUY101" s="1053"/>
      <c r="SUZ101" s="480"/>
      <c r="SVA101" s="480"/>
      <c r="SVB101" s="481"/>
      <c r="SVC101" s="480"/>
      <c r="SVD101" s="480"/>
      <c r="SVE101" s="480"/>
      <c r="SVF101" s="481"/>
      <c r="SVG101" s="481"/>
      <c r="SVH101" s="482"/>
      <c r="SVI101" s="481"/>
      <c r="SVJ101" s="1053"/>
      <c r="SVK101" s="1053"/>
      <c r="SVL101" s="1053"/>
      <c r="SVM101" s="1053"/>
      <c r="SVN101" s="1053"/>
      <c r="SVO101" s="480"/>
      <c r="SVP101" s="480"/>
      <c r="SVQ101" s="481"/>
      <c r="SVR101" s="480"/>
      <c r="SVS101" s="480"/>
      <c r="SVT101" s="480"/>
      <c r="SVU101" s="481"/>
      <c r="SVV101" s="481"/>
      <c r="SVW101" s="482"/>
      <c r="SVX101" s="481"/>
      <c r="SVY101" s="1053"/>
      <c r="SVZ101" s="1053"/>
      <c r="SWA101" s="1053"/>
      <c r="SWB101" s="1053"/>
      <c r="SWC101" s="1053"/>
      <c r="SWD101" s="480"/>
      <c r="SWE101" s="480"/>
      <c r="SWF101" s="481"/>
      <c r="SWG101" s="480"/>
      <c r="SWH101" s="480"/>
      <c r="SWI101" s="480"/>
      <c r="SWJ101" s="481"/>
      <c r="SWK101" s="481"/>
      <c r="SWL101" s="482"/>
      <c r="SWM101" s="481"/>
      <c r="SWN101" s="1053"/>
      <c r="SWO101" s="1053"/>
      <c r="SWP101" s="1053"/>
      <c r="SWQ101" s="1053"/>
      <c r="SWR101" s="1053"/>
      <c r="SWS101" s="480"/>
      <c r="SWT101" s="480"/>
      <c r="SWU101" s="481"/>
      <c r="SWV101" s="480"/>
      <c r="SWW101" s="480"/>
      <c r="SWX101" s="480"/>
      <c r="SWY101" s="481"/>
      <c r="SWZ101" s="481"/>
      <c r="SXA101" s="482"/>
      <c r="SXB101" s="481"/>
      <c r="SXC101" s="1053"/>
      <c r="SXD101" s="1053"/>
      <c r="SXE101" s="1053"/>
      <c r="SXF101" s="1053"/>
      <c r="SXG101" s="1053"/>
      <c r="SXH101" s="480"/>
      <c r="SXI101" s="480"/>
      <c r="SXJ101" s="481"/>
      <c r="SXK101" s="480"/>
      <c r="SXL101" s="480"/>
      <c r="SXM101" s="480"/>
      <c r="SXN101" s="481"/>
      <c r="SXO101" s="481"/>
      <c r="SXP101" s="482"/>
      <c r="SXQ101" s="481"/>
      <c r="SXR101" s="1053"/>
      <c r="SXS101" s="1053"/>
      <c r="SXT101" s="1053"/>
      <c r="SXU101" s="1053"/>
      <c r="SXV101" s="1053"/>
      <c r="SXW101" s="480"/>
      <c r="SXX101" s="480"/>
      <c r="SXY101" s="481"/>
      <c r="SXZ101" s="480"/>
      <c r="SYA101" s="480"/>
      <c r="SYB101" s="480"/>
      <c r="SYC101" s="481"/>
      <c r="SYD101" s="481"/>
      <c r="SYE101" s="482"/>
      <c r="SYF101" s="481"/>
      <c r="SYG101" s="1053"/>
      <c r="SYH101" s="1053"/>
      <c r="SYI101" s="1053"/>
      <c r="SYJ101" s="1053"/>
      <c r="SYK101" s="1053"/>
      <c r="SYL101" s="480"/>
      <c r="SYM101" s="480"/>
      <c r="SYN101" s="481"/>
      <c r="SYO101" s="480"/>
      <c r="SYP101" s="480"/>
      <c r="SYQ101" s="480"/>
      <c r="SYR101" s="481"/>
      <c r="SYS101" s="481"/>
      <c r="SYT101" s="482"/>
      <c r="SYU101" s="481"/>
      <c r="SYV101" s="1053"/>
      <c r="SYW101" s="1053"/>
      <c r="SYX101" s="1053"/>
      <c r="SYY101" s="1053"/>
      <c r="SYZ101" s="1053"/>
      <c r="SZA101" s="480"/>
      <c r="SZB101" s="480"/>
      <c r="SZC101" s="481"/>
      <c r="SZD101" s="480"/>
      <c r="SZE101" s="480"/>
      <c r="SZF101" s="480"/>
      <c r="SZG101" s="481"/>
      <c r="SZH101" s="481"/>
      <c r="SZI101" s="482"/>
      <c r="SZJ101" s="481"/>
      <c r="SZK101" s="1053"/>
      <c r="SZL101" s="1053"/>
      <c r="SZM101" s="1053"/>
      <c r="SZN101" s="1053"/>
      <c r="SZO101" s="1053"/>
      <c r="SZP101" s="480"/>
      <c r="SZQ101" s="480"/>
      <c r="SZR101" s="481"/>
      <c r="SZS101" s="480"/>
      <c r="SZT101" s="480"/>
      <c r="SZU101" s="480"/>
      <c r="SZV101" s="481"/>
      <c r="SZW101" s="481"/>
      <c r="SZX101" s="482"/>
      <c r="SZY101" s="481"/>
      <c r="SZZ101" s="1053"/>
      <c r="TAA101" s="1053"/>
      <c r="TAB101" s="1053"/>
      <c r="TAC101" s="1053"/>
      <c r="TAD101" s="1053"/>
      <c r="TAE101" s="480"/>
      <c r="TAF101" s="480"/>
      <c r="TAG101" s="481"/>
      <c r="TAH101" s="480"/>
      <c r="TAI101" s="480"/>
      <c r="TAJ101" s="480"/>
      <c r="TAK101" s="481"/>
      <c r="TAL101" s="481"/>
      <c r="TAM101" s="482"/>
      <c r="TAN101" s="481"/>
      <c r="TAO101" s="1053"/>
      <c r="TAP101" s="1053"/>
      <c r="TAQ101" s="1053"/>
      <c r="TAR101" s="1053"/>
      <c r="TAS101" s="1053"/>
      <c r="TAT101" s="480"/>
      <c r="TAU101" s="480"/>
      <c r="TAV101" s="481"/>
      <c r="TAW101" s="480"/>
      <c r="TAX101" s="480"/>
      <c r="TAY101" s="480"/>
      <c r="TAZ101" s="481"/>
      <c r="TBA101" s="481"/>
      <c r="TBB101" s="482"/>
      <c r="TBC101" s="481"/>
      <c r="TBD101" s="1053"/>
      <c r="TBE101" s="1053"/>
      <c r="TBF101" s="1053"/>
      <c r="TBG101" s="1053"/>
      <c r="TBH101" s="1053"/>
      <c r="TBI101" s="480"/>
      <c r="TBJ101" s="480"/>
      <c r="TBK101" s="481"/>
      <c r="TBL101" s="480"/>
      <c r="TBM101" s="480"/>
      <c r="TBN101" s="480"/>
      <c r="TBO101" s="481"/>
      <c r="TBP101" s="481"/>
      <c r="TBQ101" s="482"/>
      <c r="TBR101" s="481"/>
      <c r="TBS101" s="1053"/>
      <c r="TBT101" s="1053"/>
      <c r="TBU101" s="1053"/>
      <c r="TBV101" s="1053"/>
      <c r="TBW101" s="1053"/>
      <c r="TBX101" s="480"/>
      <c r="TBY101" s="480"/>
      <c r="TBZ101" s="481"/>
      <c r="TCA101" s="480"/>
      <c r="TCB101" s="480"/>
      <c r="TCC101" s="480"/>
      <c r="TCD101" s="481"/>
      <c r="TCE101" s="481"/>
      <c r="TCF101" s="482"/>
      <c r="TCG101" s="481"/>
      <c r="TCH101" s="1053"/>
      <c r="TCI101" s="1053"/>
      <c r="TCJ101" s="1053"/>
      <c r="TCK101" s="1053"/>
      <c r="TCL101" s="1053"/>
      <c r="TCM101" s="480"/>
      <c r="TCN101" s="480"/>
      <c r="TCO101" s="481"/>
      <c r="TCP101" s="480"/>
      <c r="TCQ101" s="480"/>
      <c r="TCR101" s="480"/>
      <c r="TCS101" s="481"/>
      <c r="TCT101" s="481"/>
      <c r="TCU101" s="482"/>
      <c r="TCV101" s="481"/>
      <c r="TCW101" s="1053"/>
      <c r="TCX101" s="1053"/>
      <c r="TCY101" s="1053"/>
      <c r="TCZ101" s="1053"/>
      <c r="TDA101" s="1053"/>
      <c r="TDB101" s="480"/>
      <c r="TDC101" s="480"/>
      <c r="TDD101" s="481"/>
      <c r="TDE101" s="480"/>
      <c r="TDF101" s="480"/>
      <c r="TDG101" s="480"/>
      <c r="TDH101" s="481"/>
      <c r="TDI101" s="481"/>
      <c r="TDJ101" s="482"/>
      <c r="TDK101" s="481"/>
      <c r="TDL101" s="1053"/>
      <c r="TDM101" s="1053"/>
      <c r="TDN101" s="1053"/>
      <c r="TDO101" s="1053"/>
      <c r="TDP101" s="1053"/>
      <c r="TDQ101" s="480"/>
      <c r="TDR101" s="480"/>
      <c r="TDS101" s="481"/>
      <c r="TDT101" s="480"/>
      <c r="TDU101" s="480"/>
      <c r="TDV101" s="480"/>
      <c r="TDW101" s="481"/>
      <c r="TDX101" s="481"/>
      <c r="TDY101" s="482"/>
      <c r="TDZ101" s="481"/>
      <c r="TEA101" s="1053"/>
      <c r="TEB101" s="1053"/>
      <c r="TEC101" s="1053"/>
      <c r="TED101" s="1053"/>
      <c r="TEE101" s="1053"/>
      <c r="TEF101" s="480"/>
      <c r="TEG101" s="480"/>
      <c r="TEH101" s="481"/>
      <c r="TEI101" s="480"/>
      <c r="TEJ101" s="480"/>
      <c r="TEK101" s="480"/>
      <c r="TEL101" s="481"/>
      <c r="TEM101" s="481"/>
      <c r="TEN101" s="482"/>
      <c r="TEO101" s="481"/>
      <c r="TEP101" s="1053"/>
      <c r="TEQ101" s="1053"/>
      <c r="TER101" s="1053"/>
      <c r="TES101" s="1053"/>
      <c r="TET101" s="1053"/>
      <c r="TEU101" s="480"/>
      <c r="TEV101" s="480"/>
      <c r="TEW101" s="481"/>
      <c r="TEX101" s="480"/>
      <c r="TEY101" s="480"/>
      <c r="TEZ101" s="480"/>
      <c r="TFA101" s="481"/>
      <c r="TFB101" s="481"/>
      <c r="TFC101" s="482"/>
      <c r="TFD101" s="481"/>
      <c r="TFE101" s="1053"/>
      <c r="TFF101" s="1053"/>
      <c r="TFG101" s="1053"/>
      <c r="TFH101" s="1053"/>
      <c r="TFI101" s="1053"/>
      <c r="TFJ101" s="480"/>
      <c r="TFK101" s="480"/>
      <c r="TFL101" s="481"/>
      <c r="TFM101" s="480"/>
      <c r="TFN101" s="480"/>
      <c r="TFO101" s="480"/>
      <c r="TFP101" s="481"/>
      <c r="TFQ101" s="481"/>
      <c r="TFR101" s="482"/>
      <c r="TFS101" s="481"/>
      <c r="TFT101" s="1053"/>
      <c r="TFU101" s="1053"/>
      <c r="TFV101" s="1053"/>
      <c r="TFW101" s="1053"/>
      <c r="TFX101" s="1053"/>
      <c r="TFY101" s="480"/>
      <c r="TFZ101" s="480"/>
      <c r="TGA101" s="481"/>
      <c r="TGB101" s="480"/>
      <c r="TGC101" s="480"/>
      <c r="TGD101" s="480"/>
      <c r="TGE101" s="481"/>
      <c r="TGF101" s="481"/>
      <c r="TGG101" s="482"/>
      <c r="TGH101" s="481"/>
      <c r="TGI101" s="1053"/>
      <c r="TGJ101" s="1053"/>
      <c r="TGK101" s="1053"/>
      <c r="TGL101" s="1053"/>
      <c r="TGM101" s="1053"/>
      <c r="TGN101" s="480"/>
      <c r="TGO101" s="480"/>
      <c r="TGP101" s="481"/>
      <c r="TGQ101" s="480"/>
      <c r="TGR101" s="480"/>
      <c r="TGS101" s="480"/>
      <c r="TGT101" s="481"/>
      <c r="TGU101" s="481"/>
      <c r="TGV101" s="482"/>
      <c r="TGW101" s="481"/>
      <c r="TGX101" s="1053"/>
      <c r="TGY101" s="1053"/>
      <c r="TGZ101" s="1053"/>
      <c r="THA101" s="1053"/>
      <c r="THB101" s="1053"/>
      <c r="THC101" s="480"/>
      <c r="THD101" s="480"/>
      <c r="THE101" s="481"/>
      <c r="THF101" s="480"/>
      <c r="THG101" s="480"/>
      <c r="THH101" s="480"/>
      <c r="THI101" s="481"/>
      <c r="THJ101" s="481"/>
      <c r="THK101" s="482"/>
      <c r="THL101" s="481"/>
      <c r="THM101" s="1053"/>
      <c r="THN101" s="1053"/>
      <c r="THO101" s="1053"/>
      <c r="THP101" s="1053"/>
      <c r="THQ101" s="1053"/>
      <c r="THR101" s="480"/>
      <c r="THS101" s="480"/>
      <c r="THT101" s="481"/>
      <c r="THU101" s="480"/>
      <c r="THV101" s="480"/>
      <c r="THW101" s="480"/>
      <c r="THX101" s="481"/>
      <c r="THY101" s="481"/>
      <c r="THZ101" s="482"/>
      <c r="TIA101" s="481"/>
      <c r="TIB101" s="1053"/>
      <c r="TIC101" s="1053"/>
      <c r="TID101" s="1053"/>
      <c r="TIE101" s="1053"/>
      <c r="TIF101" s="1053"/>
      <c r="TIG101" s="480"/>
      <c r="TIH101" s="480"/>
      <c r="TII101" s="481"/>
      <c r="TIJ101" s="480"/>
      <c r="TIK101" s="480"/>
      <c r="TIL101" s="480"/>
      <c r="TIM101" s="481"/>
      <c r="TIN101" s="481"/>
      <c r="TIO101" s="482"/>
      <c r="TIP101" s="481"/>
      <c r="TIQ101" s="1053"/>
      <c r="TIR101" s="1053"/>
      <c r="TIS101" s="1053"/>
      <c r="TIT101" s="1053"/>
      <c r="TIU101" s="1053"/>
      <c r="TIV101" s="480"/>
      <c r="TIW101" s="480"/>
      <c r="TIX101" s="481"/>
      <c r="TIY101" s="480"/>
      <c r="TIZ101" s="480"/>
      <c r="TJA101" s="480"/>
      <c r="TJB101" s="481"/>
      <c r="TJC101" s="481"/>
      <c r="TJD101" s="482"/>
      <c r="TJE101" s="481"/>
      <c r="TJF101" s="1053"/>
      <c r="TJG101" s="1053"/>
      <c r="TJH101" s="1053"/>
      <c r="TJI101" s="1053"/>
      <c r="TJJ101" s="1053"/>
      <c r="TJK101" s="480"/>
      <c r="TJL101" s="480"/>
      <c r="TJM101" s="481"/>
      <c r="TJN101" s="480"/>
      <c r="TJO101" s="480"/>
      <c r="TJP101" s="480"/>
      <c r="TJQ101" s="481"/>
      <c r="TJR101" s="481"/>
      <c r="TJS101" s="482"/>
      <c r="TJT101" s="481"/>
      <c r="TJU101" s="1053"/>
      <c r="TJV101" s="1053"/>
      <c r="TJW101" s="1053"/>
      <c r="TJX101" s="1053"/>
      <c r="TJY101" s="1053"/>
      <c r="TJZ101" s="480"/>
      <c r="TKA101" s="480"/>
      <c r="TKB101" s="481"/>
      <c r="TKC101" s="480"/>
      <c r="TKD101" s="480"/>
      <c r="TKE101" s="480"/>
      <c r="TKF101" s="481"/>
      <c r="TKG101" s="481"/>
      <c r="TKH101" s="482"/>
      <c r="TKI101" s="481"/>
      <c r="TKJ101" s="1053"/>
      <c r="TKK101" s="1053"/>
      <c r="TKL101" s="1053"/>
      <c r="TKM101" s="1053"/>
      <c r="TKN101" s="1053"/>
      <c r="TKO101" s="480"/>
      <c r="TKP101" s="480"/>
      <c r="TKQ101" s="481"/>
      <c r="TKR101" s="480"/>
      <c r="TKS101" s="480"/>
      <c r="TKT101" s="480"/>
      <c r="TKU101" s="481"/>
      <c r="TKV101" s="481"/>
      <c r="TKW101" s="482"/>
      <c r="TKX101" s="481"/>
      <c r="TKY101" s="1053"/>
      <c r="TKZ101" s="1053"/>
      <c r="TLA101" s="1053"/>
      <c r="TLB101" s="1053"/>
      <c r="TLC101" s="1053"/>
      <c r="TLD101" s="480"/>
      <c r="TLE101" s="480"/>
      <c r="TLF101" s="481"/>
      <c r="TLG101" s="480"/>
      <c r="TLH101" s="480"/>
      <c r="TLI101" s="480"/>
      <c r="TLJ101" s="481"/>
      <c r="TLK101" s="481"/>
      <c r="TLL101" s="482"/>
      <c r="TLM101" s="481"/>
      <c r="TLN101" s="1053"/>
      <c r="TLO101" s="1053"/>
      <c r="TLP101" s="1053"/>
      <c r="TLQ101" s="1053"/>
      <c r="TLR101" s="1053"/>
      <c r="TLS101" s="480"/>
      <c r="TLT101" s="480"/>
      <c r="TLU101" s="481"/>
      <c r="TLV101" s="480"/>
      <c r="TLW101" s="480"/>
      <c r="TLX101" s="480"/>
      <c r="TLY101" s="481"/>
      <c r="TLZ101" s="481"/>
      <c r="TMA101" s="482"/>
      <c r="TMB101" s="481"/>
      <c r="TMC101" s="1053"/>
      <c r="TMD101" s="1053"/>
      <c r="TME101" s="1053"/>
      <c r="TMF101" s="1053"/>
      <c r="TMG101" s="1053"/>
      <c r="TMH101" s="480"/>
      <c r="TMI101" s="480"/>
      <c r="TMJ101" s="481"/>
      <c r="TMK101" s="480"/>
      <c r="TML101" s="480"/>
      <c r="TMM101" s="480"/>
      <c r="TMN101" s="481"/>
      <c r="TMO101" s="481"/>
      <c r="TMP101" s="482"/>
      <c r="TMQ101" s="481"/>
      <c r="TMR101" s="1053"/>
      <c r="TMS101" s="1053"/>
      <c r="TMT101" s="1053"/>
      <c r="TMU101" s="1053"/>
      <c r="TMV101" s="1053"/>
      <c r="TMW101" s="480"/>
      <c r="TMX101" s="480"/>
      <c r="TMY101" s="481"/>
      <c r="TMZ101" s="480"/>
      <c r="TNA101" s="480"/>
      <c r="TNB101" s="480"/>
      <c r="TNC101" s="481"/>
      <c r="TND101" s="481"/>
      <c r="TNE101" s="482"/>
      <c r="TNF101" s="481"/>
      <c r="TNG101" s="1053"/>
      <c r="TNH101" s="1053"/>
      <c r="TNI101" s="1053"/>
      <c r="TNJ101" s="1053"/>
      <c r="TNK101" s="1053"/>
      <c r="TNL101" s="480"/>
      <c r="TNM101" s="480"/>
      <c r="TNN101" s="481"/>
      <c r="TNO101" s="480"/>
      <c r="TNP101" s="480"/>
      <c r="TNQ101" s="480"/>
      <c r="TNR101" s="481"/>
      <c r="TNS101" s="481"/>
      <c r="TNT101" s="482"/>
      <c r="TNU101" s="481"/>
      <c r="TNV101" s="1053"/>
      <c r="TNW101" s="1053"/>
      <c r="TNX101" s="1053"/>
      <c r="TNY101" s="1053"/>
      <c r="TNZ101" s="1053"/>
      <c r="TOA101" s="480"/>
      <c r="TOB101" s="480"/>
      <c r="TOC101" s="481"/>
      <c r="TOD101" s="480"/>
      <c r="TOE101" s="480"/>
      <c r="TOF101" s="480"/>
      <c r="TOG101" s="481"/>
      <c r="TOH101" s="481"/>
      <c r="TOI101" s="482"/>
      <c r="TOJ101" s="481"/>
      <c r="TOK101" s="1053"/>
      <c r="TOL101" s="1053"/>
      <c r="TOM101" s="1053"/>
      <c r="TON101" s="1053"/>
      <c r="TOO101" s="1053"/>
      <c r="TOP101" s="480"/>
      <c r="TOQ101" s="480"/>
      <c r="TOR101" s="481"/>
      <c r="TOS101" s="480"/>
      <c r="TOT101" s="480"/>
      <c r="TOU101" s="480"/>
      <c r="TOV101" s="481"/>
      <c r="TOW101" s="481"/>
      <c r="TOX101" s="482"/>
      <c r="TOY101" s="481"/>
      <c r="TOZ101" s="1053"/>
      <c r="TPA101" s="1053"/>
      <c r="TPB101" s="1053"/>
      <c r="TPC101" s="1053"/>
      <c r="TPD101" s="1053"/>
      <c r="TPE101" s="480"/>
      <c r="TPF101" s="480"/>
      <c r="TPG101" s="481"/>
      <c r="TPH101" s="480"/>
      <c r="TPI101" s="480"/>
      <c r="TPJ101" s="480"/>
      <c r="TPK101" s="481"/>
      <c r="TPL101" s="481"/>
      <c r="TPM101" s="482"/>
      <c r="TPN101" s="481"/>
      <c r="TPO101" s="1053"/>
      <c r="TPP101" s="1053"/>
      <c r="TPQ101" s="1053"/>
      <c r="TPR101" s="1053"/>
      <c r="TPS101" s="1053"/>
      <c r="TPT101" s="480"/>
      <c r="TPU101" s="480"/>
      <c r="TPV101" s="481"/>
      <c r="TPW101" s="480"/>
      <c r="TPX101" s="480"/>
      <c r="TPY101" s="480"/>
      <c r="TPZ101" s="481"/>
      <c r="TQA101" s="481"/>
      <c r="TQB101" s="482"/>
      <c r="TQC101" s="481"/>
      <c r="TQD101" s="1053"/>
      <c r="TQE101" s="1053"/>
      <c r="TQF101" s="1053"/>
      <c r="TQG101" s="1053"/>
      <c r="TQH101" s="1053"/>
      <c r="TQI101" s="480"/>
      <c r="TQJ101" s="480"/>
      <c r="TQK101" s="481"/>
      <c r="TQL101" s="480"/>
      <c r="TQM101" s="480"/>
      <c r="TQN101" s="480"/>
      <c r="TQO101" s="481"/>
      <c r="TQP101" s="481"/>
      <c r="TQQ101" s="482"/>
      <c r="TQR101" s="481"/>
      <c r="TQS101" s="1053"/>
      <c r="TQT101" s="1053"/>
      <c r="TQU101" s="1053"/>
      <c r="TQV101" s="1053"/>
      <c r="TQW101" s="1053"/>
      <c r="TQX101" s="480"/>
      <c r="TQY101" s="480"/>
      <c r="TQZ101" s="481"/>
      <c r="TRA101" s="480"/>
      <c r="TRB101" s="480"/>
      <c r="TRC101" s="480"/>
      <c r="TRD101" s="481"/>
      <c r="TRE101" s="481"/>
      <c r="TRF101" s="482"/>
      <c r="TRG101" s="481"/>
      <c r="TRH101" s="1053"/>
      <c r="TRI101" s="1053"/>
      <c r="TRJ101" s="1053"/>
      <c r="TRK101" s="1053"/>
      <c r="TRL101" s="1053"/>
      <c r="TRM101" s="480"/>
      <c r="TRN101" s="480"/>
      <c r="TRO101" s="481"/>
      <c r="TRP101" s="480"/>
      <c r="TRQ101" s="480"/>
      <c r="TRR101" s="480"/>
      <c r="TRS101" s="481"/>
      <c r="TRT101" s="481"/>
      <c r="TRU101" s="482"/>
      <c r="TRV101" s="481"/>
      <c r="TRW101" s="1053"/>
      <c r="TRX101" s="1053"/>
      <c r="TRY101" s="1053"/>
      <c r="TRZ101" s="1053"/>
      <c r="TSA101" s="1053"/>
      <c r="TSB101" s="480"/>
      <c r="TSC101" s="480"/>
      <c r="TSD101" s="481"/>
      <c r="TSE101" s="480"/>
      <c r="TSF101" s="480"/>
      <c r="TSG101" s="480"/>
      <c r="TSH101" s="481"/>
      <c r="TSI101" s="481"/>
      <c r="TSJ101" s="482"/>
      <c r="TSK101" s="481"/>
      <c r="TSL101" s="1053"/>
      <c r="TSM101" s="1053"/>
      <c r="TSN101" s="1053"/>
      <c r="TSO101" s="1053"/>
      <c r="TSP101" s="1053"/>
      <c r="TSQ101" s="480"/>
      <c r="TSR101" s="480"/>
      <c r="TSS101" s="481"/>
      <c r="TST101" s="480"/>
      <c r="TSU101" s="480"/>
      <c r="TSV101" s="480"/>
      <c r="TSW101" s="481"/>
      <c r="TSX101" s="481"/>
      <c r="TSY101" s="482"/>
      <c r="TSZ101" s="481"/>
      <c r="TTA101" s="1053"/>
      <c r="TTB101" s="1053"/>
      <c r="TTC101" s="1053"/>
      <c r="TTD101" s="1053"/>
      <c r="TTE101" s="1053"/>
      <c r="TTF101" s="480"/>
      <c r="TTG101" s="480"/>
      <c r="TTH101" s="481"/>
      <c r="TTI101" s="480"/>
      <c r="TTJ101" s="480"/>
      <c r="TTK101" s="480"/>
      <c r="TTL101" s="481"/>
      <c r="TTM101" s="481"/>
      <c r="TTN101" s="482"/>
      <c r="TTO101" s="481"/>
      <c r="TTP101" s="1053"/>
      <c r="TTQ101" s="1053"/>
      <c r="TTR101" s="1053"/>
      <c r="TTS101" s="1053"/>
      <c r="TTT101" s="1053"/>
      <c r="TTU101" s="480"/>
      <c r="TTV101" s="480"/>
      <c r="TTW101" s="481"/>
      <c r="TTX101" s="480"/>
      <c r="TTY101" s="480"/>
      <c r="TTZ101" s="480"/>
      <c r="TUA101" s="481"/>
      <c r="TUB101" s="481"/>
      <c r="TUC101" s="482"/>
      <c r="TUD101" s="481"/>
      <c r="TUE101" s="1053"/>
      <c r="TUF101" s="1053"/>
      <c r="TUG101" s="1053"/>
      <c r="TUH101" s="1053"/>
      <c r="TUI101" s="1053"/>
      <c r="TUJ101" s="480"/>
      <c r="TUK101" s="480"/>
      <c r="TUL101" s="481"/>
      <c r="TUM101" s="480"/>
      <c r="TUN101" s="480"/>
      <c r="TUO101" s="480"/>
      <c r="TUP101" s="481"/>
      <c r="TUQ101" s="481"/>
      <c r="TUR101" s="482"/>
      <c r="TUS101" s="481"/>
      <c r="TUT101" s="1053"/>
      <c r="TUU101" s="1053"/>
      <c r="TUV101" s="1053"/>
      <c r="TUW101" s="1053"/>
      <c r="TUX101" s="1053"/>
      <c r="TUY101" s="480"/>
      <c r="TUZ101" s="480"/>
      <c r="TVA101" s="481"/>
      <c r="TVB101" s="480"/>
      <c r="TVC101" s="480"/>
      <c r="TVD101" s="480"/>
      <c r="TVE101" s="481"/>
      <c r="TVF101" s="481"/>
      <c r="TVG101" s="482"/>
      <c r="TVH101" s="481"/>
      <c r="TVI101" s="1053"/>
      <c r="TVJ101" s="1053"/>
      <c r="TVK101" s="1053"/>
      <c r="TVL101" s="1053"/>
      <c r="TVM101" s="1053"/>
      <c r="TVN101" s="480"/>
      <c r="TVO101" s="480"/>
      <c r="TVP101" s="481"/>
      <c r="TVQ101" s="480"/>
      <c r="TVR101" s="480"/>
      <c r="TVS101" s="480"/>
      <c r="TVT101" s="481"/>
      <c r="TVU101" s="481"/>
      <c r="TVV101" s="482"/>
      <c r="TVW101" s="481"/>
      <c r="TVX101" s="1053"/>
      <c r="TVY101" s="1053"/>
      <c r="TVZ101" s="1053"/>
      <c r="TWA101" s="1053"/>
      <c r="TWB101" s="1053"/>
      <c r="TWC101" s="480"/>
      <c r="TWD101" s="480"/>
      <c r="TWE101" s="481"/>
      <c r="TWF101" s="480"/>
      <c r="TWG101" s="480"/>
      <c r="TWH101" s="480"/>
      <c r="TWI101" s="481"/>
      <c r="TWJ101" s="481"/>
      <c r="TWK101" s="482"/>
      <c r="TWL101" s="481"/>
      <c r="TWM101" s="1053"/>
      <c r="TWN101" s="1053"/>
      <c r="TWO101" s="1053"/>
      <c r="TWP101" s="1053"/>
      <c r="TWQ101" s="1053"/>
      <c r="TWR101" s="480"/>
      <c r="TWS101" s="480"/>
      <c r="TWT101" s="481"/>
      <c r="TWU101" s="480"/>
      <c r="TWV101" s="480"/>
      <c r="TWW101" s="480"/>
      <c r="TWX101" s="481"/>
      <c r="TWY101" s="481"/>
      <c r="TWZ101" s="482"/>
      <c r="TXA101" s="481"/>
      <c r="TXB101" s="1053"/>
      <c r="TXC101" s="1053"/>
      <c r="TXD101" s="1053"/>
      <c r="TXE101" s="1053"/>
      <c r="TXF101" s="1053"/>
      <c r="TXG101" s="480"/>
      <c r="TXH101" s="480"/>
      <c r="TXI101" s="481"/>
      <c r="TXJ101" s="480"/>
      <c r="TXK101" s="480"/>
      <c r="TXL101" s="480"/>
      <c r="TXM101" s="481"/>
      <c r="TXN101" s="481"/>
      <c r="TXO101" s="482"/>
      <c r="TXP101" s="481"/>
      <c r="TXQ101" s="1053"/>
      <c r="TXR101" s="1053"/>
      <c r="TXS101" s="1053"/>
      <c r="TXT101" s="1053"/>
      <c r="TXU101" s="1053"/>
      <c r="TXV101" s="480"/>
      <c r="TXW101" s="480"/>
      <c r="TXX101" s="481"/>
      <c r="TXY101" s="480"/>
      <c r="TXZ101" s="480"/>
      <c r="TYA101" s="480"/>
      <c r="TYB101" s="481"/>
      <c r="TYC101" s="481"/>
      <c r="TYD101" s="482"/>
      <c r="TYE101" s="481"/>
      <c r="TYF101" s="1053"/>
      <c r="TYG101" s="1053"/>
      <c r="TYH101" s="1053"/>
      <c r="TYI101" s="1053"/>
      <c r="TYJ101" s="1053"/>
      <c r="TYK101" s="480"/>
      <c r="TYL101" s="480"/>
      <c r="TYM101" s="481"/>
      <c r="TYN101" s="480"/>
      <c r="TYO101" s="480"/>
      <c r="TYP101" s="480"/>
      <c r="TYQ101" s="481"/>
      <c r="TYR101" s="481"/>
      <c r="TYS101" s="482"/>
      <c r="TYT101" s="481"/>
      <c r="TYU101" s="1053"/>
      <c r="TYV101" s="1053"/>
      <c r="TYW101" s="1053"/>
      <c r="TYX101" s="1053"/>
      <c r="TYY101" s="1053"/>
      <c r="TYZ101" s="480"/>
      <c r="TZA101" s="480"/>
      <c r="TZB101" s="481"/>
      <c r="TZC101" s="480"/>
      <c r="TZD101" s="480"/>
      <c r="TZE101" s="480"/>
      <c r="TZF101" s="481"/>
      <c r="TZG101" s="481"/>
      <c r="TZH101" s="482"/>
      <c r="TZI101" s="481"/>
      <c r="TZJ101" s="1053"/>
      <c r="TZK101" s="1053"/>
      <c r="TZL101" s="1053"/>
      <c r="TZM101" s="1053"/>
      <c r="TZN101" s="1053"/>
      <c r="TZO101" s="480"/>
      <c r="TZP101" s="480"/>
      <c r="TZQ101" s="481"/>
      <c r="TZR101" s="480"/>
      <c r="TZS101" s="480"/>
      <c r="TZT101" s="480"/>
      <c r="TZU101" s="481"/>
      <c r="TZV101" s="481"/>
      <c r="TZW101" s="482"/>
      <c r="TZX101" s="481"/>
      <c r="TZY101" s="1053"/>
      <c r="TZZ101" s="1053"/>
      <c r="UAA101" s="1053"/>
      <c r="UAB101" s="1053"/>
      <c r="UAC101" s="1053"/>
      <c r="UAD101" s="480"/>
      <c r="UAE101" s="480"/>
      <c r="UAF101" s="481"/>
      <c r="UAG101" s="480"/>
      <c r="UAH101" s="480"/>
      <c r="UAI101" s="480"/>
      <c r="UAJ101" s="481"/>
      <c r="UAK101" s="481"/>
      <c r="UAL101" s="482"/>
      <c r="UAM101" s="481"/>
      <c r="UAN101" s="1053"/>
      <c r="UAO101" s="1053"/>
      <c r="UAP101" s="1053"/>
      <c r="UAQ101" s="1053"/>
      <c r="UAR101" s="1053"/>
      <c r="UAS101" s="480"/>
      <c r="UAT101" s="480"/>
      <c r="UAU101" s="481"/>
      <c r="UAV101" s="480"/>
      <c r="UAW101" s="480"/>
      <c r="UAX101" s="480"/>
      <c r="UAY101" s="481"/>
      <c r="UAZ101" s="481"/>
      <c r="UBA101" s="482"/>
      <c r="UBB101" s="481"/>
      <c r="UBC101" s="1053"/>
      <c r="UBD101" s="1053"/>
      <c r="UBE101" s="1053"/>
      <c r="UBF101" s="1053"/>
      <c r="UBG101" s="1053"/>
      <c r="UBH101" s="480"/>
      <c r="UBI101" s="480"/>
      <c r="UBJ101" s="481"/>
      <c r="UBK101" s="480"/>
      <c r="UBL101" s="480"/>
      <c r="UBM101" s="480"/>
      <c r="UBN101" s="481"/>
      <c r="UBO101" s="481"/>
      <c r="UBP101" s="482"/>
      <c r="UBQ101" s="481"/>
      <c r="UBR101" s="1053"/>
      <c r="UBS101" s="1053"/>
      <c r="UBT101" s="1053"/>
      <c r="UBU101" s="1053"/>
      <c r="UBV101" s="1053"/>
      <c r="UBW101" s="480"/>
      <c r="UBX101" s="480"/>
      <c r="UBY101" s="481"/>
      <c r="UBZ101" s="480"/>
      <c r="UCA101" s="480"/>
      <c r="UCB101" s="480"/>
      <c r="UCC101" s="481"/>
      <c r="UCD101" s="481"/>
      <c r="UCE101" s="482"/>
      <c r="UCF101" s="481"/>
      <c r="UCG101" s="1053"/>
      <c r="UCH101" s="1053"/>
      <c r="UCI101" s="1053"/>
      <c r="UCJ101" s="1053"/>
      <c r="UCK101" s="1053"/>
      <c r="UCL101" s="480"/>
      <c r="UCM101" s="480"/>
      <c r="UCN101" s="481"/>
      <c r="UCO101" s="480"/>
      <c r="UCP101" s="480"/>
      <c r="UCQ101" s="480"/>
      <c r="UCR101" s="481"/>
      <c r="UCS101" s="481"/>
      <c r="UCT101" s="482"/>
      <c r="UCU101" s="481"/>
      <c r="UCV101" s="1053"/>
      <c r="UCW101" s="1053"/>
      <c r="UCX101" s="1053"/>
      <c r="UCY101" s="1053"/>
      <c r="UCZ101" s="1053"/>
      <c r="UDA101" s="480"/>
      <c r="UDB101" s="480"/>
      <c r="UDC101" s="481"/>
      <c r="UDD101" s="480"/>
      <c r="UDE101" s="480"/>
      <c r="UDF101" s="480"/>
      <c r="UDG101" s="481"/>
      <c r="UDH101" s="481"/>
      <c r="UDI101" s="482"/>
      <c r="UDJ101" s="481"/>
      <c r="UDK101" s="1053"/>
      <c r="UDL101" s="1053"/>
      <c r="UDM101" s="1053"/>
      <c r="UDN101" s="1053"/>
      <c r="UDO101" s="1053"/>
      <c r="UDP101" s="480"/>
      <c r="UDQ101" s="480"/>
      <c r="UDR101" s="481"/>
      <c r="UDS101" s="480"/>
      <c r="UDT101" s="480"/>
      <c r="UDU101" s="480"/>
      <c r="UDV101" s="481"/>
      <c r="UDW101" s="481"/>
      <c r="UDX101" s="482"/>
      <c r="UDY101" s="481"/>
      <c r="UDZ101" s="1053"/>
      <c r="UEA101" s="1053"/>
      <c r="UEB101" s="1053"/>
      <c r="UEC101" s="1053"/>
      <c r="UED101" s="1053"/>
      <c r="UEE101" s="480"/>
      <c r="UEF101" s="480"/>
      <c r="UEG101" s="481"/>
      <c r="UEH101" s="480"/>
      <c r="UEI101" s="480"/>
      <c r="UEJ101" s="480"/>
      <c r="UEK101" s="481"/>
      <c r="UEL101" s="481"/>
      <c r="UEM101" s="482"/>
      <c r="UEN101" s="481"/>
      <c r="UEO101" s="1053"/>
      <c r="UEP101" s="1053"/>
      <c r="UEQ101" s="1053"/>
      <c r="UER101" s="1053"/>
      <c r="UES101" s="1053"/>
      <c r="UET101" s="480"/>
      <c r="UEU101" s="480"/>
      <c r="UEV101" s="481"/>
      <c r="UEW101" s="480"/>
      <c r="UEX101" s="480"/>
      <c r="UEY101" s="480"/>
      <c r="UEZ101" s="481"/>
      <c r="UFA101" s="481"/>
      <c r="UFB101" s="482"/>
      <c r="UFC101" s="481"/>
      <c r="UFD101" s="1053"/>
      <c r="UFE101" s="1053"/>
      <c r="UFF101" s="1053"/>
      <c r="UFG101" s="1053"/>
      <c r="UFH101" s="1053"/>
      <c r="UFI101" s="480"/>
      <c r="UFJ101" s="480"/>
      <c r="UFK101" s="481"/>
      <c r="UFL101" s="480"/>
      <c r="UFM101" s="480"/>
      <c r="UFN101" s="480"/>
      <c r="UFO101" s="481"/>
      <c r="UFP101" s="481"/>
      <c r="UFQ101" s="482"/>
      <c r="UFR101" s="481"/>
      <c r="UFS101" s="1053"/>
      <c r="UFT101" s="1053"/>
      <c r="UFU101" s="1053"/>
      <c r="UFV101" s="1053"/>
      <c r="UFW101" s="1053"/>
      <c r="UFX101" s="480"/>
      <c r="UFY101" s="480"/>
      <c r="UFZ101" s="481"/>
      <c r="UGA101" s="480"/>
      <c r="UGB101" s="480"/>
      <c r="UGC101" s="480"/>
      <c r="UGD101" s="481"/>
      <c r="UGE101" s="481"/>
      <c r="UGF101" s="482"/>
      <c r="UGG101" s="481"/>
      <c r="UGH101" s="1053"/>
      <c r="UGI101" s="1053"/>
      <c r="UGJ101" s="1053"/>
      <c r="UGK101" s="1053"/>
      <c r="UGL101" s="1053"/>
      <c r="UGM101" s="480"/>
      <c r="UGN101" s="480"/>
      <c r="UGO101" s="481"/>
      <c r="UGP101" s="480"/>
      <c r="UGQ101" s="480"/>
      <c r="UGR101" s="480"/>
      <c r="UGS101" s="481"/>
      <c r="UGT101" s="481"/>
      <c r="UGU101" s="482"/>
      <c r="UGV101" s="481"/>
      <c r="UGW101" s="1053"/>
      <c r="UGX101" s="1053"/>
      <c r="UGY101" s="1053"/>
      <c r="UGZ101" s="1053"/>
      <c r="UHA101" s="1053"/>
      <c r="UHB101" s="480"/>
      <c r="UHC101" s="480"/>
      <c r="UHD101" s="481"/>
      <c r="UHE101" s="480"/>
      <c r="UHF101" s="480"/>
      <c r="UHG101" s="480"/>
      <c r="UHH101" s="481"/>
      <c r="UHI101" s="481"/>
      <c r="UHJ101" s="482"/>
      <c r="UHK101" s="481"/>
      <c r="UHL101" s="1053"/>
      <c r="UHM101" s="1053"/>
      <c r="UHN101" s="1053"/>
      <c r="UHO101" s="1053"/>
      <c r="UHP101" s="1053"/>
      <c r="UHQ101" s="480"/>
      <c r="UHR101" s="480"/>
      <c r="UHS101" s="481"/>
      <c r="UHT101" s="480"/>
      <c r="UHU101" s="480"/>
      <c r="UHV101" s="480"/>
      <c r="UHW101" s="481"/>
      <c r="UHX101" s="481"/>
      <c r="UHY101" s="482"/>
      <c r="UHZ101" s="481"/>
      <c r="UIA101" s="1053"/>
      <c r="UIB101" s="1053"/>
      <c r="UIC101" s="1053"/>
      <c r="UID101" s="1053"/>
      <c r="UIE101" s="1053"/>
      <c r="UIF101" s="480"/>
      <c r="UIG101" s="480"/>
      <c r="UIH101" s="481"/>
      <c r="UII101" s="480"/>
      <c r="UIJ101" s="480"/>
      <c r="UIK101" s="480"/>
      <c r="UIL101" s="481"/>
      <c r="UIM101" s="481"/>
      <c r="UIN101" s="482"/>
      <c r="UIO101" s="481"/>
      <c r="UIP101" s="1053"/>
      <c r="UIQ101" s="1053"/>
      <c r="UIR101" s="1053"/>
      <c r="UIS101" s="1053"/>
      <c r="UIT101" s="1053"/>
      <c r="UIU101" s="480"/>
      <c r="UIV101" s="480"/>
      <c r="UIW101" s="481"/>
      <c r="UIX101" s="480"/>
      <c r="UIY101" s="480"/>
      <c r="UIZ101" s="480"/>
      <c r="UJA101" s="481"/>
      <c r="UJB101" s="481"/>
      <c r="UJC101" s="482"/>
      <c r="UJD101" s="481"/>
      <c r="UJE101" s="1053"/>
      <c r="UJF101" s="1053"/>
      <c r="UJG101" s="1053"/>
      <c r="UJH101" s="1053"/>
      <c r="UJI101" s="1053"/>
      <c r="UJJ101" s="480"/>
      <c r="UJK101" s="480"/>
      <c r="UJL101" s="481"/>
      <c r="UJM101" s="480"/>
      <c r="UJN101" s="480"/>
      <c r="UJO101" s="480"/>
      <c r="UJP101" s="481"/>
      <c r="UJQ101" s="481"/>
      <c r="UJR101" s="482"/>
      <c r="UJS101" s="481"/>
      <c r="UJT101" s="1053"/>
      <c r="UJU101" s="1053"/>
      <c r="UJV101" s="1053"/>
      <c r="UJW101" s="1053"/>
      <c r="UJX101" s="1053"/>
      <c r="UJY101" s="480"/>
      <c r="UJZ101" s="480"/>
      <c r="UKA101" s="481"/>
      <c r="UKB101" s="480"/>
      <c r="UKC101" s="480"/>
      <c r="UKD101" s="480"/>
      <c r="UKE101" s="481"/>
      <c r="UKF101" s="481"/>
      <c r="UKG101" s="482"/>
      <c r="UKH101" s="481"/>
      <c r="UKI101" s="1053"/>
      <c r="UKJ101" s="1053"/>
      <c r="UKK101" s="1053"/>
      <c r="UKL101" s="1053"/>
      <c r="UKM101" s="1053"/>
      <c r="UKN101" s="480"/>
      <c r="UKO101" s="480"/>
      <c r="UKP101" s="481"/>
      <c r="UKQ101" s="480"/>
      <c r="UKR101" s="480"/>
      <c r="UKS101" s="480"/>
      <c r="UKT101" s="481"/>
      <c r="UKU101" s="481"/>
      <c r="UKV101" s="482"/>
      <c r="UKW101" s="481"/>
      <c r="UKX101" s="1053"/>
      <c r="UKY101" s="1053"/>
      <c r="UKZ101" s="1053"/>
      <c r="ULA101" s="1053"/>
      <c r="ULB101" s="1053"/>
      <c r="ULC101" s="480"/>
      <c r="ULD101" s="480"/>
      <c r="ULE101" s="481"/>
      <c r="ULF101" s="480"/>
      <c r="ULG101" s="480"/>
      <c r="ULH101" s="480"/>
      <c r="ULI101" s="481"/>
      <c r="ULJ101" s="481"/>
      <c r="ULK101" s="482"/>
      <c r="ULL101" s="481"/>
      <c r="ULM101" s="1053"/>
      <c r="ULN101" s="1053"/>
      <c r="ULO101" s="1053"/>
      <c r="ULP101" s="1053"/>
      <c r="ULQ101" s="1053"/>
      <c r="ULR101" s="480"/>
      <c r="ULS101" s="480"/>
      <c r="ULT101" s="481"/>
      <c r="ULU101" s="480"/>
      <c r="ULV101" s="480"/>
      <c r="ULW101" s="480"/>
      <c r="ULX101" s="481"/>
      <c r="ULY101" s="481"/>
      <c r="ULZ101" s="482"/>
      <c r="UMA101" s="481"/>
      <c r="UMB101" s="1053"/>
      <c r="UMC101" s="1053"/>
      <c r="UMD101" s="1053"/>
      <c r="UME101" s="1053"/>
      <c r="UMF101" s="1053"/>
      <c r="UMG101" s="480"/>
      <c r="UMH101" s="480"/>
      <c r="UMI101" s="481"/>
      <c r="UMJ101" s="480"/>
      <c r="UMK101" s="480"/>
      <c r="UML101" s="480"/>
      <c r="UMM101" s="481"/>
      <c r="UMN101" s="481"/>
      <c r="UMO101" s="482"/>
      <c r="UMP101" s="481"/>
      <c r="UMQ101" s="1053"/>
      <c r="UMR101" s="1053"/>
      <c r="UMS101" s="1053"/>
      <c r="UMT101" s="1053"/>
      <c r="UMU101" s="1053"/>
      <c r="UMV101" s="480"/>
      <c r="UMW101" s="480"/>
      <c r="UMX101" s="481"/>
      <c r="UMY101" s="480"/>
      <c r="UMZ101" s="480"/>
      <c r="UNA101" s="480"/>
      <c r="UNB101" s="481"/>
      <c r="UNC101" s="481"/>
      <c r="UND101" s="482"/>
      <c r="UNE101" s="481"/>
      <c r="UNF101" s="1053"/>
      <c r="UNG101" s="1053"/>
      <c r="UNH101" s="1053"/>
      <c r="UNI101" s="1053"/>
      <c r="UNJ101" s="1053"/>
      <c r="UNK101" s="480"/>
      <c r="UNL101" s="480"/>
      <c r="UNM101" s="481"/>
      <c r="UNN101" s="480"/>
      <c r="UNO101" s="480"/>
      <c r="UNP101" s="480"/>
      <c r="UNQ101" s="481"/>
      <c r="UNR101" s="481"/>
      <c r="UNS101" s="482"/>
      <c r="UNT101" s="481"/>
      <c r="UNU101" s="1053"/>
      <c r="UNV101" s="1053"/>
      <c r="UNW101" s="1053"/>
      <c r="UNX101" s="1053"/>
      <c r="UNY101" s="1053"/>
      <c r="UNZ101" s="480"/>
      <c r="UOA101" s="480"/>
      <c r="UOB101" s="481"/>
      <c r="UOC101" s="480"/>
      <c r="UOD101" s="480"/>
      <c r="UOE101" s="480"/>
      <c r="UOF101" s="481"/>
      <c r="UOG101" s="481"/>
      <c r="UOH101" s="482"/>
      <c r="UOI101" s="481"/>
      <c r="UOJ101" s="1053"/>
      <c r="UOK101" s="1053"/>
      <c r="UOL101" s="1053"/>
      <c r="UOM101" s="1053"/>
      <c r="UON101" s="1053"/>
      <c r="UOO101" s="480"/>
      <c r="UOP101" s="480"/>
      <c r="UOQ101" s="481"/>
      <c r="UOR101" s="480"/>
      <c r="UOS101" s="480"/>
      <c r="UOT101" s="480"/>
      <c r="UOU101" s="481"/>
      <c r="UOV101" s="481"/>
      <c r="UOW101" s="482"/>
      <c r="UOX101" s="481"/>
      <c r="UOY101" s="1053"/>
      <c r="UOZ101" s="1053"/>
      <c r="UPA101" s="1053"/>
      <c r="UPB101" s="1053"/>
      <c r="UPC101" s="1053"/>
      <c r="UPD101" s="480"/>
      <c r="UPE101" s="480"/>
      <c r="UPF101" s="481"/>
      <c r="UPG101" s="480"/>
      <c r="UPH101" s="480"/>
      <c r="UPI101" s="480"/>
      <c r="UPJ101" s="481"/>
      <c r="UPK101" s="481"/>
      <c r="UPL101" s="482"/>
      <c r="UPM101" s="481"/>
      <c r="UPN101" s="1053"/>
      <c r="UPO101" s="1053"/>
      <c r="UPP101" s="1053"/>
      <c r="UPQ101" s="1053"/>
      <c r="UPR101" s="1053"/>
      <c r="UPS101" s="480"/>
      <c r="UPT101" s="480"/>
      <c r="UPU101" s="481"/>
      <c r="UPV101" s="480"/>
      <c r="UPW101" s="480"/>
      <c r="UPX101" s="480"/>
      <c r="UPY101" s="481"/>
      <c r="UPZ101" s="481"/>
      <c r="UQA101" s="482"/>
      <c r="UQB101" s="481"/>
      <c r="UQC101" s="1053"/>
      <c r="UQD101" s="1053"/>
      <c r="UQE101" s="1053"/>
      <c r="UQF101" s="1053"/>
      <c r="UQG101" s="1053"/>
      <c r="UQH101" s="480"/>
      <c r="UQI101" s="480"/>
      <c r="UQJ101" s="481"/>
      <c r="UQK101" s="480"/>
      <c r="UQL101" s="480"/>
      <c r="UQM101" s="480"/>
      <c r="UQN101" s="481"/>
      <c r="UQO101" s="481"/>
      <c r="UQP101" s="482"/>
      <c r="UQQ101" s="481"/>
      <c r="UQR101" s="1053"/>
      <c r="UQS101" s="1053"/>
      <c r="UQT101" s="1053"/>
      <c r="UQU101" s="1053"/>
      <c r="UQV101" s="1053"/>
      <c r="UQW101" s="480"/>
      <c r="UQX101" s="480"/>
      <c r="UQY101" s="481"/>
      <c r="UQZ101" s="480"/>
      <c r="URA101" s="480"/>
      <c r="URB101" s="480"/>
      <c r="URC101" s="481"/>
      <c r="URD101" s="481"/>
      <c r="URE101" s="482"/>
      <c r="URF101" s="481"/>
      <c r="URG101" s="1053"/>
      <c r="URH101" s="1053"/>
      <c r="URI101" s="1053"/>
      <c r="URJ101" s="1053"/>
      <c r="URK101" s="1053"/>
      <c r="URL101" s="480"/>
      <c r="URM101" s="480"/>
      <c r="URN101" s="481"/>
      <c r="URO101" s="480"/>
      <c r="URP101" s="480"/>
      <c r="URQ101" s="480"/>
      <c r="URR101" s="481"/>
      <c r="URS101" s="481"/>
      <c r="URT101" s="482"/>
      <c r="URU101" s="481"/>
      <c r="URV101" s="1053"/>
      <c r="URW101" s="1053"/>
      <c r="URX101" s="1053"/>
      <c r="URY101" s="1053"/>
      <c r="URZ101" s="1053"/>
      <c r="USA101" s="480"/>
      <c r="USB101" s="480"/>
      <c r="USC101" s="481"/>
      <c r="USD101" s="480"/>
      <c r="USE101" s="480"/>
      <c r="USF101" s="480"/>
      <c r="USG101" s="481"/>
      <c r="USH101" s="481"/>
      <c r="USI101" s="482"/>
      <c r="USJ101" s="481"/>
      <c r="USK101" s="1053"/>
      <c r="USL101" s="1053"/>
      <c r="USM101" s="1053"/>
      <c r="USN101" s="1053"/>
      <c r="USO101" s="1053"/>
      <c r="USP101" s="480"/>
      <c r="USQ101" s="480"/>
      <c r="USR101" s="481"/>
      <c r="USS101" s="480"/>
      <c r="UST101" s="480"/>
      <c r="USU101" s="480"/>
      <c r="USV101" s="481"/>
      <c r="USW101" s="481"/>
      <c r="USX101" s="482"/>
      <c r="USY101" s="481"/>
      <c r="USZ101" s="1053"/>
      <c r="UTA101" s="1053"/>
      <c r="UTB101" s="1053"/>
      <c r="UTC101" s="1053"/>
      <c r="UTD101" s="1053"/>
      <c r="UTE101" s="480"/>
      <c r="UTF101" s="480"/>
      <c r="UTG101" s="481"/>
      <c r="UTH101" s="480"/>
      <c r="UTI101" s="480"/>
      <c r="UTJ101" s="480"/>
      <c r="UTK101" s="481"/>
      <c r="UTL101" s="481"/>
      <c r="UTM101" s="482"/>
      <c r="UTN101" s="481"/>
      <c r="UTO101" s="1053"/>
      <c r="UTP101" s="1053"/>
      <c r="UTQ101" s="1053"/>
      <c r="UTR101" s="1053"/>
      <c r="UTS101" s="1053"/>
      <c r="UTT101" s="480"/>
      <c r="UTU101" s="480"/>
      <c r="UTV101" s="481"/>
      <c r="UTW101" s="480"/>
      <c r="UTX101" s="480"/>
      <c r="UTY101" s="480"/>
      <c r="UTZ101" s="481"/>
      <c r="UUA101" s="481"/>
      <c r="UUB101" s="482"/>
      <c r="UUC101" s="481"/>
      <c r="UUD101" s="1053"/>
      <c r="UUE101" s="1053"/>
      <c r="UUF101" s="1053"/>
      <c r="UUG101" s="1053"/>
      <c r="UUH101" s="1053"/>
      <c r="UUI101" s="480"/>
      <c r="UUJ101" s="480"/>
      <c r="UUK101" s="481"/>
      <c r="UUL101" s="480"/>
      <c r="UUM101" s="480"/>
      <c r="UUN101" s="480"/>
      <c r="UUO101" s="481"/>
      <c r="UUP101" s="481"/>
      <c r="UUQ101" s="482"/>
      <c r="UUR101" s="481"/>
      <c r="UUS101" s="1053"/>
      <c r="UUT101" s="1053"/>
      <c r="UUU101" s="1053"/>
      <c r="UUV101" s="1053"/>
      <c r="UUW101" s="1053"/>
      <c r="UUX101" s="480"/>
      <c r="UUY101" s="480"/>
      <c r="UUZ101" s="481"/>
      <c r="UVA101" s="480"/>
      <c r="UVB101" s="480"/>
      <c r="UVC101" s="480"/>
      <c r="UVD101" s="481"/>
      <c r="UVE101" s="481"/>
      <c r="UVF101" s="482"/>
      <c r="UVG101" s="481"/>
      <c r="UVH101" s="1053"/>
      <c r="UVI101" s="1053"/>
      <c r="UVJ101" s="1053"/>
      <c r="UVK101" s="1053"/>
      <c r="UVL101" s="1053"/>
      <c r="UVM101" s="480"/>
      <c r="UVN101" s="480"/>
      <c r="UVO101" s="481"/>
      <c r="UVP101" s="480"/>
      <c r="UVQ101" s="480"/>
      <c r="UVR101" s="480"/>
      <c r="UVS101" s="481"/>
      <c r="UVT101" s="481"/>
      <c r="UVU101" s="482"/>
      <c r="UVV101" s="481"/>
      <c r="UVW101" s="1053"/>
      <c r="UVX101" s="1053"/>
      <c r="UVY101" s="1053"/>
      <c r="UVZ101" s="1053"/>
      <c r="UWA101" s="1053"/>
      <c r="UWB101" s="480"/>
      <c r="UWC101" s="480"/>
      <c r="UWD101" s="481"/>
      <c r="UWE101" s="480"/>
      <c r="UWF101" s="480"/>
      <c r="UWG101" s="480"/>
      <c r="UWH101" s="481"/>
      <c r="UWI101" s="481"/>
      <c r="UWJ101" s="482"/>
      <c r="UWK101" s="481"/>
      <c r="UWL101" s="1053"/>
      <c r="UWM101" s="1053"/>
      <c r="UWN101" s="1053"/>
      <c r="UWO101" s="1053"/>
      <c r="UWP101" s="1053"/>
      <c r="UWQ101" s="480"/>
      <c r="UWR101" s="480"/>
      <c r="UWS101" s="481"/>
      <c r="UWT101" s="480"/>
      <c r="UWU101" s="480"/>
      <c r="UWV101" s="480"/>
      <c r="UWW101" s="481"/>
      <c r="UWX101" s="481"/>
      <c r="UWY101" s="482"/>
      <c r="UWZ101" s="481"/>
      <c r="UXA101" s="1053"/>
      <c r="UXB101" s="1053"/>
      <c r="UXC101" s="1053"/>
      <c r="UXD101" s="1053"/>
      <c r="UXE101" s="1053"/>
      <c r="UXF101" s="480"/>
      <c r="UXG101" s="480"/>
      <c r="UXH101" s="481"/>
      <c r="UXI101" s="480"/>
      <c r="UXJ101" s="480"/>
      <c r="UXK101" s="480"/>
      <c r="UXL101" s="481"/>
      <c r="UXM101" s="481"/>
      <c r="UXN101" s="482"/>
      <c r="UXO101" s="481"/>
      <c r="UXP101" s="1053"/>
      <c r="UXQ101" s="1053"/>
      <c r="UXR101" s="1053"/>
      <c r="UXS101" s="1053"/>
      <c r="UXT101" s="1053"/>
      <c r="UXU101" s="480"/>
      <c r="UXV101" s="480"/>
      <c r="UXW101" s="481"/>
      <c r="UXX101" s="480"/>
      <c r="UXY101" s="480"/>
      <c r="UXZ101" s="480"/>
      <c r="UYA101" s="481"/>
      <c r="UYB101" s="481"/>
      <c r="UYC101" s="482"/>
      <c r="UYD101" s="481"/>
      <c r="UYE101" s="1053"/>
      <c r="UYF101" s="1053"/>
      <c r="UYG101" s="1053"/>
      <c r="UYH101" s="1053"/>
      <c r="UYI101" s="1053"/>
      <c r="UYJ101" s="480"/>
      <c r="UYK101" s="480"/>
      <c r="UYL101" s="481"/>
      <c r="UYM101" s="480"/>
      <c r="UYN101" s="480"/>
      <c r="UYO101" s="480"/>
      <c r="UYP101" s="481"/>
      <c r="UYQ101" s="481"/>
      <c r="UYR101" s="482"/>
      <c r="UYS101" s="481"/>
      <c r="UYT101" s="1053"/>
      <c r="UYU101" s="1053"/>
      <c r="UYV101" s="1053"/>
      <c r="UYW101" s="1053"/>
      <c r="UYX101" s="1053"/>
      <c r="UYY101" s="480"/>
      <c r="UYZ101" s="480"/>
      <c r="UZA101" s="481"/>
      <c r="UZB101" s="480"/>
      <c r="UZC101" s="480"/>
      <c r="UZD101" s="480"/>
      <c r="UZE101" s="481"/>
      <c r="UZF101" s="481"/>
      <c r="UZG101" s="482"/>
      <c r="UZH101" s="481"/>
      <c r="UZI101" s="1053"/>
      <c r="UZJ101" s="1053"/>
      <c r="UZK101" s="1053"/>
      <c r="UZL101" s="1053"/>
      <c r="UZM101" s="1053"/>
      <c r="UZN101" s="480"/>
      <c r="UZO101" s="480"/>
      <c r="UZP101" s="481"/>
      <c r="UZQ101" s="480"/>
      <c r="UZR101" s="480"/>
      <c r="UZS101" s="480"/>
      <c r="UZT101" s="481"/>
      <c r="UZU101" s="481"/>
      <c r="UZV101" s="482"/>
      <c r="UZW101" s="481"/>
      <c r="UZX101" s="1053"/>
      <c r="UZY101" s="1053"/>
      <c r="UZZ101" s="1053"/>
      <c r="VAA101" s="1053"/>
      <c r="VAB101" s="1053"/>
      <c r="VAC101" s="480"/>
      <c r="VAD101" s="480"/>
      <c r="VAE101" s="481"/>
      <c r="VAF101" s="480"/>
      <c r="VAG101" s="480"/>
      <c r="VAH101" s="480"/>
      <c r="VAI101" s="481"/>
      <c r="VAJ101" s="481"/>
      <c r="VAK101" s="482"/>
      <c r="VAL101" s="481"/>
      <c r="VAM101" s="1053"/>
      <c r="VAN101" s="1053"/>
      <c r="VAO101" s="1053"/>
      <c r="VAP101" s="1053"/>
      <c r="VAQ101" s="1053"/>
      <c r="VAR101" s="480"/>
      <c r="VAS101" s="480"/>
      <c r="VAT101" s="481"/>
      <c r="VAU101" s="480"/>
      <c r="VAV101" s="480"/>
      <c r="VAW101" s="480"/>
      <c r="VAX101" s="481"/>
      <c r="VAY101" s="481"/>
      <c r="VAZ101" s="482"/>
      <c r="VBA101" s="481"/>
      <c r="VBB101" s="1053"/>
      <c r="VBC101" s="1053"/>
      <c r="VBD101" s="1053"/>
      <c r="VBE101" s="1053"/>
      <c r="VBF101" s="1053"/>
      <c r="VBG101" s="480"/>
      <c r="VBH101" s="480"/>
      <c r="VBI101" s="481"/>
      <c r="VBJ101" s="480"/>
      <c r="VBK101" s="480"/>
      <c r="VBL101" s="480"/>
      <c r="VBM101" s="481"/>
      <c r="VBN101" s="481"/>
      <c r="VBO101" s="482"/>
      <c r="VBP101" s="481"/>
      <c r="VBQ101" s="1053"/>
      <c r="VBR101" s="1053"/>
      <c r="VBS101" s="1053"/>
      <c r="VBT101" s="1053"/>
      <c r="VBU101" s="1053"/>
      <c r="VBV101" s="480"/>
      <c r="VBW101" s="480"/>
      <c r="VBX101" s="481"/>
      <c r="VBY101" s="480"/>
      <c r="VBZ101" s="480"/>
      <c r="VCA101" s="480"/>
      <c r="VCB101" s="481"/>
      <c r="VCC101" s="481"/>
      <c r="VCD101" s="482"/>
      <c r="VCE101" s="481"/>
      <c r="VCF101" s="1053"/>
      <c r="VCG101" s="1053"/>
      <c r="VCH101" s="1053"/>
      <c r="VCI101" s="1053"/>
      <c r="VCJ101" s="1053"/>
      <c r="VCK101" s="480"/>
      <c r="VCL101" s="480"/>
      <c r="VCM101" s="481"/>
      <c r="VCN101" s="480"/>
      <c r="VCO101" s="480"/>
      <c r="VCP101" s="480"/>
      <c r="VCQ101" s="481"/>
      <c r="VCR101" s="481"/>
      <c r="VCS101" s="482"/>
      <c r="VCT101" s="481"/>
      <c r="VCU101" s="1053"/>
      <c r="VCV101" s="1053"/>
      <c r="VCW101" s="1053"/>
      <c r="VCX101" s="1053"/>
      <c r="VCY101" s="1053"/>
      <c r="VCZ101" s="480"/>
      <c r="VDA101" s="480"/>
      <c r="VDB101" s="481"/>
      <c r="VDC101" s="480"/>
      <c r="VDD101" s="480"/>
      <c r="VDE101" s="480"/>
      <c r="VDF101" s="481"/>
      <c r="VDG101" s="481"/>
      <c r="VDH101" s="482"/>
      <c r="VDI101" s="481"/>
      <c r="VDJ101" s="1053"/>
      <c r="VDK101" s="1053"/>
      <c r="VDL101" s="1053"/>
      <c r="VDM101" s="1053"/>
      <c r="VDN101" s="1053"/>
      <c r="VDO101" s="480"/>
      <c r="VDP101" s="480"/>
      <c r="VDQ101" s="481"/>
      <c r="VDR101" s="480"/>
      <c r="VDS101" s="480"/>
      <c r="VDT101" s="480"/>
      <c r="VDU101" s="481"/>
      <c r="VDV101" s="481"/>
      <c r="VDW101" s="482"/>
      <c r="VDX101" s="481"/>
      <c r="VDY101" s="1053"/>
      <c r="VDZ101" s="1053"/>
      <c r="VEA101" s="1053"/>
      <c r="VEB101" s="1053"/>
      <c r="VEC101" s="1053"/>
      <c r="VED101" s="480"/>
      <c r="VEE101" s="480"/>
      <c r="VEF101" s="481"/>
      <c r="VEG101" s="480"/>
      <c r="VEH101" s="480"/>
      <c r="VEI101" s="480"/>
      <c r="VEJ101" s="481"/>
      <c r="VEK101" s="481"/>
      <c r="VEL101" s="482"/>
      <c r="VEM101" s="481"/>
      <c r="VEN101" s="1053"/>
      <c r="VEO101" s="1053"/>
      <c r="VEP101" s="1053"/>
      <c r="VEQ101" s="1053"/>
      <c r="VER101" s="1053"/>
      <c r="VES101" s="480"/>
      <c r="VET101" s="480"/>
      <c r="VEU101" s="481"/>
      <c r="VEV101" s="480"/>
      <c r="VEW101" s="480"/>
      <c r="VEX101" s="480"/>
      <c r="VEY101" s="481"/>
      <c r="VEZ101" s="481"/>
      <c r="VFA101" s="482"/>
      <c r="VFB101" s="481"/>
      <c r="VFC101" s="1053"/>
      <c r="VFD101" s="1053"/>
      <c r="VFE101" s="1053"/>
      <c r="VFF101" s="1053"/>
      <c r="VFG101" s="1053"/>
      <c r="VFH101" s="480"/>
      <c r="VFI101" s="480"/>
      <c r="VFJ101" s="481"/>
      <c r="VFK101" s="480"/>
      <c r="VFL101" s="480"/>
      <c r="VFM101" s="480"/>
      <c r="VFN101" s="481"/>
      <c r="VFO101" s="481"/>
      <c r="VFP101" s="482"/>
      <c r="VFQ101" s="481"/>
      <c r="VFR101" s="1053"/>
      <c r="VFS101" s="1053"/>
      <c r="VFT101" s="1053"/>
      <c r="VFU101" s="1053"/>
      <c r="VFV101" s="1053"/>
      <c r="VFW101" s="480"/>
      <c r="VFX101" s="480"/>
      <c r="VFY101" s="481"/>
      <c r="VFZ101" s="480"/>
      <c r="VGA101" s="480"/>
      <c r="VGB101" s="480"/>
      <c r="VGC101" s="481"/>
      <c r="VGD101" s="481"/>
      <c r="VGE101" s="482"/>
      <c r="VGF101" s="481"/>
      <c r="VGG101" s="1053"/>
      <c r="VGH101" s="1053"/>
      <c r="VGI101" s="1053"/>
      <c r="VGJ101" s="1053"/>
      <c r="VGK101" s="1053"/>
      <c r="VGL101" s="480"/>
      <c r="VGM101" s="480"/>
      <c r="VGN101" s="481"/>
      <c r="VGO101" s="480"/>
      <c r="VGP101" s="480"/>
      <c r="VGQ101" s="480"/>
      <c r="VGR101" s="481"/>
      <c r="VGS101" s="481"/>
      <c r="VGT101" s="482"/>
      <c r="VGU101" s="481"/>
      <c r="VGV101" s="1053"/>
      <c r="VGW101" s="1053"/>
      <c r="VGX101" s="1053"/>
      <c r="VGY101" s="1053"/>
      <c r="VGZ101" s="1053"/>
      <c r="VHA101" s="480"/>
      <c r="VHB101" s="480"/>
      <c r="VHC101" s="481"/>
      <c r="VHD101" s="480"/>
      <c r="VHE101" s="480"/>
      <c r="VHF101" s="480"/>
      <c r="VHG101" s="481"/>
      <c r="VHH101" s="481"/>
      <c r="VHI101" s="482"/>
      <c r="VHJ101" s="481"/>
      <c r="VHK101" s="1053"/>
      <c r="VHL101" s="1053"/>
      <c r="VHM101" s="1053"/>
      <c r="VHN101" s="1053"/>
      <c r="VHO101" s="1053"/>
      <c r="VHP101" s="480"/>
      <c r="VHQ101" s="480"/>
      <c r="VHR101" s="481"/>
      <c r="VHS101" s="480"/>
      <c r="VHT101" s="480"/>
      <c r="VHU101" s="480"/>
      <c r="VHV101" s="481"/>
      <c r="VHW101" s="481"/>
      <c r="VHX101" s="482"/>
      <c r="VHY101" s="481"/>
      <c r="VHZ101" s="1053"/>
      <c r="VIA101" s="1053"/>
      <c r="VIB101" s="1053"/>
      <c r="VIC101" s="1053"/>
      <c r="VID101" s="1053"/>
      <c r="VIE101" s="480"/>
      <c r="VIF101" s="480"/>
      <c r="VIG101" s="481"/>
      <c r="VIH101" s="480"/>
      <c r="VII101" s="480"/>
      <c r="VIJ101" s="480"/>
      <c r="VIK101" s="481"/>
      <c r="VIL101" s="481"/>
      <c r="VIM101" s="482"/>
      <c r="VIN101" s="481"/>
      <c r="VIO101" s="1053"/>
      <c r="VIP101" s="1053"/>
      <c r="VIQ101" s="1053"/>
      <c r="VIR101" s="1053"/>
      <c r="VIS101" s="1053"/>
      <c r="VIT101" s="480"/>
      <c r="VIU101" s="480"/>
      <c r="VIV101" s="481"/>
      <c r="VIW101" s="480"/>
      <c r="VIX101" s="480"/>
      <c r="VIY101" s="480"/>
      <c r="VIZ101" s="481"/>
      <c r="VJA101" s="481"/>
      <c r="VJB101" s="482"/>
      <c r="VJC101" s="481"/>
      <c r="VJD101" s="1053"/>
      <c r="VJE101" s="1053"/>
      <c r="VJF101" s="1053"/>
      <c r="VJG101" s="1053"/>
      <c r="VJH101" s="1053"/>
      <c r="VJI101" s="480"/>
      <c r="VJJ101" s="480"/>
      <c r="VJK101" s="481"/>
      <c r="VJL101" s="480"/>
      <c r="VJM101" s="480"/>
      <c r="VJN101" s="480"/>
      <c r="VJO101" s="481"/>
      <c r="VJP101" s="481"/>
      <c r="VJQ101" s="482"/>
      <c r="VJR101" s="481"/>
      <c r="VJS101" s="1053"/>
      <c r="VJT101" s="1053"/>
      <c r="VJU101" s="1053"/>
      <c r="VJV101" s="1053"/>
      <c r="VJW101" s="1053"/>
      <c r="VJX101" s="480"/>
      <c r="VJY101" s="480"/>
      <c r="VJZ101" s="481"/>
      <c r="VKA101" s="480"/>
      <c r="VKB101" s="480"/>
      <c r="VKC101" s="480"/>
      <c r="VKD101" s="481"/>
      <c r="VKE101" s="481"/>
      <c r="VKF101" s="482"/>
      <c r="VKG101" s="481"/>
      <c r="VKH101" s="1053"/>
      <c r="VKI101" s="1053"/>
      <c r="VKJ101" s="1053"/>
      <c r="VKK101" s="1053"/>
      <c r="VKL101" s="1053"/>
      <c r="VKM101" s="480"/>
      <c r="VKN101" s="480"/>
      <c r="VKO101" s="481"/>
      <c r="VKP101" s="480"/>
      <c r="VKQ101" s="480"/>
      <c r="VKR101" s="480"/>
      <c r="VKS101" s="481"/>
      <c r="VKT101" s="481"/>
      <c r="VKU101" s="482"/>
      <c r="VKV101" s="481"/>
      <c r="VKW101" s="1053"/>
      <c r="VKX101" s="1053"/>
      <c r="VKY101" s="1053"/>
      <c r="VKZ101" s="1053"/>
      <c r="VLA101" s="1053"/>
      <c r="VLB101" s="480"/>
      <c r="VLC101" s="480"/>
      <c r="VLD101" s="481"/>
      <c r="VLE101" s="480"/>
      <c r="VLF101" s="480"/>
      <c r="VLG101" s="480"/>
      <c r="VLH101" s="481"/>
      <c r="VLI101" s="481"/>
      <c r="VLJ101" s="482"/>
      <c r="VLK101" s="481"/>
      <c r="VLL101" s="1053"/>
      <c r="VLM101" s="1053"/>
      <c r="VLN101" s="1053"/>
      <c r="VLO101" s="1053"/>
      <c r="VLP101" s="1053"/>
      <c r="VLQ101" s="480"/>
      <c r="VLR101" s="480"/>
      <c r="VLS101" s="481"/>
      <c r="VLT101" s="480"/>
      <c r="VLU101" s="480"/>
      <c r="VLV101" s="480"/>
      <c r="VLW101" s="481"/>
      <c r="VLX101" s="481"/>
      <c r="VLY101" s="482"/>
      <c r="VLZ101" s="481"/>
      <c r="VMA101" s="1053"/>
      <c r="VMB101" s="1053"/>
      <c r="VMC101" s="1053"/>
      <c r="VMD101" s="1053"/>
      <c r="VME101" s="1053"/>
      <c r="VMF101" s="480"/>
      <c r="VMG101" s="480"/>
      <c r="VMH101" s="481"/>
      <c r="VMI101" s="480"/>
      <c r="VMJ101" s="480"/>
      <c r="VMK101" s="480"/>
      <c r="VML101" s="481"/>
      <c r="VMM101" s="481"/>
      <c r="VMN101" s="482"/>
      <c r="VMO101" s="481"/>
      <c r="VMP101" s="1053"/>
      <c r="VMQ101" s="1053"/>
      <c r="VMR101" s="1053"/>
      <c r="VMS101" s="1053"/>
      <c r="VMT101" s="1053"/>
      <c r="VMU101" s="480"/>
      <c r="VMV101" s="480"/>
      <c r="VMW101" s="481"/>
      <c r="VMX101" s="480"/>
      <c r="VMY101" s="480"/>
      <c r="VMZ101" s="480"/>
      <c r="VNA101" s="481"/>
      <c r="VNB101" s="481"/>
      <c r="VNC101" s="482"/>
      <c r="VND101" s="481"/>
      <c r="VNE101" s="1053"/>
      <c r="VNF101" s="1053"/>
      <c r="VNG101" s="1053"/>
      <c r="VNH101" s="1053"/>
      <c r="VNI101" s="1053"/>
      <c r="VNJ101" s="480"/>
      <c r="VNK101" s="480"/>
      <c r="VNL101" s="481"/>
      <c r="VNM101" s="480"/>
      <c r="VNN101" s="480"/>
      <c r="VNO101" s="480"/>
      <c r="VNP101" s="481"/>
      <c r="VNQ101" s="481"/>
      <c r="VNR101" s="482"/>
      <c r="VNS101" s="481"/>
      <c r="VNT101" s="1053"/>
      <c r="VNU101" s="1053"/>
      <c r="VNV101" s="1053"/>
      <c r="VNW101" s="1053"/>
      <c r="VNX101" s="1053"/>
      <c r="VNY101" s="480"/>
      <c r="VNZ101" s="480"/>
      <c r="VOA101" s="481"/>
      <c r="VOB101" s="480"/>
      <c r="VOC101" s="480"/>
      <c r="VOD101" s="480"/>
      <c r="VOE101" s="481"/>
      <c r="VOF101" s="481"/>
      <c r="VOG101" s="482"/>
      <c r="VOH101" s="481"/>
      <c r="VOI101" s="1053"/>
      <c r="VOJ101" s="1053"/>
      <c r="VOK101" s="1053"/>
      <c r="VOL101" s="1053"/>
      <c r="VOM101" s="1053"/>
      <c r="VON101" s="480"/>
      <c r="VOO101" s="480"/>
      <c r="VOP101" s="481"/>
      <c r="VOQ101" s="480"/>
      <c r="VOR101" s="480"/>
      <c r="VOS101" s="480"/>
      <c r="VOT101" s="481"/>
      <c r="VOU101" s="481"/>
      <c r="VOV101" s="482"/>
      <c r="VOW101" s="481"/>
      <c r="VOX101" s="1053"/>
      <c r="VOY101" s="1053"/>
      <c r="VOZ101" s="1053"/>
      <c r="VPA101" s="1053"/>
      <c r="VPB101" s="1053"/>
      <c r="VPC101" s="480"/>
      <c r="VPD101" s="480"/>
      <c r="VPE101" s="481"/>
      <c r="VPF101" s="480"/>
      <c r="VPG101" s="480"/>
      <c r="VPH101" s="480"/>
      <c r="VPI101" s="481"/>
      <c r="VPJ101" s="481"/>
      <c r="VPK101" s="482"/>
      <c r="VPL101" s="481"/>
      <c r="VPM101" s="1053"/>
      <c r="VPN101" s="1053"/>
      <c r="VPO101" s="1053"/>
      <c r="VPP101" s="1053"/>
      <c r="VPQ101" s="1053"/>
      <c r="VPR101" s="480"/>
      <c r="VPS101" s="480"/>
      <c r="VPT101" s="481"/>
      <c r="VPU101" s="480"/>
      <c r="VPV101" s="480"/>
      <c r="VPW101" s="480"/>
      <c r="VPX101" s="481"/>
      <c r="VPY101" s="481"/>
      <c r="VPZ101" s="482"/>
      <c r="VQA101" s="481"/>
      <c r="VQB101" s="1053"/>
      <c r="VQC101" s="1053"/>
      <c r="VQD101" s="1053"/>
      <c r="VQE101" s="1053"/>
      <c r="VQF101" s="1053"/>
      <c r="VQG101" s="480"/>
      <c r="VQH101" s="480"/>
      <c r="VQI101" s="481"/>
      <c r="VQJ101" s="480"/>
      <c r="VQK101" s="480"/>
      <c r="VQL101" s="480"/>
      <c r="VQM101" s="481"/>
      <c r="VQN101" s="481"/>
      <c r="VQO101" s="482"/>
      <c r="VQP101" s="481"/>
      <c r="VQQ101" s="1053"/>
      <c r="VQR101" s="1053"/>
      <c r="VQS101" s="1053"/>
      <c r="VQT101" s="1053"/>
      <c r="VQU101" s="1053"/>
      <c r="VQV101" s="480"/>
      <c r="VQW101" s="480"/>
      <c r="VQX101" s="481"/>
      <c r="VQY101" s="480"/>
      <c r="VQZ101" s="480"/>
      <c r="VRA101" s="480"/>
      <c r="VRB101" s="481"/>
      <c r="VRC101" s="481"/>
      <c r="VRD101" s="482"/>
      <c r="VRE101" s="481"/>
      <c r="VRF101" s="1053"/>
      <c r="VRG101" s="1053"/>
      <c r="VRH101" s="1053"/>
      <c r="VRI101" s="1053"/>
      <c r="VRJ101" s="1053"/>
      <c r="VRK101" s="480"/>
      <c r="VRL101" s="480"/>
      <c r="VRM101" s="481"/>
      <c r="VRN101" s="480"/>
      <c r="VRO101" s="480"/>
      <c r="VRP101" s="480"/>
      <c r="VRQ101" s="481"/>
      <c r="VRR101" s="481"/>
      <c r="VRS101" s="482"/>
      <c r="VRT101" s="481"/>
      <c r="VRU101" s="1053"/>
      <c r="VRV101" s="1053"/>
      <c r="VRW101" s="1053"/>
      <c r="VRX101" s="1053"/>
      <c r="VRY101" s="1053"/>
      <c r="VRZ101" s="480"/>
      <c r="VSA101" s="480"/>
      <c r="VSB101" s="481"/>
      <c r="VSC101" s="480"/>
      <c r="VSD101" s="480"/>
      <c r="VSE101" s="480"/>
      <c r="VSF101" s="481"/>
      <c r="VSG101" s="481"/>
      <c r="VSH101" s="482"/>
      <c r="VSI101" s="481"/>
      <c r="VSJ101" s="1053"/>
      <c r="VSK101" s="1053"/>
      <c r="VSL101" s="1053"/>
      <c r="VSM101" s="1053"/>
      <c r="VSN101" s="1053"/>
      <c r="VSO101" s="480"/>
      <c r="VSP101" s="480"/>
      <c r="VSQ101" s="481"/>
      <c r="VSR101" s="480"/>
      <c r="VSS101" s="480"/>
      <c r="VST101" s="480"/>
      <c r="VSU101" s="481"/>
      <c r="VSV101" s="481"/>
      <c r="VSW101" s="482"/>
      <c r="VSX101" s="481"/>
      <c r="VSY101" s="1053"/>
      <c r="VSZ101" s="1053"/>
      <c r="VTA101" s="1053"/>
      <c r="VTB101" s="1053"/>
      <c r="VTC101" s="1053"/>
      <c r="VTD101" s="480"/>
      <c r="VTE101" s="480"/>
      <c r="VTF101" s="481"/>
      <c r="VTG101" s="480"/>
      <c r="VTH101" s="480"/>
      <c r="VTI101" s="480"/>
      <c r="VTJ101" s="481"/>
      <c r="VTK101" s="481"/>
      <c r="VTL101" s="482"/>
      <c r="VTM101" s="481"/>
      <c r="VTN101" s="1053"/>
      <c r="VTO101" s="1053"/>
      <c r="VTP101" s="1053"/>
      <c r="VTQ101" s="1053"/>
      <c r="VTR101" s="1053"/>
      <c r="VTS101" s="480"/>
      <c r="VTT101" s="480"/>
      <c r="VTU101" s="481"/>
      <c r="VTV101" s="480"/>
      <c r="VTW101" s="480"/>
      <c r="VTX101" s="480"/>
      <c r="VTY101" s="481"/>
      <c r="VTZ101" s="481"/>
      <c r="VUA101" s="482"/>
      <c r="VUB101" s="481"/>
      <c r="VUC101" s="1053"/>
      <c r="VUD101" s="1053"/>
      <c r="VUE101" s="1053"/>
      <c r="VUF101" s="1053"/>
      <c r="VUG101" s="1053"/>
      <c r="VUH101" s="480"/>
      <c r="VUI101" s="480"/>
      <c r="VUJ101" s="481"/>
      <c r="VUK101" s="480"/>
      <c r="VUL101" s="480"/>
      <c r="VUM101" s="480"/>
      <c r="VUN101" s="481"/>
      <c r="VUO101" s="481"/>
      <c r="VUP101" s="482"/>
      <c r="VUQ101" s="481"/>
      <c r="VUR101" s="1053"/>
      <c r="VUS101" s="1053"/>
      <c r="VUT101" s="1053"/>
      <c r="VUU101" s="1053"/>
      <c r="VUV101" s="1053"/>
      <c r="VUW101" s="480"/>
      <c r="VUX101" s="480"/>
      <c r="VUY101" s="481"/>
      <c r="VUZ101" s="480"/>
      <c r="VVA101" s="480"/>
      <c r="VVB101" s="480"/>
      <c r="VVC101" s="481"/>
      <c r="VVD101" s="481"/>
      <c r="VVE101" s="482"/>
      <c r="VVF101" s="481"/>
      <c r="VVG101" s="1053"/>
      <c r="VVH101" s="1053"/>
      <c r="VVI101" s="1053"/>
      <c r="VVJ101" s="1053"/>
      <c r="VVK101" s="1053"/>
      <c r="VVL101" s="480"/>
      <c r="VVM101" s="480"/>
      <c r="VVN101" s="481"/>
      <c r="VVO101" s="480"/>
      <c r="VVP101" s="480"/>
      <c r="VVQ101" s="480"/>
      <c r="VVR101" s="481"/>
      <c r="VVS101" s="481"/>
      <c r="VVT101" s="482"/>
      <c r="VVU101" s="481"/>
      <c r="VVV101" s="1053"/>
      <c r="VVW101" s="1053"/>
      <c r="VVX101" s="1053"/>
      <c r="VVY101" s="1053"/>
      <c r="VVZ101" s="1053"/>
      <c r="VWA101" s="480"/>
      <c r="VWB101" s="480"/>
      <c r="VWC101" s="481"/>
      <c r="VWD101" s="480"/>
      <c r="VWE101" s="480"/>
      <c r="VWF101" s="480"/>
      <c r="VWG101" s="481"/>
      <c r="VWH101" s="481"/>
      <c r="VWI101" s="482"/>
      <c r="VWJ101" s="481"/>
      <c r="VWK101" s="1053"/>
      <c r="VWL101" s="1053"/>
      <c r="VWM101" s="1053"/>
      <c r="VWN101" s="1053"/>
      <c r="VWO101" s="1053"/>
      <c r="VWP101" s="480"/>
      <c r="VWQ101" s="480"/>
      <c r="VWR101" s="481"/>
      <c r="VWS101" s="480"/>
      <c r="VWT101" s="480"/>
      <c r="VWU101" s="480"/>
      <c r="VWV101" s="481"/>
      <c r="VWW101" s="481"/>
      <c r="VWX101" s="482"/>
      <c r="VWY101" s="481"/>
      <c r="VWZ101" s="1053"/>
      <c r="VXA101" s="1053"/>
      <c r="VXB101" s="1053"/>
      <c r="VXC101" s="1053"/>
      <c r="VXD101" s="1053"/>
      <c r="VXE101" s="480"/>
      <c r="VXF101" s="480"/>
      <c r="VXG101" s="481"/>
      <c r="VXH101" s="480"/>
      <c r="VXI101" s="480"/>
      <c r="VXJ101" s="480"/>
      <c r="VXK101" s="481"/>
      <c r="VXL101" s="481"/>
      <c r="VXM101" s="482"/>
      <c r="VXN101" s="481"/>
      <c r="VXO101" s="1053"/>
      <c r="VXP101" s="1053"/>
      <c r="VXQ101" s="1053"/>
      <c r="VXR101" s="1053"/>
      <c r="VXS101" s="1053"/>
      <c r="VXT101" s="480"/>
      <c r="VXU101" s="480"/>
      <c r="VXV101" s="481"/>
      <c r="VXW101" s="480"/>
      <c r="VXX101" s="480"/>
      <c r="VXY101" s="480"/>
      <c r="VXZ101" s="481"/>
      <c r="VYA101" s="481"/>
      <c r="VYB101" s="482"/>
      <c r="VYC101" s="481"/>
      <c r="VYD101" s="1053"/>
      <c r="VYE101" s="1053"/>
      <c r="VYF101" s="1053"/>
      <c r="VYG101" s="1053"/>
      <c r="VYH101" s="1053"/>
      <c r="VYI101" s="480"/>
      <c r="VYJ101" s="480"/>
      <c r="VYK101" s="481"/>
      <c r="VYL101" s="480"/>
      <c r="VYM101" s="480"/>
      <c r="VYN101" s="480"/>
      <c r="VYO101" s="481"/>
      <c r="VYP101" s="481"/>
      <c r="VYQ101" s="482"/>
      <c r="VYR101" s="481"/>
      <c r="VYS101" s="1053"/>
      <c r="VYT101" s="1053"/>
      <c r="VYU101" s="1053"/>
      <c r="VYV101" s="1053"/>
      <c r="VYW101" s="1053"/>
      <c r="VYX101" s="480"/>
      <c r="VYY101" s="480"/>
      <c r="VYZ101" s="481"/>
      <c r="VZA101" s="480"/>
      <c r="VZB101" s="480"/>
      <c r="VZC101" s="480"/>
      <c r="VZD101" s="481"/>
      <c r="VZE101" s="481"/>
      <c r="VZF101" s="482"/>
      <c r="VZG101" s="481"/>
      <c r="VZH101" s="1053"/>
      <c r="VZI101" s="1053"/>
      <c r="VZJ101" s="1053"/>
      <c r="VZK101" s="1053"/>
      <c r="VZL101" s="1053"/>
      <c r="VZM101" s="480"/>
      <c r="VZN101" s="480"/>
      <c r="VZO101" s="481"/>
      <c r="VZP101" s="480"/>
      <c r="VZQ101" s="480"/>
      <c r="VZR101" s="480"/>
      <c r="VZS101" s="481"/>
      <c r="VZT101" s="481"/>
      <c r="VZU101" s="482"/>
      <c r="VZV101" s="481"/>
      <c r="VZW101" s="1053"/>
      <c r="VZX101" s="1053"/>
      <c r="VZY101" s="1053"/>
      <c r="VZZ101" s="1053"/>
      <c r="WAA101" s="1053"/>
      <c r="WAB101" s="480"/>
      <c r="WAC101" s="480"/>
      <c r="WAD101" s="481"/>
      <c r="WAE101" s="480"/>
      <c r="WAF101" s="480"/>
      <c r="WAG101" s="480"/>
      <c r="WAH101" s="481"/>
      <c r="WAI101" s="481"/>
      <c r="WAJ101" s="482"/>
      <c r="WAK101" s="481"/>
      <c r="WAL101" s="1053"/>
      <c r="WAM101" s="1053"/>
      <c r="WAN101" s="1053"/>
      <c r="WAO101" s="1053"/>
      <c r="WAP101" s="1053"/>
      <c r="WAQ101" s="480"/>
      <c r="WAR101" s="480"/>
      <c r="WAS101" s="481"/>
      <c r="WAT101" s="480"/>
      <c r="WAU101" s="480"/>
      <c r="WAV101" s="480"/>
      <c r="WAW101" s="481"/>
      <c r="WAX101" s="481"/>
      <c r="WAY101" s="482"/>
      <c r="WAZ101" s="481"/>
      <c r="WBA101" s="1053"/>
      <c r="WBB101" s="1053"/>
      <c r="WBC101" s="1053"/>
      <c r="WBD101" s="1053"/>
      <c r="WBE101" s="1053"/>
      <c r="WBF101" s="480"/>
      <c r="WBG101" s="480"/>
      <c r="WBH101" s="481"/>
      <c r="WBI101" s="480"/>
      <c r="WBJ101" s="480"/>
      <c r="WBK101" s="480"/>
      <c r="WBL101" s="481"/>
      <c r="WBM101" s="481"/>
      <c r="WBN101" s="482"/>
      <c r="WBO101" s="481"/>
      <c r="WBP101" s="1053"/>
      <c r="WBQ101" s="1053"/>
      <c r="WBR101" s="1053"/>
      <c r="WBS101" s="1053"/>
      <c r="WBT101" s="1053"/>
      <c r="WBU101" s="480"/>
      <c r="WBV101" s="480"/>
      <c r="WBW101" s="481"/>
      <c r="WBX101" s="480"/>
      <c r="WBY101" s="480"/>
      <c r="WBZ101" s="480"/>
      <c r="WCA101" s="481"/>
      <c r="WCB101" s="481"/>
      <c r="WCC101" s="482"/>
      <c r="WCD101" s="481"/>
      <c r="WCE101" s="1053"/>
      <c r="WCF101" s="1053"/>
      <c r="WCG101" s="1053"/>
      <c r="WCH101" s="1053"/>
      <c r="WCI101" s="1053"/>
      <c r="WCJ101" s="480"/>
      <c r="WCK101" s="480"/>
      <c r="WCL101" s="481"/>
      <c r="WCM101" s="480"/>
      <c r="WCN101" s="480"/>
      <c r="WCO101" s="480"/>
      <c r="WCP101" s="481"/>
      <c r="WCQ101" s="481"/>
      <c r="WCR101" s="482"/>
      <c r="WCS101" s="481"/>
      <c r="WCT101" s="1053"/>
      <c r="WCU101" s="1053"/>
      <c r="WCV101" s="1053"/>
      <c r="WCW101" s="1053"/>
      <c r="WCX101" s="1053"/>
      <c r="WCY101" s="480"/>
      <c r="WCZ101" s="480"/>
      <c r="WDA101" s="481"/>
      <c r="WDB101" s="480"/>
      <c r="WDC101" s="480"/>
      <c r="WDD101" s="480"/>
      <c r="WDE101" s="481"/>
      <c r="WDF101" s="481"/>
      <c r="WDG101" s="482"/>
      <c r="WDH101" s="481"/>
      <c r="WDI101" s="1053"/>
      <c r="WDJ101" s="1053"/>
      <c r="WDK101" s="1053"/>
      <c r="WDL101" s="1053"/>
      <c r="WDM101" s="1053"/>
      <c r="WDN101" s="480"/>
      <c r="WDO101" s="480"/>
      <c r="WDP101" s="481"/>
      <c r="WDQ101" s="480"/>
      <c r="WDR101" s="480"/>
      <c r="WDS101" s="480"/>
      <c r="WDT101" s="481"/>
      <c r="WDU101" s="481"/>
      <c r="WDV101" s="482"/>
      <c r="WDW101" s="481"/>
      <c r="WDX101" s="1053"/>
      <c r="WDY101" s="1053"/>
      <c r="WDZ101" s="1053"/>
      <c r="WEA101" s="1053"/>
      <c r="WEB101" s="1053"/>
      <c r="WEC101" s="480"/>
      <c r="WED101" s="480"/>
      <c r="WEE101" s="481"/>
      <c r="WEF101" s="480"/>
      <c r="WEG101" s="480"/>
      <c r="WEH101" s="480"/>
      <c r="WEI101" s="481"/>
      <c r="WEJ101" s="481"/>
      <c r="WEK101" s="482"/>
      <c r="WEL101" s="481"/>
      <c r="WEM101" s="1053"/>
      <c r="WEN101" s="1053"/>
      <c r="WEO101" s="1053"/>
      <c r="WEP101" s="1053"/>
      <c r="WEQ101" s="1053"/>
      <c r="WER101" s="480"/>
      <c r="WES101" s="480"/>
      <c r="WET101" s="481"/>
      <c r="WEU101" s="480"/>
      <c r="WEV101" s="480"/>
      <c r="WEW101" s="480"/>
      <c r="WEX101" s="481"/>
      <c r="WEY101" s="481"/>
      <c r="WEZ101" s="482"/>
      <c r="WFA101" s="481"/>
      <c r="WFB101" s="1053"/>
      <c r="WFC101" s="1053"/>
      <c r="WFD101" s="1053"/>
      <c r="WFE101" s="1053"/>
      <c r="WFF101" s="1053"/>
      <c r="WFG101" s="480"/>
      <c r="WFH101" s="480"/>
      <c r="WFI101" s="481"/>
      <c r="WFJ101" s="480"/>
      <c r="WFK101" s="480"/>
      <c r="WFL101" s="480"/>
      <c r="WFM101" s="481"/>
      <c r="WFN101" s="481"/>
      <c r="WFO101" s="482"/>
      <c r="WFP101" s="481"/>
      <c r="WFQ101" s="1053"/>
      <c r="WFR101" s="1053"/>
      <c r="WFS101" s="1053"/>
      <c r="WFT101" s="1053"/>
      <c r="WFU101" s="1053"/>
      <c r="WFV101" s="480"/>
      <c r="WFW101" s="480"/>
      <c r="WFX101" s="481"/>
      <c r="WFY101" s="480"/>
      <c r="WFZ101" s="480"/>
      <c r="WGA101" s="480"/>
      <c r="WGB101" s="481"/>
      <c r="WGC101" s="481"/>
      <c r="WGD101" s="482"/>
      <c r="WGE101" s="481"/>
      <c r="WGF101" s="1053"/>
      <c r="WGG101" s="1053"/>
      <c r="WGH101" s="1053"/>
      <c r="WGI101" s="1053"/>
      <c r="WGJ101" s="1053"/>
      <c r="WGK101" s="480"/>
      <c r="WGL101" s="480"/>
      <c r="WGM101" s="481"/>
      <c r="WGN101" s="480"/>
      <c r="WGO101" s="480"/>
      <c r="WGP101" s="480"/>
      <c r="WGQ101" s="481"/>
      <c r="WGR101" s="481"/>
      <c r="WGS101" s="482"/>
      <c r="WGT101" s="481"/>
      <c r="WGU101" s="1053"/>
      <c r="WGV101" s="1053"/>
      <c r="WGW101" s="1053"/>
      <c r="WGX101" s="1053"/>
      <c r="WGY101" s="1053"/>
      <c r="WGZ101" s="480"/>
      <c r="WHA101" s="480"/>
      <c r="WHB101" s="481"/>
      <c r="WHC101" s="480"/>
      <c r="WHD101" s="480"/>
      <c r="WHE101" s="480"/>
      <c r="WHF101" s="481"/>
      <c r="WHG101" s="481"/>
      <c r="WHH101" s="482"/>
      <c r="WHI101" s="481"/>
      <c r="WHJ101" s="1053"/>
      <c r="WHK101" s="1053"/>
      <c r="WHL101" s="1053"/>
      <c r="WHM101" s="1053"/>
      <c r="WHN101" s="1053"/>
      <c r="WHO101" s="480"/>
      <c r="WHP101" s="480"/>
      <c r="WHQ101" s="481"/>
      <c r="WHR101" s="480"/>
      <c r="WHS101" s="480"/>
      <c r="WHT101" s="480"/>
      <c r="WHU101" s="481"/>
      <c r="WHV101" s="481"/>
      <c r="WHW101" s="482"/>
      <c r="WHX101" s="481"/>
      <c r="WHY101" s="1053"/>
      <c r="WHZ101" s="1053"/>
      <c r="WIA101" s="1053"/>
      <c r="WIB101" s="1053"/>
      <c r="WIC101" s="1053"/>
      <c r="WID101" s="480"/>
      <c r="WIE101" s="480"/>
      <c r="WIF101" s="481"/>
      <c r="WIG101" s="480"/>
      <c r="WIH101" s="480"/>
      <c r="WII101" s="480"/>
      <c r="WIJ101" s="481"/>
      <c r="WIK101" s="481"/>
      <c r="WIL101" s="482"/>
      <c r="WIM101" s="481"/>
      <c r="WIN101" s="1053"/>
      <c r="WIO101" s="1053"/>
      <c r="WIP101" s="1053"/>
      <c r="WIQ101" s="1053"/>
      <c r="WIR101" s="1053"/>
      <c r="WIS101" s="480"/>
      <c r="WIT101" s="480"/>
      <c r="WIU101" s="481"/>
      <c r="WIV101" s="480"/>
      <c r="WIW101" s="480"/>
      <c r="WIX101" s="480"/>
      <c r="WIY101" s="481"/>
      <c r="WIZ101" s="481"/>
      <c r="WJA101" s="482"/>
      <c r="WJB101" s="481"/>
      <c r="WJC101" s="1053"/>
      <c r="WJD101" s="1053"/>
      <c r="WJE101" s="1053"/>
      <c r="WJF101" s="1053"/>
      <c r="WJG101" s="1053"/>
      <c r="WJH101" s="480"/>
      <c r="WJI101" s="480"/>
      <c r="WJJ101" s="481"/>
      <c r="WJK101" s="480"/>
      <c r="WJL101" s="480"/>
      <c r="WJM101" s="480"/>
      <c r="WJN101" s="481"/>
      <c r="WJO101" s="481"/>
      <c r="WJP101" s="482"/>
      <c r="WJQ101" s="481"/>
      <c r="WJR101" s="1053"/>
      <c r="WJS101" s="1053"/>
      <c r="WJT101" s="1053"/>
      <c r="WJU101" s="1053"/>
      <c r="WJV101" s="1053"/>
      <c r="WJW101" s="480"/>
      <c r="WJX101" s="480"/>
      <c r="WJY101" s="481"/>
      <c r="WJZ101" s="480"/>
      <c r="WKA101" s="480"/>
      <c r="WKB101" s="480"/>
      <c r="WKC101" s="481"/>
      <c r="WKD101" s="481"/>
      <c r="WKE101" s="482"/>
      <c r="WKF101" s="481"/>
      <c r="WKG101" s="1053"/>
      <c r="WKH101" s="1053"/>
      <c r="WKI101" s="1053"/>
      <c r="WKJ101" s="1053"/>
      <c r="WKK101" s="1053"/>
      <c r="WKL101" s="480"/>
      <c r="WKM101" s="480"/>
      <c r="WKN101" s="481"/>
      <c r="WKO101" s="480"/>
      <c r="WKP101" s="480"/>
      <c r="WKQ101" s="480"/>
      <c r="WKR101" s="481"/>
      <c r="WKS101" s="481"/>
      <c r="WKT101" s="482"/>
      <c r="WKU101" s="481"/>
      <c r="WKV101" s="1053"/>
      <c r="WKW101" s="1053"/>
      <c r="WKX101" s="1053"/>
      <c r="WKY101" s="1053"/>
      <c r="WKZ101" s="1053"/>
      <c r="WLA101" s="480"/>
      <c r="WLB101" s="480"/>
      <c r="WLC101" s="481"/>
      <c r="WLD101" s="480"/>
      <c r="WLE101" s="480"/>
      <c r="WLF101" s="480"/>
      <c r="WLG101" s="481"/>
      <c r="WLH101" s="481"/>
      <c r="WLI101" s="482"/>
      <c r="WLJ101" s="481"/>
      <c r="WLK101" s="1053"/>
      <c r="WLL101" s="1053"/>
      <c r="WLM101" s="1053"/>
      <c r="WLN101" s="1053"/>
      <c r="WLO101" s="1053"/>
      <c r="WLP101" s="480"/>
      <c r="WLQ101" s="480"/>
      <c r="WLR101" s="481"/>
      <c r="WLS101" s="480"/>
      <c r="WLT101" s="480"/>
      <c r="WLU101" s="480"/>
      <c r="WLV101" s="481"/>
      <c r="WLW101" s="481"/>
      <c r="WLX101" s="482"/>
      <c r="WLY101" s="481"/>
      <c r="WLZ101" s="1053"/>
      <c r="WMA101" s="1053"/>
      <c r="WMB101" s="1053"/>
      <c r="WMC101" s="1053"/>
      <c r="WMD101" s="1053"/>
      <c r="WME101" s="480"/>
      <c r="WMF101" s="480"/>
      <c r="WMG101" s="481"/>
      <c r="WMH101" s="480"/>
      <c r="WMI101" s="480"/>
      <c r="WMJ101" s="480"/>
      <c r="WMK101" s="481"/>
      <c r="WML101" s="481"/>
      <c r="WMM101" s="482"/>
      <c r="WMN101" s="481"/>
      <c r="WMO101" s="1053"/>
      <c r="WMP101" s="1053"/>
      <c r="WMQ101" s="1053"/>
      <c r="WMR101" s="1053"/>
      <c r="WMS101" s="1053"/>
      <c r="WMT101" s="480"/>
      <c r="WMU101" s="480"/>
      <c r="WMV101" s="481"/>
      <c r="WMW101" s="480"/>
      <c r="WMX101" s="480"/>
      <c r="WMY101" s="480"/>
      <c r="WMZ101" s="481"/>
      <c r="WNA101" s="481"/>
      <c r="WNB101" s="482"/>
      <c r="WNC101" s="481"/>
      <c r="WND101" s="1053"/>
      <c r="WNE101" s="1053"/>
      <c r="WNF101" s="1053"/>
      <c r="WNG101" s="1053"/>
      <c r="WNH101" s="1053"/>
      <c r="WNI101" s="480"/>
      <c r="WNJ101" s="480"/>
      <c r="WNK101" s="481"/>
      <c r="WNL101" s="480"/>
      <c r="WNM101" s="480"/>
      <c r="WNN101" s="480"/>
      <c r="WNO101" s="481"/>
      <c r="WNP101" s="481"/>
      <c r="WNQ101" s="482"/>
      <c r="WNR101" s="481"/>
      <c r="WNS101" s="1053"/>
      <c r="WNT101" s="1053"/>
      <c r="WNU101" s="1053"/>
      <c r="WNV101" s="1053"/>
      <c r="WNW101" s="1053"/>
      <c r="WNX101" s="480"/>
      <c r="WNY101" s="480"/>
      <c r="WNZ101" s="481"/>
      <c r="WOA101" s="480"/>
      <c r="WOB101" s="480"/>
      <c r="WOC101" s="480"/>
      <c r="WOD101" s="481"/>
      <c r="WOE101" s="481"/>
      <c r="WOF101" s="482"/>
      <c r="WOG101" s="481"/>
      <c r="WOH101" s="1053"/>
      <c r="WOI101" s="1053"/>
      <c r="WOJ101" s="1053"/>
      <c r="WOK101" s="1053"/>
      <c r="WOL101" s="1053"/>
      <c r="WOM101" s="480"/>
      <c r="WON101" s="480"/>
      <c r="WOO101" s="481"/>
      <c r="WOP101" s="480"/>
      <c r="WOQ101" s="480"/>
      <c r="WOR101" s="480"/>
      <c r="WOS101" s="481"/>
      <c r="WOT101" s="481"/>
      <c r="WOU101" s="482"/>
      <c r="WOV101" s="481"/>
      <c r="WOW101" s="1053"/>
      <c r="WOX101" s="1053"/>
      <c r="WOY101" s="1053"/>
      <c r="WOZ101" s="1053"/>
      <c r="WPA101" s="1053"/>
      <c r="WPB101" s="480"/>
      <c r="WPC101" s="480"/>
      <c r="WPD101" s="481"/>
      <c r="WPE101" s="480"/>
      <c r="WPF101" s="480"/>
      <c r="WPG101" s="480"/>
      <c r="WPH101" s="481"/>
      <c r="WPI101" s="481"/>
      <c r="WPJ101" s="482"/>
      <c r="WPK101" s="481"/>
      <c r="WPL101" s="1053"/>
      <c r="WPM101" s="1053"/>
      <c r="WPN101" s="1053"/>
      <c r="WPO101" s="1053"/>
      <c r="WPP101" s="1053"/>
      <c r="WPQ101" s="480"/>
      <c r="WPR101" s="480"/>
      <c r="WPS101" s="481"/>
      <c r="WPT101" s="480"/>
      <c r="WPU101" s="480"/>
      <c r="WPV101" s="480"/>
      <c r="WPW101" s="481"/>
      <c r="WPX101" s="481"/>
      <c r="WPY101" s="482"/>
      <c r="WPZ101" s="481"/>
      <c r="WQA101" s="1053"/>
      <c r="WQB101" s="1053"/>
      <c r="WQC101" s="1053"/>
      <c r="WQD101" s="1053"/>
      <c r="WQE101" s="1053"/>
      <c r="WQF101" s="480"/>
      <c r="WQG101" s="480"/>
      <c r="WQH101" s="481"/>
      <c r="WQI101" s="480"/>
      <c r="WQJ101" s="480"/>
      <c r="WQK101" s="480"/>
      <c r="WQL101" s="481"/>
      <c r="WQM101" s="481"/>
      <c r="WQN101" s="482"/>
      <c r="WQO101" s="481"/>
      <c r="WQP101" s="1053"/>
      <c r="WQQ101" s="1053"/>
      <c r="WQR101" s="1053"/>
      <c r="WQS101" s="1053"/>
      <c r="WQT101" s="1053"/>
      <c r="WQU101" s="480"/>
      <c r="WQV101" s="480"/>
      <c r="WQW101" s="481"/>
      <c r="WQX101" s="480"/>
      <c r="WQY101" s="480"/>
      <c r="WQZ101" s="480"/>
      <c r="WRA101" s="481"/>
      <c r="WRB101" s="481"/>
      <c r="WRC101" s="482"/>
      <c r="WRD101" s="481"/>
      <c r="WRE101" s="1053"/>
      <c r="WRF101" s="1053"/>
      <c r="WRG101" s="1053"/>
      <c r="WRH101" s="1053"/>
      <c r="WRI101" s="1053"/>
      <c r="WRJ101" s="480"/>
      <c r="WRK101" s="480"/>
      <c r="WRL101" s="481"/>
      <c r="WRM101" s="480"/>
      <c r="WRN101" s="480"/>
      <c r="WRO101" s="480"/>
      <c r="WRP101" s="481"/>
      <c r="WRQ101" s="481"/>
      <c r="WRR101" s="482"/>
      <c r="WRS101" s="481"/>
      <c r="WRT101" s="1053"/>
      <c r="WRU101" s="1053"/>
      <c r="WRV101" s="1053"/>
      <c r="WRW101" s="1053"/>
      <c r="WRX101" s="1053"/>
      <c r="WRY101" s="480"/>
      <c r="WRZ101" s="480"/>
      <c r="WSA101" s="481"/>
      <c r="WSB101" s="480"/>
      <c r="WSC101" s="480"/>
      <c r="WSD101" s="480"/>
      <c r="WSE101" s="481"/>
      <c r="WSF101" s="481"/>
      <c r="WSG101" s="482"/>
      <c r="WSH101" s="481"/>
      <c r="WSI101" s="1053"/>
      <c r="WSJ101" s="1053"/>
      <c r="WSK101" s="1053"/>
      <c r="WSL101" s="1053"/>
      <c r="WSM101" s="1053"/>
      <c r="WSN101" s="480"/>
      <c r="WSO101" s="480"/>
      <c r="WSP101" s="481"/>
      <c r="WSQ101" s="480"/>
      <c r="WSR101" s="480"/>
      <c r="WSS101" s="480"/>
      <c r="WST101" s="481"/>
      <c r="WSU101" s="481"/>
      <c r="WSV101" s="482"/>
      <c r="WSW101" s="481"/>
      <c r="WSX101" s="1053"/>
      <c r="WSY101" s="1053"/>
      <c r="WSZ101" s="1053"/>
      <c r="WTA101" s="1053"/>
      <c r="WTB101" s="1053"/>
      <c r="WTC101" s="480"/>
      <c r="WTD101" s="480"/>
      <c r="WTE101" s="481"/>
      <c r="WTF101" s="480"/>
      <c r="WTG101" s="480"/>
      <c r="WTH101" s="480"/>
      <c r="WTI101" s="481"/>
      <c r="WTJ101" s="481"/>
      <c r="WTK101" s="482"/>
      <c r="WTL101" s="481"/>
      <c r="WTM101" s="1053"/>
      <c r="WTN101" s="1053"/>
      <c r="WTO101" s="1053"/>
      <c r="WTP101" s="1053"/>
      <c r="WTQ101" s="1053"/>
      <c r="WTR101" s="480"/>
      <c r="WTS101" s="480"/>
      <c r="WTT101" s="481"/>
      <c r="WTU101" s="480"/>
      <c r="WTV101" s="480"/>
      <c r="WTW101" s="480"/>
      <c r="WTX101" s="481"/>
      <c r="WTY101" s="481"/>
      <c r="WTZ101" s="482"/>
      <c r="WUA101" s="481"/>
      <c r="WUB101" s="1053"/>
      <c r="WUC101" s="1053"/>
      <c r="WUD101" s="1053"/>
      <c r="WUE101" s="1053"/>
      <c r="WUF101" s="1053"/>
      <c r="WUG101" s="480"/>
      <c r="WUH101" s="480"/>
      <c r="WUI101" s="481"/>
      <c r="WUJ101" s="480"/>
      <c r="WUK101" s="480"/>
      <c r="WUL101" s="480"/>
      <c r="WUM101" s="481"/>
      <c r="WUN101" s="481"/>
      <c r="WUO101" s="482"/>
      <c r="WUP101" s="481"/>
      <c r="WUQ101" s="1053"/>
      <c r="WUR101" s="1053"/>
      <c r="WUS101" s="1053"/>
      <c r="WUT101" s="1053"/>
      <c r="WUU101" s="1053"/>
      <c r="WUV101" s="480"/>
      <c r="WUW101" s="480"/>
      <c r="WUX101" s="481"/>
      <c r="WUY101" s="480"/>
      <c r="WUZ101" s="480"/>
      <c r="WVA101" s="480"/>
      <c r="WVB101" s="481"/>
      <c r="WVC101" s="481"/>
      <c r="WVD101" s="482"/>
      <c r="WVE101" s="481"/>
      <c r="WVF101" s="1053"/>
      <c r="WVG101" s="1053"/>
      <c r="WVH101" s="1053"/>
      <c r="WVI101" s="1053"/>
      <c r="WVJ101" s="1053"/>
      <c r="WVK101" s="480"/>
      <c r="WVL101" s="480"/>
      <c r="WVM101" s="481"/>
      <c r="WVN101" s="480"/>
      <c r="WVO101" s="480"/>
      <c r="WVP101" s="480"/>
      <c r="WVQ101" s="481"/>
      <c r="WVR101" s="481"/>
      <c r="WVS101" s="482"/>
      <c r="WVT101" s="481"/>
      <c r="WVU101" s="1053"/>
      <c r="WVV101" s="1053"/>
      <c r="WVW101" s="1053"/>
      <c r="WVX101" s="1053"/>
      <c r="WVY101" s="1053"/>
      <c r="WVZ101" s="480"/>
      <c r="WWA101" s="480"/>
      <c r="WWB101" s="481"/>
      <c r="WWC101" s="480"/>
      <c r="WWD101" s="480"/>
      <c r="WWE101" s="480"/>
      <c r="WWF101" s="481"/>
      <c r="WWG101" s="481"/>
      <c r="WWH101" s="482"/>
      <c r="WWI101" s="481"/>
      <c r="WWJ101" s="1053"/>
      <c r="WWK101" s="1053"/>
      <c r="WWL101" s="1053"/>
      <c r="WWM101" s="1053"/>
      <c r="WWN101" s="1053"/>
      <c r="WWO101" s="480"/>
      <c r="WWP101" s="480"/>
      <c r="WWQ101" s="481"/>
      <c r="WWR101" s="480"/>
      <c r="WWS101" s="480"/>
      <c r="WWT101" s="480"/>
      <c r="WWU101" s="481"/>
      <c r="WWV101" s="481"/>
      <c r="WWW101" s="482"/>
      <c r="WWX101" s="481"/>
      <c r="WWY101" s="1053"/>
      <c r="WWZ101" s="1053"/>
      <c r="WXA101" s="1053"/>
      <c r="WXB101" s="1053"/>
      <c r="WXC101" s="1053"/>
      <c r="WXD101" s="480"/>
      <c r="WXE101" s="480"/>
      <c r="WXF101" s="481"/>
      <c r="WXG101" s="480"/>
      <c r="WXH101" s="480"/>
      <c r="WXI101" s="480"/>
      <c r="WXJ101" s="481"/>
      <c r="WXK101" s="481"/>
      <c r="WXL101" s="482"/>
      <c r="WXM101" s="481"/>
      <c r="WXN101" s="1053"/>
      <c r="WXO101" s="1053"/>
      <c r="WXP101" s="1053"/>
      <c r="WXQ101" s="1053"/>
      <c r="WXR101" s="1053"/>
      <c r="WXS101" s="480"/>
      <c r="WXT101" s="480"/>
      <c r="WXU101" s="481"/>
      <c r="WXV101" s="480"/>
      <c r="WXW101" s="480"/>
      <c r="WXX101" s="480"/>
      <c r="WXY101" s="481"/>
      <c r="WXZ101" s="481"/>
      <c r="WYA101" s="482"/>
      <c r="WYB101" s="481"/>
      <c r="WYC101" s="1053"/>
      <c r="WYD101" s="1053"/>
      <c r="WYE101" s="1053"/>
      <c r="WYF101" s="1053"/>
      <c r="WYG101" s="1053"/>
      <c r="WYH101" s="480"/>
      <c r="WYI101" s="480"/>
      <c r="WYJ101" s="481"/>
      <c r="WYK101" s="480"/>
      <c r="WYL101" s="480"/>
      <c r="WYM101" s="480"/>
      <c r="WYN101" s="481"/>
      <c r="WYO101" s="481"/>
      <c r="WYP101" s="482"/>
      <c r="WYQ101" s="481"/>
      <c r="WYR101" s="1053"/>
      <c r="WYS101" s="1053"/>
      <c r="WYT101" s="1053"/>
      <c r="WYU101" s="1053"/>
      <c r="WYV101" s="1053"/>
      <c r="WYW101" s="480"/>
      <c r="WYX101" s="480"/>
      <c r="WYY101" s="481"/>
      <c r="WYZ101" s="480"/>
      <c r="WZA101" s="480"/>
      <c r="WZB101" s="480"/>
      <c r="WZC101" s="481"/>
      <c r="WZD101" s="481"/>
      <c r="WZE101" s="482"/>
      <c r="WZF101" s="481"/>
      <c r="WZG101" s="1053"/>
      <c r="WZH101" s="1053"/>
      <c r="WZI101" s="1053"/>
      <c r="WZJ101" s="1053"/>
      <c r="WZK101" s="1053"/>
      <c r="WZL101" s="480"/>
      <c r="WZM101" s="480"/>
      <c r="WZN101" s="481"/>
      <c r="WZO101" s="480"/>
      <c r="WZP101" s="480"/>
      <c r="WZQ101" s="480"/>
      <c r="WZR101" s="481"/>
      <c r="WZS101" s="481"/>
      <c r="WZT101" s="482"/>
      <c r="WZU101" s="481"/>
      <c r="WZV101" s="1053"/>
      <c r="WZW101" s="1053"/>
      <c r="WZX101" s="1053"/>
      <c r="WZY101" s="1053"/>
      <c r="WZZ101" s="1053"/>
      <c r="XAA101" s="480"/>
      <c r="XAB101" s="480"/>
      <c r="XAC101" s="481"/>
      <c r="XAD101" s="480"/>
      <c r="XAE101" s="480"/>
      <c r="XAF101" s="480"/>
      <c r="XAG101" s="481"/>
      <c r="XAH101" s="481"/>
      <c r="XAI101" s="482"/>
      <c r="XAJ101" s="481"/>
      <c r="XAK101" s="1053"/>
      <c r="XAL101" s="1053"/>
      <c r="XAM101" s="1053"/>
      <c r="XAN101" s="1053"/>
      <c r="XAO101" s="1053"/>
      <c r="XAP101" s="480"/>
      <c r="XAQ101" s="480"/>
      <c r="XAR101" s="481"/>
      <c r="XAS101" s="480"/>
      <c r="XAT101" s="480"/>
      <c r="XAU101" s="480"/>
      <c r="XAV101" s="481"/>
      <c r="XAW101" s="481"/>
      <c r="XAX101" s="482"/>
      <c r="XAY101" s="481"/>
      <c r="XAZ101" s="1053"/>
      <c r="XBA101" s="1053"/>
      <c r="XBB101" s="1053"/>
      <c r="XBC101" s="1053"/>
      <c r="XBD101" s="1053"/>
      <c r="XBE101" s="480"/>
      <c r="XBF101" s="480"/>
      <c r="XBG101" s="481"/>
      <c r="XBH101" s="480"/>
      <c r="XBI101" s="480"/>
      <c r="XBJ101" s="480"/>
      <c r="XBK101" s="481"/>
      <c r="XBL101" s="481"/>
      <c r="XBM101" s="482"/>
      <c r="XBN101" s="481"/>
      <c r="XBO101" s="1053"/>
      <c r="XBP101" s="1053"/>
      <c r="XBQ101" s="1053"/>
      <c r="XBR101" s="1053"/>
      <c r="XBS101" s="1053"/>
      <c r="XBT101" s="480"/>
      <c r="XBU101" s="480"/>
      <c r="XBV101" s="481"/>
      <c r="XBW101" s="480"/>
      <c r="XBX101" s="480"/>
      <c r="XBY101" s="480"/>
      <c r="XBZ101" s="481"/>
      <c r="XCA101" s="481"/>
      <c r="XCB101" s="482"/>
      <c r="XCC101" s="481"/>
      <c r="XCD101" s="1053"/>
      <c r="XCE101" s="1053"/>
      <c r="XCF101" s="1053"/>
      <c r="XCG101" s="1053"/>
      <c r="XCH101" s="1053"/>
      <c r="XCI101" s="480"/>
      <c r="XCJ101" s="480"/>
      <c r="XCK101" s="481"/>
      <c r="XCL101" s="480"/>
      <c r="XCM101" s="480"/>
      <c r="XCN101" s="480"/>
      <c r="XCO101" s="481"/>
      <c r="XCP101" s="481"/>
      <c r="XCQ101" s="482"/>
      <c r="XCR101" s="481"/>
      <c r="XCS101" s="1053"/>
      <c r="XCT101" s="1053"/>
      <c r="XCU101" s="1053"/>
      <c r="XCV101" s="1053"/>
      <c r="XCW101" s="1053"/>
      <c r="XCX101" s="480"/>
      <c r="XCY101" s="480"/>
      <c r="XCZ101" s="481"/>
      <c r="XDA101" s="480"/>
      <c r="XDB101" s="480"/>
      <c r="XDC101" s="480"/>
      <c r="XDD101" s="481"/>
      <c r="XDE101" s="481"/>
      <c r="XDF101" s="482"/>
      <c r="XDG101" s="481"/>
      <c r="XDH101" s="1053"/>
      <c r="XDI101" s="1053"/>
      <c r="XDJ101" s="1053"/>
      <c r="XDK101" s="1053"/>
      <c r="XDL101" s="1053"/>
      <c r="XDM101" s="480"/>
      <c r="XDN101" s="480"/>
      <c r="XDO101" s="481"/>
      <c r="XDP101" s="480"/>
      <c r="XDQ101" s="480"/>
      <c r="XDR101" s="480"/>
      <c r="XDS101" s="481"/>
      <c r="XDT101" s="481"/>
      <c r="XDU101" s="482"/>
      <c r="XDV101" s="481"/>
      <c r="XDW101" s="1053"/>
      <c r="XDX101" s="1053"/>
      <c r="XDY101" s="1053"/>
      <c r="XDZ101" s="1053"/>
      <c r="XEA101" s="1053"/>
      <c r="XEB101" s="480"/>
      <c r="XEC101" s="480"/>
      <c r="XED101" s="481"/>
      <c r="XEE101" s="480"/>
      <c r="XEF101" s="480"/>
      <c r="XEG101" s="480"/>
      <c r="XEH101" s="481"/>
      <c r="XEI101" s="481"/>
      <c r="XEJ101" s="482"/>
      <c r="XEK101" s="481"/>
      <c r="XEL101" s="1053"/>
      <c r="XEM101" s="1053"/>
      <c r="XEN101" s="1053"/>
      <c r="XEO101" s="1053"/>
      <c r="XEP101" s="1053"/>
      <c r="XEQ101" s="480"/>
      <c r="XER101" s="480"/>
      <c r="XES101" s="481"/>
      <c r="XET101" s="480"/>
      <c r="XEU101" s="480"/>
      <c r="XEV101" s="480"/>
      <c r="XEW101" s="481"/>
      <c r="XEX101" s="481"/>
      <c r="XEY101" s="482"/>
      <c r="XEZ101" s="481"/>
      <c r="XFA101" s="1053"/>
      <c r="XFB101" s="1053"/>
      <c r="XFC101" s="1053"/>
      <c r="XFD101" s="1053"/>
    </row>
    <row r="102" spans="1:16384" s="51" customFormat="1" ht="48.75" customHeight="1">
      <c r="A102" s="225" t="s">
        <v>248</v>
      </c>
      <c r="B102" s="226" t="s">
        <v>249</v>
      </c>
      <c r="C102" s="226" t="s">
        <v>250</v>
      </c>
      <c r="D102" s="227" t="s">
        <v>41</v>
      </c>
      <c r="E102" s="228" t="s">
        <v>2</v>
      </c>
      <c r="F102" s="229" t="s">
        <v>3</v>
      </c>
      <c r="G102" s="229" t="s">
        <v>155</v>
      </c>
      <c r="H102" s="229" t="s">
        <v>251</v>
      </c>
      <c r="I102" s="567" t="s">
        <v>252</v>
      </c>
      <c r="J102" s="567" t="s">
        <v>253</v>
      </c>
      <c r="K102" s="231" t="s">
        <v>254</v>
      </c>
      <c r="L102" s="1057" t="s">
        <v>256</v>
      </c>
      <c r="M102" s="1057"/>
      <c r="N102" s="232" t="s">
        <v>255</v>
      </c>
      <c r="O102" s="233" t="s">
        <v>258</v>
      </c>
    </row>
    <row r="103" spans="1:16384" ht="30" customHeight="1">
      <c r="A103" s="1066" t="str">
        <f>'Financial Plan 1397'!A92:B92</f>
        <v>مجموع عمومی به افغانی</v>
      </c>
      <c r="B103" s="1066"/>
      <c r="C103" s="1066"/>
      <c r="D103" s="1066"/>
      <c r="E103" s="645"/>
      <c r="F103" s="645"/>
      <c r="G103" s="645"/>
      <c r="H103" s="646" t="e">
        <f>H10+H64+H24+H35+H45+H86+H101+H93</f>
        <v>#REF!</v>
      </c>
      <c r="I103" s="646">
        <f>SUM(I10+I64+I24+I35+I45+I86)</f>
        <v>0</v>
      </c>
      <c r="J103" s="646">
        <f>SUM(J10+J64+J24+J35+J45+J86)</f>
        <v>0</v>
      </c>
      <c r="K103" s="646"/>
      <c r="L103" s="646"/>
      <c r="M103" s="646" t="e">
        <f>SUM(M10+M64+M24+M35+M45+M86)</f>
        <v>#REF!</v>
      </c>
      <c r="N103" s="646" t="e">
        <f>SUM(N10+N64+N24+N35+N45+N86)</f>
        <v>#REF!</v>
      </c>
      <c r="O103" s="647" t="e">
        <f>SUM(O10+O64+O24+O35+O45+O86+O101+O93)</f>
        <v>#REF!</v>
      </c>
    </row>
    <row r="104" spans="1:16384" s="51" customFormat="1" ht="30" customHeight="1">
      <c r="A104" s="1067" t="str">
        <f>'Financial Plan 1397'!A93:B93</f>
        <v>مجموع عمومی به دالر</v>
      </c>
      <c r="B104" s="1068"/>
      <c r="C104" s="1068"/>
      <c r="D104" s="1069"/>
      <c r="E104" s="268"/>
      <c r="F104" s="268"/>
      <c r="G104" s="268"/>
      <c r="H104" s="269" t="e">
        <f>H103/74.4</f>
        <v>#REF!</v>
      </c>
      <c r="I104" s="269"/>
      <c r="J104" s="270"/>
      <c r="K104" s="270"/>
      <c r="L104" s="270"/>
      <c r="M104" s="270"/>
      <c r="N104" s="270"/>
      <c r="O104" s="270"/>
    </row>
    <row r="105" spans="1:16384" s="340" customFormat="1" ht="33" customHeight="1">
      <c r="A105" s="752" t="s">
        <v>425</v>
      </c>
      <c r="B105" s="298"/>
      <c r="C105" s="16"/>
      <c r="D105" s="16" t="s">
        <v>422</v>
      </c>
      <c r="F105" s="16"/>
      <c r="G105" s="16"/>
      <c r="H105" s="16"/>
      <c r="I105" s="16"/>
      <c r="J105" s="16"/>
      <c r="K105" s="450"/>
      <c r="L105" s="450"/>
      <c r="M105" s="339"/>
    </row>
    <row r="106" spans="1:16384" s="543" customFormat="1" ht="18.75">
      <c r="A106" s="378" t="s">
        <v>426</v>
      </c>
      <c r="B106" s="544"/>
      <c r="C106" s="298"/>
      <c r="D106" s="902" t="s">
        <v>223</v>
      </c>
      <c r="E106" s="902"/>
      <c r="F106" s="902"/>
      <c r="G106" s="902"/>
      <c r="H106" s="340"/>
      <c r="I106" s="340"/>
      <c r="J106" s="896" t="s">
        <v>601</v>
      </c>
      <c r="K106" s="896"/>
      <c r="L106" s="896"/>
      <c r="M106" s="896"/>
      <c r="N106" s="364"/>
    </row>
    <row r="107" spans="1:16384" s="543" customFormat="1" ht="24" customHeight="1">
      <c r="A107" s="378" t="s">
        <v>385</v>
      </c>
      <c r="B107" s="548"/>
      <c r="C107" s="298"/>
      <c r="D107" s="545" t="s">
        <v>390</v>
      </c>
      <c r="G107" s="545" t="s">
        <v>21</v>
      </c>
      <c r="H107" s="340"/>
      <c r="I107" s="340"/>
      <c r="J107" s="542" t="s">
        <v>607</v>
      </c>
      <c r="K107" s="340"/>
      <c r="L107" s="340"/>
      <c r="M107" s="542" t="s">
        <v>604</v>
      </c>
      <c r="N107" s="364"/>
    </row>
    <row r="108" spans="1:16384" s="340" customFormat="1" ht="26.25" customHeight="1">
      <c r="A108" s="365" t="s">
        <v>424</v>
      </c>
      <c r="B108" s="365"/>
      <c r="C108" s="543"/>
      <c r="D108" s="542" t="s">
        <v>279</v>
      </c>
      <c r="E108" s="365"/>
      <c r="F108" s="365"/>
      <c r="G108" s="542" t="s">
        <v>423</v>
      </c>
      <c r="H108" s="365"/>
      <c r="I108" s="365"/>
      <c r="J108" s="741" t="s">
        <v>602</v>
      </c>
      <c r="K108" s="365"/>
      <c r="L108" s="370"/>
      <c r="M108" s="741" t="s">
        <v>603</v>
      </c>
      <c r="N108" s="365"/>
    </row>
    <row r="109" spans="1:16384" ht="28.5" customHeight="1">
      <c r="A109" s="166"/>
      <c r="B109" s="212"/>
      <c r="C109" s="166"/>
      <c r="D109" s="166"/>
      <c r="E109" s="132"/>
      <c r="F109" s="132"/>
      <c r="G109" s="144"/>
      <c r="H109" s="165"/>
      <c r="I109" s="144"/>
      <c r="J109" s="165"/>
      <c r="K109" s="163"/>
      <c r="L109" s="66"/>
      <c r="M109" s="66"/>
      <c r="N109" s="163"/>
    </row>
  </sheetData>
  <mergeCells count="8784">
    <mergeCell ref="D106:G106"/>
    <mergeCell ref="J106:M106"/>
    <mergeCell ref="C38:C44"/>
    <mergeCell ref="B38:B44"/>
    <mergeCell ref="A38:A44"/>
    <mergeCell ref="XEL10:XEP10"/>
    <mergeCell ref="XFA10:XFD10"/>
    <mergeCell ref="XBO10:XBS10"/>
    <mergeCell ref="XCD10:XCH10"/>
    <mergeCell ref="XCS10:XCW10"/>
    <mergeCell ref="XDH10:XDL10"/>
    <mergeCell ref="XDW10:XEA10"/>
    <mergeCell ref="WYR10:WYV10"/>
    <mergeCell ref="WZG10:WZK10"/>
    <mergeCell ref="WZV10:WZZ10"/>
    <mergeCell ref="XAK10:XAO10"/>
    <mergeCell ref="XAZ10:XBD10"/>
    <mergeCell ref="WVU10:WVY10"/>
    <mergeCell ref="WWJ10:WWN10"/>
    <mergeCell ref="WWY10:WXC10"/>
    <mergeCell ref="WXN10:WXR10"/>
    <mergeCell ref="WYC10:WYG10"/>
    <mergeCell ref="WSX10:WTB10"/>
    <mergeCell ref="WTM10:WTQ10"/>
    <mergeCell ref="WUB10:WUF10"/>
    <mergeCell ref="WUQ10:WUU10"/>
    <mergeCell ref="WVF10:WVJ10"/>
    <mergeCell ref="WQA10:WQE10"/>
    <mergeCell ref="WQP10:WQT10"/>
    <mergeCell ref="WRE10:WRI10"/>
    <mergeCell ref="WRT10:WRX10"/>
    <mergeCell ref="WSI10:WSM10"/>
    <mergeCell ref="WND10:WNH10"/>
    <mergeCell ref="WNS10:WNW10"/>
    <mergeCell ref="WOH10:WOL10"/>
    <mergeCell ref="WOW10:WPA10"/>
    <mergeCell ref="WPL10:WPP10"/>
    <mergeCell ref="WKG10:WKK10"/>
    <mergeCell ref="WKV10:WKZ10"/>
    <mergeCell ref="WLK10:WLO10"/>
    <mergeCell ref="WLZ10:WMD10"/>
    <mergeCell ref="WMO10:WMS10"/>
    <mergeCell ref="WHJ10:WHN10"/>
    <mergeCell ref="WHY10:WIC10"/>
    <mergeCell ref="WIN10:WIR10"/>
    <mergeCell ref="WJC10:WJG10"/>
    <mergeCell ref="WJR10:WJV10"/>
    <mergeCell ref="WEM10:WEQ10"/>
    <mergeCell ref="WFB10:WFF10"/>
    <mergeCell ref="WFQ10:WFU10"/>
    <mergeCell ref="WGF10:WGJ10"/>
    <mergeCell ref="WGU10:WGY10"/>
    <mergeCell ref="WBP10:WBT10"/>
    <mergeCell ref="WCE10:WCI10"/>
    <mergeCell ref="WCT10:WCX10"/>
    <mergeCell ref="WDI10:WDM10"/>
    <mergeCell ref="WDX10:WEB10"/>
    <mergeCell ref="VYS10:VYW10"/>
    <mergeCell ref="VZH10:VZL10"/>
    <mergeCell ref="VZW10:WAA10"/>
    <mergeCell ref="WAL10:WAP10"/>
    <mergeCell ref="WBA10:WBE10"/>
    <mergeCell ref="VVV10:VVZ10"/>
    <mergeCell ref="VWK10:VWO10"/>
    <mergeCell ref="VWZ10:VXD10"/>
    <mergeCell ref="VXO10:VXS10"/>
    <mergeCell ref="VYD10:VYH10"/>
    <mergeCell ref="VSY10:VTC10"/>
    <mergeCell ref="VTN10:VTR10"/>
    <mergeCell ref="VUC10:VUG10"/>
    <mergeCell ref="VUR10:VUV10"/>
    <mergeCell ref="VVG10:VVK10"/>
    <mergeCell ref="VQB10:VQF10"/>
    <mergeCell ref="VQQ10:VQU10"/>
    <mergeCell ref="VRF10:VRJ10"/>
    <mergeCell ref="VRU10:VRY10"/>
    <mergeCell ref="VSJ10:VSN10"/>
    <mergeCell ref="VNE10:VNI10"/>
    <mergeCell ref="VNT10:VNX10"/>
    <mergeCell ref="VOI10:VOM10"/>
    <mergeCell ref="VOX10:VPB10"/>
    <mergeCell ref="VPM10:VPQ10"/>
    <mergeCell ref="VKH10:VKL10"/>
    <mergeCell ref="VKW10:VLA10"/>
    <mergeCell ref="VLL10:VLP10"/>
    <mergeCell ref="VMA10:VME10"/>
    <mergeCell ref="VMP10:VMT10"/>
    <mergeCell ref="VHK10:VHO10"/>
    <mergeCell ref="VHZ10:VID10"/>
    <mergeCell ref="VIO10:VIS10"/>
    <mergeCell ref="VJD10:VJH10"/>
    <mergeCell ref="VJS10:VJW10"/>
    <mergeCell ref="VEN10:VER10"/>
    <mergeCell ref="VFC10:VFG10"/>
    <mergeCell ref="VFR10:VFV10"/>
    <mergeCell ref="VGG10:VGK10"/>
    <mergeCell ref="VGV10:VGZ10"/>
    <mergeCell ref="VBQ10:VBU10"/>
    <mergeCell ref="VCF10:VCJ10"/>
    <mergeCell ref="VCU10:VCY10"/>
    <mergeCell ref="VDJ10:VDN10"/>
    <mergeCell ref="VDY10:VEC10"/>
    <mergeCell ref="UYT10:UYX10"/>
    <mergeCell ref="UZI10:UZM10"/>
    <mergeCell ref="UZX10:VAB10"/>
    <mergeCell ref="VAM10:VAQ10"/>
    <mergeCell ref="VBB10:VBF10"/>
    <mergeCell ref="UVW10:UWA10"/>
    <mergeCell ref="UWL10:UWP10"/>
    <mergeCell ref="UXA10:UXE10"/>
    <mergeCell ref="UXP10:UXT10"/>
    <mergeCell ref="UYE10:UYI10"/>
    <mergeCell ref="USZ10:UTD10"/>
    <mergeCell ref="UTO10:UTS10"/>
    <mergeCell ref="UUD10:UUH10"/>
    <mergeCell ref="UUS10:UUW10"/>
    <mergeCell ref="UVH10:UVL10"/>
    <mergeCell ref="UQC10:UQG10"/>
    <mergeCell ref="UQR10:UQV10"/>
    <mergeCell ref="URG10:URK10"/>
    <mergeCell ref="URV10:URZ10"/>
    <mergeCell ref="USK10:USO10"/>
    <mergeCell ref="UNF10:UNJ10"/>
    <mergeCell ref="UNU10:UNY10"/>
    <mergeCell ref="UOJ10:UON10"/>
    <mergeCell ref="UOY10:UPC10"/>
    <mergeCell ref="UPN10:UPR10"/>
    <mergeCell ref="UKI10:UKM10"/>
    <mergeCell ref="UKX10:ULB10"/>
    <mergeCell ref="ULM10:ULQ10"/>
    <mergeCell ref="UMB10:UMF10"/>
    <mergeCell ref="UMQ10:UMU10"/>
    <mergeCell ref="UHL10:UHP10"/>
    <mergeCell ref="UIA10:UIE10"/>
    <mergeCell ref="UIP10:UIT10"/>
    <mergeCell ref="UJE10:UJI10"/>
    <mergeCell ref="UJT10:UJX10"/>
    <mergeCell ref="UEO10:UES10"/>
    <mergeCell ref="UFD10:UFH10"/>
    <mergeCell ref="UFS10:UFW10"/>
    <mergeCell ref="UGH10:UGL10"/>
    <mergeCell ref="UGW10:UHA10"/>
    <mergeCell ref="UBR10:UBV10"/>
    <mergeCell ref="UCG10:UCK10"/>
    <mergeCell ref="UCV10:UCZ10"/>
    <mergeCell ref="UDK10:UDO10"/>
    <mergeCell ref="UDZ10:UED10"/>
    <mergeCell ref="TYU10:TYY10"/>
    <mergeCell ref="TZJ10:TZN10"/>
    <mergeCell ref="TZY10:UAC10"/>
    <mergeCell ref="UAN10:UAR10"/>
    <mergeCell ref="UBC10:UBG10"/>
    <mergeCell ref="TVX10:TWB10"/>
    <mergeCell ref="TWM10:TWQ10"/>
    <mergeCell ref="TXB10:TXF10"/>
    <mergeCell ref="TXQ10:TXU10"/>
    <mergeCell ref="TYF10:TYJ10"/>
    <mergeCell ref="TTA10:TTE10"/>
    <mergeCell ref="TTP10:TTT10"/>
    <mergeCell ref="TUE10:TUI10"/>
    <mergeCell ref="TUT10:TUX10"/>
    <mergeCell ref="TVI10:TVM10"/>
    <mergeCell ref="TQD10:TQH10"/>
    <mergeCell ref="TQS10:TQW10"/>
    <mergeCell ref="TRH10:TRL10"/>
    <mergeCell ref="TRW10:TSA10"/>
    <mergeCell ref="TSL10:TSP10"/>
    <mergeCell ref="TNG10:TNK10"/>
    <mergeCell ref="TNV10:TNZ10"/>
    <mergeCell ref="TOK10:TOO10"/>
    <mergeCell ref="TOZ10:TPD10"/>
    <mergeCell ref="TPO10:TPS10"/>
    <mergeCell ref="TKJ10:TKN10"/>
    <mergeCell ref="TKY10:TLC10"/>
    <mergeCell ref="TLN10:TLR10"/>
    <mergeCell ref="TMC10:TMG10"/>
    <mergeCell ref="TMR10:TMV10"/>
    <mergeCell ref="THM10:THQ10"/>
    <mergeCell ref="TIB10:TIF10"/>
    <mergeCell ref="TIQ10:TIU10"/>
    <mergeCell ref="TJF10:TJJ10"/>
    <mergeCell ref="TJU10:TJY10"/>
    <mergeCell ref="TEP10:TET10"/>
    <mergeCell ref="TFE10:TFI10"/>
    <mergeCell ref="TFT10:TFX10"/>
    <mergeCell ref="TGI10:TGM10"/>
    <mergeCell ref="TGX10:THB10"/>
    <mergeCell ref="TBS10:TBW10"/>
    <mergeCell ref="TCH10:TCL10"/>
    <mergeCell ref="TCW10:TDA10"/>
    <mergeCell ref="TDL10:TDP10"/>
    <mergeCell ref="TEA10:TEE10"/>
    <mergeCell ref="SYV10:SYZ10"/>
    <mergeCell ref="SZK10:SZO10"/>
    <mergeCell ref="SZZ10:TAD10"/>
    <mergeCell ref="TAO10:TAS10"/>
    <mergeCell ref="TBD10:TBH10"/>
    <mergeCell ref="SVY10:SWC10"/>
    <mergeCell ref="SWN10:SWR10"/>
    <mergeCell ref="SXC10:SXG10"/>
    <mergeCell ref="SXR10:SXV10"/>
    <mergeCell ref="SYG10:SYK10"/>
    <mergeCell ref="STB10:STF10"/>
    <mergeCell ref="STQ10:STU10"/>
    <mergeCell ref="SUF10:SUJ10"/>
    <mergeCell ref="SUU10:SUY10"/>
    <mergeCell ref="SVJ10:SVN10"/>
    <mergeCell ref="SQE10:SQI10"/>
    <mergeCell ref="SQT10:SQX10"/>
    <mergeCell ref="SRI10:SRM10"/>
    <mergeCell ref="SRX10:SSB10"/>
    <mergeCell ref="SSM10:SSQ10"/>
    <mergeCell ref="SNH10:SNL10"/>
    <mergeCell ref="SNW10:SOA10"/>
    <mergeCell ref="SOL10:SOP10"/>
    <mergeCell ref="SPA10:SPE10"/>
    <mergeCell ref="SPP10:SPT10"/>
    <mergeCell ref="SKK10:SKO10"/>
    <mergeCell ref="SKZ10:SLD10"/>
    <mergeCell ref="SLO10:SLS10"/>
    <mergeCell ref="SMD10:SMH10"/>
    <mergeCell ref="SMS10:SMW10"/>
    <mergeCell ref="SHN10:SHR10"/>
    <mergeCell ref="SIC10:SIG10"/>
    <mergeCell ref="SIR10:SIV10"/>
    <mergeCell ref="SJG10:SJK10"/>
    <mergeCell ref="SJV10:SJZ10"/>
    <mergeCell ref="SEQ10:SEU10"/>
    <mergeCell ref="SFF10:SFJ10"/>
    <mergeCell ref="SFU10:SFY10"/>
    <mergeCell ref="SGJ10:SGN10"/>
    <mergeCell ref="SGY10:SHC10"/>
    <mergeCell ref="SBT10:SBX10"/>
    <mergeCell ref="SCI10:SCM10"/>
    <mergeCell ref="SCX10:SDB10"/>
    <mergeCell ref="SDM10:SDQ10"/>
    <mergeCell ref="SEB10:SEF10"/>
    <mergeCell ref="RYW10:RZA10"/>
    <mergeCell ref="RZL10:RZP10"/>
    <mergeCell ref="SAA10:SAE10"/>
    <mergeCell ref="SAP10:SAT10"/>
    <mergeCell ref="SBE10:SBI10"/>
    <mergeCell ref="RVZ10:RWD10"/>
    <mergeCell ref="RWO10:RWS10"/>
    <mergeCell ref="RXD10:RXH10"/>
    <mergeCell ref="RXS10:RXW10"/>
    <mergeCell ref="RYH10:RYL10"/>
    <mergeCell ref="RTC10:RTG10"/>
    <mergeCell ref="RTR10:RTV10"/>
    <mergeCell ref="RUG10:RUK10"/>
    <mergeCell ref="RUV10:RUZ10"/>
    <mergeCell ref="RVK10:RVO10"/>
    <mergeCell ref="RQF10:RQJ10"/>
    <mergeCell ref="RQU10:RQY10"/>
    <mergeCell ref="RRJ10:RRN10"/>
    <mergeCell ref="RRY10:RSC10"/>
    <mergeCell ref="RSN10:RSR10"/>
    <mergeCell ref="RNI10:RNM10"/>
    <mergeCell ref="RNX10:ROB10"/>
    <mergeCell ref="ROM10:ROQ10"/>
    <mergeCell ref="RPB10:RPF10"/>
    <mergeCell ref="RPQ10:RPU10"/>
    <mergeCell ref="RKL10:RKP10"/>
    <mergeCell ref="RLA10:RLE10"/>
    <mergeCell ref="RLP10:RLT10"/>
    <mergeCell ref="RME10:RMI10"/>
    <mergeCell ref="RMT10:RMX10"/>
    <mergeCell ref="RHO10:RHS10"/>
    <mergeCell ref="RID10:RIH10"/>
    <mergeCell ref="RIS10:RIW10"/>
    <mergeCell ref="RJH10:RJL10"/>
    <mergeCell ref="RJW10:RKA10"/>
    <mergeCell ref="RER10:REV10"/>
    <mergeCell ref="RFG10:RFK10"/>
    <mergeCell ref="RFV10:RFZ10"/>
    <mergeCell ref="RGK10:RGO10"/>
    <mergeCell ref="RGZ10:RHD10"/>
    <mergeCell ref="RBU10:RBY10"/>
    <mergeCell ref="RCJ10:RCN10"/>
    <mergeCell ref="RCY10:RDC10"/>
    <mergeCell ref="RDN10:RDR10"/>
    <mergeCell ref="REC10:REG10"/>
    <mergeCell ref="QYX10:QZB10"/>
    <mergeCell ref="QZM10:QZQ10"/>
    <mergeCell ref="RAB10:RAF10"/>
    <mergeCell ref="RAQ10:RAU10"/>
    <mergeCell ref="RBF10:RBJ10"/>
    <mergeCell ref="QWA10:QWE10"/>
    <mergeCell ref="QWP10:QWT10"/>
    <mergeCell ref="QXE10:QXI10"/>
    <mergeCell ref="QXT10:QXX10"/>
    <mergeCell ref="QYI10:QYM10"/>
    <mergeCell ref="QTD10:QTH10"/>
    <mergeCell ref="QTS10:QTW10"/>
    <mergeCell ref="QUH10:QUL10"/>
    <mergeCell ref="QUW10:QVA10"/>
    <mergeCell ref="QVL10:QVP10"/>
    <mergeCell ref="QQG10:QQK10"/>
    <mergeCell ref="QQV10:QQZ10"/>
    <mergeCell ref="QRK10:QRO10"/>
    <mergeCell ref="QRZ10:QSD10"/>
    <mergeCell ref="QSO10:QSS10"/>
    <mergeCell ref="QNJ10:QNN10"/>
    <mergeCell ref="QNY10:QOC10"/>
    <mergeCell ref="QON10:QOR10"/>
    <mergeCell ref="QPC10:QPG10"/>
    <mergeCell ref="QPR10:QPV10"/>
    <mergeCell ref="QKM10:QKQ10"/>
    <mergeCell ref="QLB10:QLF10"/>
    <mergeCell ref="QLQ10:QLU10"/>
    <mergeCell ref="QMF10:QMJ10"/>
    <mergeCell ref="QMU10:QMY10"/>
    <mergeCell ref="QHP10:QHT10"/>
    <mergeCell ref="QIE10:QII10"/>
    <mergeCell ref="QIT10:QIX10"/>
    <mergeCell ref="QJI10:QJM10"/>
    <mergeCell ref="QJX10:QKB10"/>
    <mergeCell ref="QES10:QEW10"/>
    <mergeCell ref="QFH10:QFL10"/>
    <mergeCell ref="QFW10:QGA10"/>
    <mergeCell ref="QGL10:QGP10"/>
    <mergeCell ref="QHA10:QHE10"/>
    <mergeCell ref="QBV10:QBZ10"/>
    <mergeCell ref="QCK10:QCO10"/>
    <mergeCell ref="QCZ10:QDD10"/>
    <mergeCell ref="QDO10:QDS10"/>
    <mergeCell ref="QED10:QEH10"/>
    <mergeCell ref="PYY10:PZC10"/>
    <mergeCell ref="PZN10:PZR10"/>
    <mergeCell ref="QAC10:QAG10"/>
    <mergeCell ref="QAR10:QAV10"/>
    <mergeCell ref="QBG10:QBK10"/>
    <mergeCell ref="PWB10:PWF10"/>
    <mergeCell ref="PWQ10:PWU10"/>
    <mergeCell ref="PXF10:PXJ10"/>
    <mergeCell ref="PXU10:PXY10"/>
    <mergeCell ref="PYJ10:PYN10"/>
    <mergeCell ref="PTE10:PTI10"/>
    <mergeCell ref="PTT10:PTX10"/>
    <mergeCell ref="PUI10:PUM10"/>
    <mergeCell ref="PUX10:PVB10"/>
    <mergeCell ref="PVM10:PVQ10"/>
    <mergeCell ref="PQH10:PQL10"/>
    <mergeCell ref="PQW10:PRA10"/>
    <mergeCell ref="PRL10:PRP10"/>
    <mergeCell ref="PSA10:PSE10"/>
    <mergeCell ref="PSP10:PST10"/>
    <mergeCell ref="PNK10:PNO10"/>
    <mergeCell ref="PNZ10:POD10"/>
    <mergeCell ref="POO10:POS10"/>
    <mergeCell ref="PPD10:PPH10"/>
    <mergeCell ref="PPS10:PPW10"/>
    <mergeCell ref="PKN10:PKR10"/>
    <mergeCell ref="PLC10:PLG10"/>
    <mergeCell ref="PLR10:PLV10"/>
    <mergeCell ref="PMG10:PMK10"/>
    <mergeCell ref="PMV10:PMZ10"/>
    <mergeCell ref="PHQ10:PHU10"/>
    <mergeCell ref="PIF10:PIJ10"/>
    <mergeCell ref="PIU10:PIY10"/>
    <mergeCell ref="PJJ10:PJN10"/>
    <mergeCell ref="PJY10:PKC10"/>
    <mergeCell ref="PET10:PEX10"/>
    <mergeCell ref="PFI10:PFM10"/>
    <mergeCell ref="PFX10:PGB10"/>
    <mergeCell ref="PGM10:PGQ10"/>
    <mergeCell ref="PHB10:PHF10"/>
    <mergeCell ref="PBW10:PCA10"/>
    <mergeCell ref="PCL10:PCP10"/>
    <mergeCell ref="PDA10:PDE10"/>
    <mergeCell ref="PDP10:PDT10"/>
    <mergeCell ref="PEE10:PEI10"/>
    <mergeCell ref="OYZ10:OZD10"/>
    <mergeCell ref="OZO10:OZS10"/>
    <mergeCell ref="PAD10:PAH10"/>
    <mergeCell ref="PAS10:PAW10"/>
    <mergeCell ref="PBH10:PBL10"/>
    <mergeCell ref="OWC10:OWG10"/>
    <mergeCell ref="OWR10:OWV10"/>
    <mergeCell ref="OXG10:OXK10"/>
    <mergeCell ref="OXV10:OXZ10"/>
    <mergeCell ref="OYK10:OYO10"/>
    <mergeCell ref="OTF10:OTJ10"/>
    <mergeCell ref="OTU10:OTY10"/>
    <mergeCell ref="OUJ10:OUN10"/>
    <mergeCell ref="OUY10:OVC10"/>
    <mergeCell ref="OVN10:OVR10"/>
    <mergeCell ref="OQI10:OQM10"/>
    <mergeCell ref="OQX10:ORB10"/>
    <mergeCell ref="ORM10:ORQ10"/>
    <mergeCell ref="OSB10:OSF10"/>
    <mergeCell ref="OSQ10:OSU10"/>
    <mergeCell ref="ONL10:ONP10"/>
    <mergeCell ref="OOA10:OOE10"/>
    <mergeCell ref="OOP10:OOT10"/>
    <mergeCell ref="OPE10:OPI10"/>
    <mergeCell ref="OPT10:OPX10"/>
    <mergeCell ref="OKO10:OKS10"/>
    <mergeCell ref="OLD10:OLH10"/>
    <mergeCell ref="OLS10:OLW10"/>
    <mergeCell ref="OMH10:OML10"/>
    <mergeCell ref="OMW10:ONA10"/>
    <mergeCell ref="OHR10:OHV10"/>
    <mergeCell ref="OIG10:OIK10"/>
    <mergeCell ref="OIV10:OIZ10"/>
    <mergeCell ref="OJK10:OJO10"/>
    <mergeCell ref="OJZ10:OKD10"/>
    <mergeCell ref="OEU10:OEY10"/>
    <mergeCell ref="OFJ10:OFN10"/>
    <mergeCell ref="OFY10:OGC10"/>
    <mergeCell ref="OGN10:OGR10"/>
    <mergeCell ref="OHC10:OHG10"/>
    <mergeCell ref="OBX10:OCB10"/>
    <mergeCell ref="OCM10:OCQ10"/>
    <mergeCell ref="ODB10:ODF10"/>
    <mergeCell ref="ODQ10:ODU10"/>
    <mergeCell ref="OEF10:OEJ10"/>
    <mergeCell ref="NZA10:NZE10"/>
    <mergeCell ref="NZP10:NZT10"/>
    <mergeCell ref="OAE10:OAI10"/>
    <mergeCell ref="OAT10:OAX10"/>
    <mergeCell ref="OBI10:OBM10"/>
    <mergeCell ref="NWD10:NWH10"/>
    <mergeCell ref="NWS10:NWW10"/>
    <mergeCell ref="NXH10:NXL10"/>
    <mergeCell ref="NXW10:NYA10"/>
    <mergeCell ref="NYL10:NYP10"/>
    <mergeCell ref="NTG10:NTK10"/>
    <mergeCell ref="NTV10:NTZ10"/>
    <mergeCell ref="NUK10:NUO10"/>
    <mergeCell ref="NUZ10:NVD10"/>
    <mergeCell ref="NVO10:NVS10"/>
    <mergeCell ref="NQJ10:NQN10"/>
    <mergeCell ref="NQY10:NRC10"/>
    <mergeCell ref="NRN10:NRR10"/>
    <mergeCell ref="NSC10:NSG10"/>
    <mergeCell ref="NSR10:NSV10"/>
    <mergeCell ref="NNM10:NNQ10"/>
    <mergeCell ref="NOB10:NOF10"/>
    <mergeCell ref="NOQ10:NOU10"/>
    <mergeCell ref="NPF10:NPJ10"/>
    <mergeCell ref="NPU10:NPY10"/>
    <mergeCell ref="NKP10:NKT10"/>
    <mergeCell ref="NLE10:NLI10"/>
    <mergeCell ref="NLT10:NLX10"/>
    <mergeCell ref="NMI10:NMM10"/>
    <mergeCell ref="NMX10:NNB10"/>
    <mergeCell ref="NHS10:NHW10"/>
    <mergeCell ref="NIH10:NIL10"/>
    <mergeCell ref="NIW10:NJA10"/>
    <mergeCell ref="NJL10:NJP10"/>
    <mergeCell ref="NKA10:NKE10"/>
    <mergeCell ref="NEV10:NEZ10"/>
    <mergeCell ref="NFK10:NFO10"/>
    <mergeCell ref="NFZ10:NGD10"/>
    <mergeCell ref="NGO10:NGS10"/>
    <mergeCell ref="NHD10:NHH10"/>
    <mergeCell ref="NBY10:NCC10"/>
    <mergeCell ref="NCN10:NCR10"/>
    <mergeCell ref="NDC10:NDG10"/>
    <mergeCell ref="NDR10:NDV10"/>
    <mergeCell ref="NEG10:NEK10"/>
    <mergeCell ref="MZB10:MZF10"/>
    <mergeCell ref="MZQ10:MZU10"/>
    <mergeCell ref="NAF10:NAJ10"/>
    <mergeCell ref="NAU10:NAY10"/>
    <mergeCell ref="NBJ10:NBN10"/>
    <mergeCell ref="MWE10:MWI10"/>
    <mergeCell ref="MWT10:MWX10"/>
    <mergeCell ref="MXI10:MXM10"/>
    <mergeCell ref="MXX10:MYB10"/>
    <mergeCell ref="MYM10:MYQ10"/>
    <mergeCell ref="MTH10:MTL10"/>
    <mergeCell ref="MTW10:MUA10"/>
    <mergeCell ref="MUL10:MUP10"/>
    <mergeCell ref="MVA10:MVE10"/>
    <mergeCell ref="MVP10:MVT10"/>
    <mergeCell ref="MQK10:MQO10"/>
    <mergeCell ref="MQZ10:MRD10"/>
    <mergeCell ref="MRO10:MRS10"/>
    <mergeCell ref="MSD10:MSH10"/>
    <mergeCell ref="MSS10:MSW10"/>
    <mergeCell ref="MNN10:MNR10"/>
    <mergeCell ref="MOC10:MOG10"/>
    <mergeCell ref="MOR10:MOV10"/>
    <mergeCell ref="MPG10:MPK10"/>
    <mergeCell ref="MPV10:MPZ10"/>
    <mergeCell ref="MKQ10:MKU10"/>
    <mergeCell ref="MLF10:MLJ10"/>
    <mergeCell ref="MLU10:MLY10"/>
    <mergeCell ref="MMJ10:MMN10"/>
    <mergeCell ref="MMY10:MNC10"/>
    <mergeCell ref="MHT10:MHX10"/>
    <mergeCell ref="MII10:MIM10"/>
    <mergeCell ref="MIX10:MJB10"/>
    <mergeCell ref="MJM10:MJQ10"/>
    <mergeCell ref="MKB10:MKF10"/>
    <mergeCell ref="MEW10:MFA10"/>
    <mergeCell ref="MFL10:MFP10"/>
    <mergeCell ref="MGA10:MGE10"/>
    <mergeCell ref="MGP10:MGT10"/>
    <mergeCell ref="MHE10:MHI10"/>
    <mergeCell ref="MBZ10:MCD10"/>
    <mergeCell ref="MCO10:MCS10"/>
    <mergeCell ref="MDD10:MDH10"/>
    <mergeCell ref="MDS10:MDW10"/>
    <mergeCell ref="MEH10:MEL10"/>
    <mergeCell ref="LZC10:LZG10"/>
    <mergeCell ref="LZR10:LZV10"/>
    <mergeCell ref="MAG10:MAK10"/>
    <mergeCell ref="MAV10:MAZ10"/>
    <mergeCell ref="MBK10:MBO10"/>
    <mergeCell ref="LWF10:LWJ10"/>
    <mergeCell ref="LWU10:LWY10"/>
    <mergeCell ref="LXJ10:LXN10"/>
    <mergeCell ref="LXY10:LYC10"/>
    <mergeCell ref="LYN10:LYR10"/>
    <mergeCell ref="LTI10:LTM10"/>
    <mergeCell ref="LTX10:LUB10"/>
    <mergeCell ref="LUM10:LUQ10"/>
    <mergeCell ref="LVB10:LVF10"/>
    <mergeCell ref="LVQ10:LVU10"/>
    <mergeCell ref="LQL10:LQP10"/>
    <mergeCell ref="LRA10:LRE10"/>
    <mergeCell ref="LRP10:LRT10"/>
    <mergeCell ref="LSE10:LSI10"/>
    <mergeCell ref="LST10:LSX10"/>
    <mergeCell ref="LNO10:LNS10"/>
    <mergeCell ref="LOD10:LOH10"/>
    <mergeCell ref="LOS10:LOW10"/>
    <mergeCell ref="LPH10:LPL10"/>
    <mergeCell ref="LPW10:LQA10"/>
    <mergeCell ref="LKR10:LKV10"/>
    <mergeCell ref="LLG10:LLK10"/>
    <mergeCell ref="LLV10:LLZ10"/>
    <mergeCell ref="LMK10:LMO10"/>
    <mergeCell ref="LMZ10:LND10"/>
    <mergeCell ref="LHU10:LHY10"/>
    <mergeCell ref="LIJ10:LIN10"/>
    <mergeCell ref="LIY10:LJC10"/>
    <mergeCell ref="LJN10:LJR10"/>
    <mergeCell ref="LKC10:LKG10"/>
    <mergeCell ref="LEX10:LFB10"/>
    <mergeCell ref="LFM10:LFQ10"/>
    <mergeCell ref="LGB10:LGF10"/>
    <mergeCell ref="LGQ10:LGU10"/>
    <mergeCell ref="LHF10:LHJ10"/>
    <mergeCell ref="LCA10:LCE10"/>
    <mergeCell ref="LCP10:LCT10"/>
    <mergeCell ref="LDE10:LDI10"/>
    <mergeCell ref="LDT10:LDX10"/>
    <mergeCell ref="LEI10:LEM10"/>
    <mergeCell ref="KZD10:KZH10"/>
    <mergeCell ref="KZS10:KZW10"/>
    <mergeCell ref="LAH10:LAL10"/>
    <mergeCell ref="LAW10:LBA10"/>
    <mergeCell ref="LBL10:LBP10"/>
    <mergeCell ref="KWG10:KWK10"/>
    <mergeCell ref="KWV10:KWZ10"/>
    <mergeCell ref="KXK10:KXO10"/>
    <mergeCell ref="KXZ10:KYD10"/>
    <mergeCell ref="KYO10:KYS10"/>
    <mergeCell ref="KTJ10:KTN10"/>
    <mergeCell ref="KTY10:KUC10"/>
    <mergeCell ref="KUN10:KUR10"/>
    <mergeCell ref="KVC10:KVG10"/>
    <mergeCell ref="KVR10:KVV10"/>
    <mergeCell ref="KQM10:KQQ10"/>
    <mergeCell ref="KRB10:KRF10"/>
    <mergeCell ref="KRQ10:KRU10"/>
    <mergeCell ref="KSF10:KSJ10"/>
    <mergeCell ref="KSU10:KSY10"/>
    <mergeCell ref="KNP10:KNT10"/>
    <mergeCell ref="KOE10:KOI10"/>
    <mergeCell ref="KOT10:KOX10"/>
    <mergeCell ref="KPI10:KPM10"/>
    <mergeCell ref="KPX10:KQB10"/>
    <mergeCell ref="KKS10:KKW10"/>
    <mergeCell ref="KLH10:KLL10"/>
    <mergeCell ref="KLW10:KMA10"/>
    <mergeCell ref="KML10:KMP10"/>
    <mergeCell ref="KNA10:KNE10"/>
    <mergeCell ref="KHV10:KHZ10"/>
    <mergeCell ref="KIK10:KIO10"/>
    <mergeCell ref="KIZ10:KJD10"/>
    <mergeCell ref="KJO10:KJS10"/>
    <mergeCell ref="KKD10:KKH10"/>
    <mergeCell ref="KEY10:KFC10"/>
    <mergeCell ref="KFN10:KFR10"/>
    <mergeCell ref="KGC10:KGG10"/>
    <mergeCell ref="KGR10:KGV10"/>
    <mergeCell ref="KHG10:KHK10"/>
    <mergeCell ref="KCB10:KCF10"/>
    <mergeCell ref="KCQ10:KCU10"/>
    <mergeCell ref="KDF10:KDJ10"/>
    <mergeCell ref="KDU10:KDY10"/>
    <mergeCell ref="KEJ10:KEN10"/>
    <mergeCell ref="JZE10:JZI10"/>
    <mergeCell ref="JZT10:JZX10"/>
    <mergeCell ref="KAI10:KAM10"/>
    <mergeCell ref="KAX10:KBB10"/>
    <mergeCell ref="KBM10:KBQ10"/>
    <mergeCell ref="JWH10:JWL10"/>
    <mergeCell ref="JWW10:JXA10"/>
    <mergeCell ref="JXL10:JXP10"/>
    <mergeCell ref="JYA10:JYE10"/>
    <mergeCell ref="JYP10:JYT10"/>
    <mergeCell ref="JTK10:JTO10"/>
    <mergeCell ref="JTZ10:JUD10"/>
    <mergeCell ref="JUO10:JUS10"/>
    <mergeCell ref="JVD10:JVH10"/>
    <mergeCell ref="JVS10:JVW10"/>
    <mergeCell ref="JQN10:JQR10"/>
    <mergeCell ref="JRC10:JRG10"/>
    <mergeCell ref="JRR10:JRV10"/>
    <mergeCell ref="JSG10:JSK10"/>
    <mergeCell ref="JSV10:JSZ10"/>
    <mergeCell ref="JNQ10:JNU10"/>
    <mergeCell ref="JOF10:JOJ10"/>
    <mergeCell ref="JOU10:JOY10"/>
    <mergeCell ref="JPJ10:JPN10"/>
    <mergeCell ref="JPY10:JQC10"/>
    <mergeCell ref="JKT10:JKX10"/>
    <mergeCell ref="JLI10:JLM10"/>
    <mergeCell ref="JLX10:JMB10"/>
    <mergeCell ref="JMM10:JMQ10"/>
    <mergeCell ref="JNB10:JNF10"/>
    <mergeCell ref="JHW10:JIA10"/>
    <mergeCell ref="JIL10:JIP10"/>
    <mergeCell ref="JJA10:JJE10"/>
    <mergeCell ref="JJP10:JJT10"/>
    <mergeCell ref="JKE10:JKI10"/>
    <mergeCell ref="JEZ10:JFD10"/>
    <mergeCell ref="JFO10:JFS10"/>
    <mergeCell ref="JGD10:JGH10"/>
    <mergeCell ref="JGS10:JGW10"/>
    <mergeCell ref="JHH10:JHL10"/>
    <mergeCell ref="JCC10:JCG10"/>
    <mergeCell ref="JCR10:JCV10"/>
    <mergeCell ref="JDG10:JDK10"/>
    <mergeCell ref="JDV10:JDZ10"/>
    <mergeCell ref="JEK10:JEO10"/>
    <mergeCell ref="IZF10:IZJ10"/>
    <mergeCell ref="IZU10:IZY10"/>
    <mergeCell ref="JAJ10:JAN10"/>
    <mergeCell ref="JAY10:JBC10"/>
    <mergeCell ref="JBN10:JBR10"/>
    <mergeCell ref="IWI10:IWM10"/>
    <mergeCell ref="IWX10:IXB10"/>
    <mergeCell ref="IXM10:IXQ10"/>
    <mergeCell ref="IYB10:IYF10"/>
    <mergeCell ref="IYQ10:IYU10"/>
    <mergeCell ref="ITL10:ITP10"/>
    <mergeCell ref="IUA10:IUE10"/>
    <mergeCell ref="IUP10:IUT10"/>
    <mergeCell ref="IVE10:IVI10"/>
    <mergeCell ref="IVT10:IVX10"/>
    <mergeCell ref="IQO10:IQS10"/>
    <mergeCell ref="IRD10:IRH10"/>
    <mergeCell ref="IRS10:IRW10"/>
    <mergeCell ref="ISH10:ISL10"/>
    <mergeCell ref="ISW10:ITA10"/>
    <mergeCell ref="INR10:INV10"/>
    <mergeCell ref="IOG10:IOK10"/>
    <mergeCell ref="IOV10:IOZ10"/>
    <mergeCell ref="IPK10:IPO10"/>
    <mergeCell ref="IPZ10:IQD10"/>
    <mergeCell ref="IKU10:IKY10"/>
    <mergeCell ref="ILJ10:ILN10"/>
    <mergeCell ref="ILY10:IMC10"/>
    <mergeCell ref="IMN10:IMR10"/>
    <mergeCell ref="INC10:ING10"/>
    <mergeCell ref="IHX10:IIB10"/>
    <mergeCell ref="IIM10:IIQ10"/>
    <mergeCell ref="IJB10:IJF10"/>
    <mergeCell ref="IJQ10:IJU10"/>
    <mergeCell ref="IKF10:IKJ10"/>
    <mergeCell ref="IFA10:IFE10"/>
    <mergeCell ref="IFP10:IFT10"/>
    <mergeCell ref="IGE10:IGI10"/>
    <mergeCell ref="IGT10:IGX10"/>
    <mergeCell ref="IHI10:IHM10"/>
    <mergeCell ref="ICD10:ICH10"/>
    <mergeCell ref="ICS10:ICW10"/>
    <mergeCell ref="IDH10:IDL10"/>
    <mergeCell ref="IDW10:IEA10"/>
    <mergeCell ref="IEL10:IEP10"/>
    <mergeCell ref="HZG10:HZK10"/>
    <mergeCell ref="HZV10:HZZ10"/>
    <mergeCell ref="IAK10:IAO10"/>
    <mergeCell ref="IAZ10:IBD10"/>
    <mergeCell ref="IBO10:IBS10"/>
    <mergeCell ref="HWJ10:HWN10"/>
    <mergeCell ref="HWY10:HXC10"/>
    <mergeCell ref="HXN10:HXR10"/>
    <mergeCell ref="HYC10:HYG10"/>
    <mergeCell ref="HYR10:HYV10"/>
    <mergeCell ref="HTM10:HTQ10"/>
    <mergeCell ref="HUB10:HUF10"/>
    <mergeCell ref="HUQ10:HUU10"/>
    <mergeCell ref="HVF10:HVJ10"/>
    <mergeCell ref="HVU10:HVY10"/>
    <mergeCell ref="HQP10:HQT10"/>
    <mergeCell ref="HRE10:HRI10"/>
    <mergeCell ref="HRT10:HRX10"/>
    <mergeCell ref="HSI10:HSM10"/>
    <mergeCell ref="HSX10:HTB10"/>
    <mergeCell ref="HNS10:HNW10"/>
    <mergeCell ref="HOH10:HOL10"/>
    <mergeCell ref="HOW10:HPA10"/>
    <mergeCell ref="HPL10:HPP10"/>
    <mergeCell ref="HQA10:HQE10"/>
    <mergeCell ref="HKV10:HKZ10"/>
    <mergeCell ref="HLK10:HLO10"/>
    <mergeCell ref="HLZ10:HMD10"/>
    <mergeCell ref="HMO10:HMS10"/>
    <mergeCell ref="HND10:HNH10"/>
    <mergeCell ref="HHY10:HIC10"/>
    <mergeCell ref="HIN10:HIR10"/>
    <mergeCell ref="HJC10:HJG10"/>
    <mergeCell ref="HJR10:HJV10"/>
    <mergeCell ref="HKG10:HKK10"/>
    <mergeCell ref="HFB10:HFF10"/>
    <mergeCell ref="HFQ10:HFU10"/>
    <mergeCell ref="HGF10:HGJ10"/>
    <mergeCell ref="HGU10:HGY10"/>
    <mergeCell ref="HHJ10:HHN10"/>
    <mergeCell ref="HCE10:HCI10"/>
    <mergeCell ref="HCT10:HCX10"/>
    <mergeCell ref="HDI10:HDM10"/>
    <mergeCell ref="HDX10:HEB10"/>
    <mergeCell ref="HEM10:HEQ10"/>
    <mergeCell ref="GZH10:GZL10"/>
    <mergeCell ref="GZW10:HAA10"/>
    <mergeCell ref="HAL10:HAP10"/>
    <mergeCell ref="HBA10:HBE10"/>
    <mergeCell ref="HBP10:HBT10"/>
    <mergeCell ref="GWK10:GWO10"/>
    <mergeCell ref="GWZ10:GXD10"/>
    <mergeCell ref="GXO10:GXS10"/>
    <mergeCell ref="GYD10:GYH10"/>
    <mergeCell ref="GYS10:GYW10"/>
    <mergeCell ref="GTN10:GTR10"/>
    <mergeCell ref="GUC10:GUG10"/>
    <mergeCell ref="GUR10:GUV10"/>
    <mergeCell ref="GVG10:GVK10"/>
    <mergeCell ref="GVV10:GVZ10"/>
    <mergeCell ref="GQQ10:GQU10"/>
    <mergeCell ref="GRF10:GRJ10"/>
    <mergeCell ref="GRU10:GRY10"/>
    <mergeCell ref="GSJ10:GSN10"/>
    <mergeCell ref="GSY10:GTC10"/>
    <mergeCell ref="GNT10:GNX10"/>
    <mergeCell ref="GOI10:GOM10"/>
    <mergeCell ref="GOX10:GPB10"/>
    <mergeCell ref="GPM10:GPQ10"/>
    <mergeCell ref="GQB10:GQF10"/>
    <mergeCell ref="GKW10:GLA10"/>
    <mergeCell ref="GLL10:GLP10"/>
    <mergeCell ref="GMA10:GME10"/>
    <mergeCell ref="GMP10:GMT10"/>
    <mergeCell ref="GNE10:GNI10"/>
    <mergeCell ref="GHZ10:GID10"/>
    <mergeCell ref="GIO10:GIS10"/>
    <mergeCell ref="GJD10:GJH10"/>
    <mergeCell ref="GJS10:GJW10"/>
    <mergeCell ref="GKH10:GKL10"/>
    <mergeCell ref="GFC10:GFG10"/>
    <mergeCell ref="GFR10:GFV10"/>
    <mergeCell ref="GGG10:GGK10"/>
    <mergeCell ref="GGV10:GGZ10"/>
    <mergeCell ref="GHK10:GHO10"/>
    <mergeCell ref="GCF10:GCJ10"/>
    <mergeCell ref="GCU10:GCY10"/>
    <mergeCell ref="GDJ10:GDN10"/>
    <mergeCell ref="GDY10:GEC10"/>
    <mergeCell ref="GEN10:GER10"/>
    <mergeCell ref="FZI10:FZM10"/>
    <mergeCell ref="FZX10:GAB10"/>
    <mergeCell ref="GAM10:GAQ10"/>
    <mergeCell ref="GBB10:GBF10"/>
    <mergeCell ref="GBQ10:GBU10"/>
    <mergeCell ref="FWL10:FWP10"/>
    <mergeCell ref="FXA10:FXE10"/>
    <mergeCell ref="FXP10:FXT10"/>
    <mergeCell ref="FYE10:FYI10"/>
    <mergeCell ref="FYT10:FYX10"/>
    <mergeCell ref="FTO10:FTS10"/>
    <mergeCell ref="FUD10:FUH10"/>
    <mergeCell ref="FUS10:FUW10"/>
    <mergeCell ref="FVH10:FVL10"/>
    <mergeCell ref="FVW10:FWA10"/>
    <mergeCell ref="FQR10:FQV10"/>
    <mergeCell ref="FRG10:FRK10"/>
    <mergeCell ref="FRV10:FRZ10"/>
    <mergeCell ref="FSK10:FSO10"/>
    <mergeCell ref="FSZ10:FTD10"/>
    <mergeCell ref="FNU10:FNY10"/>
    <mergeCell ref="FOJ10:FON10"/>
    <mergeCell ref="FOY10:FPC10"/>
    <mergeCell ref="FPN10:FPR10"/>
    <mergeCell ref="FQC10:FQG10"/>
    <mergeCell ref="FKX10:FLB10"/>
    <mergeCell ref="FLM10:FLQ10"/>
    <mergeCell ref="FMB10:FMF10"/>
    <mergeCell ref="FMQ10:FMU10"/>
    <mergeCell ref="FNF10:FNJ10"/>
    <mergeCell ref="FIA10:FIE10"/>
    <mergeCell ref="FIP10:FIT10"/>
    <mergeCell ref="FJE10:FJI10"/>
    <mergeCell ref="FJT10:FJX10"/>
    <mergeCell ref="FKI10:FKM10"/>
    <mergeCell ref="FFD10:FFH10"/>
    <mergeCell ref="FFS10:FFW10"/>
    <mergeCell ref="FGH10:FGL10"/>
    <mergeCell ref="FGW10:FHA10"/>
    <mergeCell ref="FHL10:FHP10"/>
    <mergeCell ref="FCG10:FCK10"/>
    <mergeCell ref="FCV10:FCZ10"/>
    <mergeCell ref="FDK10:FDO10"/>
    <mergeCell ref="FDZ10:FED10"/>
    <mergeCell ref="FEO10:FES10"/>
    <mergeCell ref="EZJ10:EZN10"/>
    <mergeCell ref="EZY10:FAC10"/>
    <mergeCell ref="FAN10:FAR10"/>
    <mergeCell ref="FBC10:FBG10"/>
    <mergeCell ref="FBR10:FBV10"/>
    <mergeCell ref="EWM10:EWQ10"/>
    <mergeCell ref="EXB10:EXF10"/>
    <mergeCell ref="EXQ10:EXU10"/>
    <mergeCell ref="EYF10:EYJ10"/>
    <mergeCell ref="EYU10:EYY10"/>
    <mergeCell ref="ETP10:ETT10"/>
    <mergeCell ref="EUE10:EUI10"/>
    <mergeCell ref="EUT10:EUX10"/>
    <mergeCell ref="EVI10:EVM10"/>
    <mergeCell ref="EVX10:EWB10"/>
    <mergeCell ref="EQS10:EQW10"/>
    <mergeCell ref="ERH10:ERL10"/>
    <mergeCell ref="ERW10:ESA10"/>
    <mergeCell ref="ESL10:ESP10"/>
    <mergeCell ref="ETA10:ETE10"/>
    <mergeCell ref="ENV10:ENZ10"/>
    <mergeCell ref="EOK10:EOO10"/>
    <mergeCell ref="EOZ10:EPD10"/>
    <mergeCell ref="EPO10:EPS10"/>
    <mergeCell ref="EQD10:EQH10"/>
    <mergeCell ref="EKY10:ELC10"/>
    <mergeCell ref="ELN10:ELR10"/>
    <mergeCell ref="EMC10:EMG10"/>
    <mergeCell ref="EMR10:EMV10"/>
    <mergeCell ref="ENG10:ENK10"/>
    <mergeCell ref="EIB10:EIF10"/>
    <mergeCell ref="EIQ10:EIU10"/>
    <mergeCell ref="EJF10:EJJ10"/>
    <mergeCell ref="EJU10:EJY10"/>
    <mergeCell ref="EKJ10:EKN10"/>
    <mergeCell ref="EFE10:EFI10"/>
    <mergeCell ref="EFT10:EFX10"/>
    <mergeCell ref="EGI10:EGM10"/>
    <mergeCell ref="EGX10:EHB10"/>
    <mergeCell ref="EHM10:EHQ10"/>
    <mergeCell ref="ECH10:ECL10"/>
    <mergeCell ref="ECW10:EDA10"/>
    <mergeCell ref="EDL10:EDP10"/>
    <mergeCell ref="EEA10:EEE10"/>
    <mergeCell ref="EEP10:EET10"/>
    <mergeCell ref="DZK10:DZO10"/>
    <mergeCell ref="DZZ10:EAD10"/>
    <mergeCell ref="EAO10:EAS10"/>
    <mergeCell ref="EBD10:EBH10"/>
    <mergeCell ref="EBS10:EBW10"/>
    <mergeCell ref="DWN10:DWR10"/>
    <mergeCell ref="DXC10:DXG10"/>
    <mergeCell ref="DXR10:DXV10"/>
    <mergeCell ref="DYG10:DYK10"/>
    <mergeCell ref="DYV10:DYZ10"/>
    <mergeCell ref="DTQ10:DTU10"/>
    <mergeCell ref="DUF10:DUJ10"/>
    <mergeCell ref="DUU10:DUY10"/>
    <mergeCell ref="DVJ10:DVN10"/>
    <mergeCell ref="DVY10:DWC10"/>
    <mergeCell ref="DQT10:DQX10"/>
    <mergeCell ref="DRI10:DRM10"/>
    <mergeCell ref="DRX10:DSB10"/>
    <mergeCell ref="DSM10:DSQ10"/>
    <mergeCell ref="DTB10:DTF10"/>
    <mergeCell ref="DNW10:DOA10"/>
    <mergeCell ref="DOL10:DOP10"/>
    <mergeCell ref="DPA10:DPE10"/>
    <mergeCell ref="DPP10:DPT10"/>
    <mergeCell ref="DQE10:DQI10"/>
    <mergeCell ref="DKZ10:DLD10"/>
    <mergeCell ref="DLO10:DLS10"/>
    <mergeCell ref="DMD10:DMH10"/>
    <mergeCell ref="DMS10:DMW10"/>
    <mergeCell ref="DNH10:DNL10"/>
    <mergeCell ref="DIC10:DIG10"/>
    <mergeCell ref="DIR10:DIV10"/>
    <mergeCell ref="DJG10:DJK10"/>
    <mergeCell ref="DJV10:DJZ10"/>
    <mergeCell ref="DKK10:DKO10"/>
    <mergeCell ref="DFF10:DFJ10"/>
    <mergeCell ref="DFU10:DFY10"/>
    <mergeCell ref="DGJ10:DGN10"/>
    <mergeCell ref="DGY10:DHC10"/>
    <mergeCell ref="DHN10:DHR10"/>
    <mergeCell ref="DCI10:DCM10"/>
    <mergeCell ref="DCX10:DDB10"/>
    <mergeCell ref="DDM10:DDQ10"/>
    <mergeCell ref="DEB10:DEF10"/>
    <mergeCell ref="DEQ10:DEU10"/>
    <mergeCell ref="CZL10:CZP10"/>
    <mergeCell ref="DAA10:DAE10"/>
    <mergeCell ref="DAP10:DAT10"/>
    <mergeCell ref="DBE10:DBI10"/>
    <mergeCell ref="DBT10:DBX10"/>
    <mergeCell ref="CWO10:CWS10"/>
    <mergeCell ref="CXD10:CXH10"/>
    <mergeCell ref="CXS10:CXW10"/>
    <mergeCell ref="CYH10:CYL10"/>
    <mergeCell ref="CYW10:CZA10"/>
    <mergeCell ref="CTR10:CTV10"/>
    <mergeCell ref="CUG10:CUK10"/>
    <mergeCell ref="CUV10:CUZ10"/>
    <mergeCell ref="CVK10:CVO10"/>
    <mergeCell ref="CVZ10:CWD10"/>
    <mergeCell ref="CQU10:CQY10"/>
    <mergeCell ref="CRJ10:CRN10"/>
    <mergeCell ref="CRY10:CSC10"/>
    <mergeCell ref="CSN10:CSR10"/>
    <mergeCell ref="CTC10:CTG10"/>
    <mergeCell ref="CNX10:COB10"/>
    <mergeCell ref="COM10:COQ10"/>
    <mergeCell ref="CPB10:CPF10"/>
    <mergeCell ref="CPQ10:CPU10"/>
    <mergeCell ref="CQF10:CQJ10"/>
    <mergeCell ref="CLA10:CLE10"/>
    <mergeCell ref="CLP10:CLT10"/>
    <mergeCell ref="CME10:CMI10"/>
    <mergeCell ref="CMT10:CMX10"/>
    <mergeCell ref="CNI10:CNM10"/>
    <mergeCell ref="CID10:CIH10"/>
    <mergeCell ref="CIS10:CIW10"/>
    <mergeCell ref="CJH10:CJL10"/>
    <mergeCell ref="CJW10:CKA10"/>
    <mergeCell ref="CKL10:CKP10"/>
    <mergeCell ref="CFG10:CFK10"/>
    <mergeCell ref="CFV10:CFZ10"/>
    <mergeCell ref="CGK10:CGO10"/>
    <mergeCell ref="CGZ10:CHD10"/>
    <mergeCell ref="CHO10:CHS10"/>
    <mergeCell ref="CCJ10:CCN10"/>
    <mergeCell ref="CCY10:CDC10"/>
    <mergeCell ref="CDN10:CDR10"/>
    <mergeCell ref="CEC10:CEG10"/>
    <mergeCell ref="CER10:CEV10"/>
    <mergeCell ref="BZM10:BZQ10"/>
    <mergeCell ref="CAB10:CAF10"/>
    <mergeCell ref="CAQ10:CAU10"/>
    <mergeCell ref="CBF10:CBJ10"/>
    <mergeCell ref="CBU10:CBY10"/>
    <mergeCell ref="BWP10:BWT10"/>
    <mergeCell ref="BXE10:BXI10"/>
    <mergeCell ref="BXT10:BXX10"/>
    <mergeCell ref="BYI10:BYM10"/>
    <mergeCell ref="BYX10:BZB10"/>
    <mergeCell ref="BTS10:BTW10"/>
    <mergeCell ref="BUH10:BUL10"/>
    <mergeCell ref="BUW10:BVA10"/>
    <mergeCell ref="BVL10:BVP10"/>
    <mergeCell ref="BWA10:BWE10"/>
    <mergeCell ref="BQV10:BQZ10"/>
    <mergeCell ref="BRK10:BRO10"/>
    <mergeCell ref="BRZ10:BSD10"/>
    <mergeCell ref="BSO10:BSS10"/>
    <mergeCell ref="BTD10:BTH10"/>
    <mergeCell ref="BNY10:BOC10"/>
    <mergeCell ref="BON10:BOR10"/>
    <mergeCell ref="BPC10:BPG10"/>
    <mergeCell ref="BPR10:BPV10"/>
    <mergeCell ref="BQG10:BQK10"/>
    <mergeCell ref="BLB10:BLF10"/>
    <mergeCell ref="BLQ10:BLU10"/>
    <mergeCell ref="BMF10:BMJ10"/>
    <mergeCell ref="BMU10:BMY10"/>
    <mergeCell ref="BNJ10:BNN10"/>
    <mergeCell ref="BIE10:BII10"/>
    <mergeCell ref="BIT10:BIX10"/>
    <mergeCell ref="BJI10:BJM10"/>
    <mergeCell ref="BJX10:BKB10"/>
    <mergeCell ref="BKM10:BKQ10"/>
    <mergeCell ref="BFH10:BFL10"/>
    <mergeCell ref="BFW10:BGA10"/>
    <mergeCell ref="BGL10:BGP10"/>
    <mergeCell ref="BHA10:BHE10"/>
    <mergeCell ref="BHP10:BHT10"/>
    <mergeCell ref="BCK10:BCO10"/>
    <mergeCell ref="BCZ10:BDD10"/>
    <mergeCell ref="BDO10:BDS10"/>
    <mergeCell ref="BED10:BEH10"/>
    <mergeCell ref="BES10:BEW10"/>
    <mergeCell ref="ANK10:ANO10"/>
    <mergeCell ref="AIF10:AIJ10"/>
    <mergeCell ref="AIU10:AIY10"/>
    <mergeCell ref="AJJ10:AJN10"/>
    <mergeCell ref="AJY10:AKC10"/>
    <mergeCell ref="AKN10:AKR10"/>
    <mergeCell ref="AFI10:AFM10"/>
    <mergeCell ref="AFX10:AGB10"/>
    <mergeCell ref="AGM10:AGQ10"/>
    <mergeCell ref="AHB10:AHF10"/>
    <mergeCell ref="AHQ10:AHU10"/>
    <mergeCell ref="AZN10:AZR10"/>
    <mergeCell ref="BAC10:BAG10"/>
    <mergeCell ref="BAR10:BAV10"/>
    <mergeCell ref="BBG10:BBK10"/>
    <mergeCell ref="BBV10:BBZ10"/>
    <mergeCell ref="AWQ10:AWU10"/>
    <mergeCell ref="AXF10:AXJ10"/>
    <mergeCell ref="AXU10:AXY10"/>
    <mergeCell ref="AYJ10:AYN10"/>
    <mergeCell ref="AYY10:AZC10"/>
    <mergeCell ref="ATT10:ATX10"/>
    <mergeCell ref="AUI10:AUM10"/>
    <mergeCell ref="AUX10:AVB10"/>
    <mergeCell ref="AVM10:AVQ10"/>
    <mergeCell ref="AWB10:AWF10"/>
    <mergeCell ref="AQW10:ARA10"/>
    <mergeCell ref="ARL10:ARP10"/>
    <mergeCell ref="ASA10:ASE10"/>
    <mergeCell ref="ASP10:AST10"/>
    <mergeCell ref="ATE10:ATI10"/>
    <mergeCell ref="OA10:OE10"/>
    <mergeCell ref="OP10:OT10"/>
    <mergeCell ref="PE10:PI10"/>
    <mergeCell ref="PT10:PX10"/>
    <mergeCell ref="QI10:QM10"/>
    <mergeCell ref="LD10:LH10"/>
    <mergeCell ref="LS10:LW10"/>
    <mergeCell ref="MH10:ML10"/>
    <mergeCell ref="MW10:NA10"/>
    <mergeCell ref="NL10:NP10"/>
    <mergeCell ref="IG10:IK10"/>
    <mergeCell ref="IV10:IZ10"/>
    <mergeCell ref="JK10:JO10"/>
    <mergeCell ref="JZ10:KD10"/>
    <mergeCell ref="KO10:KS10"/>
    <mergeCell ref="ACL10:ACP10"/>
    <mergeCell ref="ADA10:ADE10"/>
    <mergeCell ref="ZO10:ZS10"/>
    <mergeCell ref="AAD10:AAH10"/>
    <mergeCell ref="AAS10:AAW10"/>
    <mergeCell ref="ABH10:ABL10"/>
    <mergeCell ref="ABW10:ACA10"/>
    <mergeCell ref="WR10:WV10"/>
    <mergeCell ref="XG10:XK10"/>
    <mergeCell ref="XV10:XZ10"/>
    <mergeCell ref="YK10:YO10"/>
    <mergeCell ref="YZ10:ZD10"/>
    <mergeCell ref="TU10:TY10"/>
    <mergeCell ref="UJ10:UN10"/>
    <mergeCell ref="UY10:VC10"/>
    <mergeCell ref="VN10:VR10"/>
    <mergeCell ref="WC10:WG10"/>
    <mergeCell ref="WRE24:WRI24"/>
    <mergeCell ref="WRT24:WRX24"/>
    <mergeCell ref="WSI24:WSM24"/>
    <mergeCell ref="WSX24:WTB24"/>
    <mergeCell ref="WTM24:WTQ24"/>
    <mergeCell ref="WOH24:WOL24"/>
    <mergeCell ref="WOW24:WPA24"/>
    <mergeCell ref="WPL24:WPP24"/>
    <mergeCell ref="WQA24:WQE24"/>
    <mergeCell ref="WQP24:WQT24"/>
    <mergeCell ref="WLK24:WLO24"/>
    <mergeCell ref="WLZ24:WMD24"/>
    <mergeCell ref="WMO24:WMS24"/>
    <mergeCell ref="WND24:WNH24"/>
    <mergeCell ref="WNS24:WNW24"/>
    <mergeCell ref="QX10:RB10"/>
    <mergeCell ref="RM10:RQ10"/>
    <mergeCell ref="SB10:SF10"/>
    <mergeCell ref="SQ10:SU10"/>
    <mergeCell ref="TF10:TJ10"/>
    <mergeCell ref="ADP10:ADT10"/>
    <mergeCell ref="AEE10:AEI10"/>
    <mergeCell ref="AET10:AEX10"/>
    <mergeCell ref="ANZ10:AOD10"/>
    <mergeCell ref="AOO10:AOS10"/>
    <mergeCell ref="APD10:APH10"/>
    <mergeCell ref="APS10:APW10"/>
    <mergeCell ref="AQH10:AQL10"/>
    <mergeCell ref="ALC10:ALG10"/>
    <mergeCell ref="ALR10:ALV10"/>
    <mergeCell ref="AMG10:AMK10"/>
    <mergeCell ref="AMV10:AMZ10"/>
    <mergeCell ref="XDW24:XEA24"/>
    <mergeCell ref="XEL24:XEP24"/>
    <mergeCell ref="XFA24:XFD24"/>
    <mergeCell ref="WZV24:WZZ24"/>
    <mergeCell ref="XAK24:XAO24"/>
    <mergeCell ref="XAZ24:XBD24"/>
    <mergeCell ref="XBO24:XBS24"/>
    <mergeCell ref="XCD24:XCH24"/>
    <mergeCell ref="WWY24:WXC24"/>
    <mergeCell ref="WXN24:WXR24"/>
    <mergeCell ref="WYC24:WYG24"/>
    <mergeCell ref="WYR24:WYV24"/>
    <mergeCell ref="WZG24:WZK24"/>
    <mergeCell ref="WUB24:WUF24"/>
    <mergeCell ref="WUQ24:WUU24"/>
    <mergeCell ref="WVF24:WVJ24"/>
    <mergeCell ref="WVU24:WVY24"/>
    <mergeCell ref="WWJ24:WWN24"/>
    <mergeCell ref="XCS24:XCW24"/>
    <mergeCell ref="XDH24:XDL24"/>
    <mergeCell ref="WIN24:WIR24"/>
    <mergeCell ref="WJC24:WJG24"/>
    <mergeCell ref="WJR24:WJV24"/>
    <mergeCell ref="WKG24:WKK24"/>
    <mergeCell ref="WKV24:WKZ24"/>
    <mergeCell ref="WFQ24:WFU24"/>
    <mergeCell ref="WGF24:WGJ24"/>
    <mergeCell ref="WGU24:WGY24"/>
    <mergeCell ref="WHJ24:WHN24"/>
    <mergeCell ref="WHY24:WIC24"/>
    <mergeCell ref="WCT24:WCX24"/>
    <mergeCell ref="WDI24:WDM24"/>
    <mergeCell ref="WDX24:WEB24"/>
    <mergeCell ref="WEM24:WEQ24"/>
    <mergeCell ref="WFB24:WFF24"/>
    <mergeCell ref="VZW24:WAA24"/>
    <mergeCell ref="WAL24:WAP24"/>
    <mergeCell ref="WBA24:WBE24"/>
    <mergeCell ref="WBP24:WBT24"/>
    <mergeCell ref="WCE24:WCI24"/>
    <mergeCell ref="VWZ24:VXD24"/>
    <mergeCell ref="VXO24:VXS24"/>
    <mergeCell ref="VYD24:VYH24"/>
    <mergeCell ref="VYS24:VYW24"/>
    <mergeCell ref="VZH24:VZL24"/>
    <mergeCell ref="VUC24:VUG24"/>
    <mergeCell ref="VUR24:VUV24"/>
    <mergeCell ref="VVG24:VVK24"/>
    <mergeCell ref="VVV24:VVZ24"/>
    <mergeCell ref="VWK24:VWO24"/>
    <mergeCell ref="VRF24:VRJ24"/>
    <mergeCell ref="VRU24:VRY24"/>
    <mergeCell ref="VSJ24:VSN24"/>
    <mergeCell ref="VSY24:VTC24"/>
    <mergeCell ref="VTN24:VTR24"/>
    <mergeCell ref="VOI24:VOM24"/>
    <mergeCell ref="VOX24:VPB24"/>
    <mergeCell ref="VPM24:VPQ24"/>
    <mergeCell ref="VQB24:VQF24"/>
    <mergeCell ref="VQQ24:VQU24"/>
    <mergeCell ref="VLL24:VLP24"/>
    <mergeCell ref="VMA24:VME24"/>
    <mergeCell ref="VMP24:VMT24"/>
    <mergeCell ref="VNE24:VNI24"/>
    <mergeCell ref="VNT24:VNX24"/>
    <mergeCell ref="VIO24:VIS24"/>
    <mergeCell ref="VJD24:VJH24"/>
    <mergeCell ref="VJS24:VJW24"/>
    <mergeCell ref="VKH24:VKL24"/>
    <mergeCell ref="VKW24:VLA24"/>
    <mergeCell ref="VFR24:VFV24"/>
    <mergeCell ref="VGG24:VGK24"/>
    <mergeCell ref="VGV24:VGZ24"/>
    <mergeCell ref="VHK24:VHO24"/>
    <mergeCell ref="VHZ24:VID24"/>
    <mergeCell ref="VCU24:VCY24"/>
    <mergeCell ref="VDJ24:VDN24"/>
    <mergeCell ref="VDY24:VEC24"/>
    <mergeCell ref="VEN24:VER24"/>
    <mergeCell ref="VFC24:VFG24"/>
    <mergeCell ref="UZX24:VAB24"/>
    <mergeCell ref="VAM24:VAQ24"/>
    <mergeCell ref="VBB24:VBF24"/>
    <mergeCell ref="VBQ24:VBU24"/>
    <mergeCell ref="VCF24:VCJ24"/>
    <mergeCell ref="UXA24:UXE24"/>
    <mergeCell ref="UXP24:UXT24"/>
    <mergeCell ref="UYE24:UYI24"/>
    <mergeCell ref="UYT24:UYX24"/>
    <mergeCell ref="UZI24:UZM24"/>
    <mergeCell ref="UUD24:UUH24"/>
    <mergeCell ref="UUS24:UUW24"/>
    <mergeCell ref="UVH24:UVL24"/>
    <mergeCell ref="UVW24:UWA24"/>
    <mergeCell ref="UWL24:UWP24"/>
    <mergeCell ref="URG24:URK24"/>
    <mergeCell ref="URV24:URZ24"/>
    <mergeCell ref="USK24:USO24"/>
    <mergeCell ref="USZ24:UTD24"/>
    <mergeCell ref="UTO24:UTS24"/>
    <mergeCell ref="UOJ24:UON24"/>
    <mergeCell ref="UOY24:UPC24"/>
    <mergeCell ref="UPN24:UPR24"/>
    <mergeCell ref="UQC24:UQG24"/>
    <mergeCell ref="UQR24:UQV24"/>
    <mergeCell ref="ULM24:ULQ24"/>
    <mergeCell ref="UMB24:UMF24"/>
    <mergeCell ref="UMQ24:UMU24"/>
    <mergeCell ref="UNF24:UNJ24"/>
    <mergeCell ref="UNU24:UNY24"/>
    <mergeCell ref="UIP24:UIT24"/>
    <mergeCell ref="UJE24:UJI24"/>
    <mergeCell ref="UJT24:UJX24"/>
    <mergeCell ref="UKI24:UKM24"/>
    <mergeCell ref="UKX24:ULB24"/>
    <mergeCell ref="UFS24:UFW24"/>
    <mergeCell ref="UGH24:UGL24"/>
    <mergeCell ref="UGW24:UHA24"/>
    <mergeCell ref="UHL24:UHP24"/>
    <mergeCell ref="UIA24:UIE24"/>
    <mergeCell ref="UCV24:UCZ24"/>
    <mergeCell ref="UDK24:UDO24"/>
    <mergeCell ref="UDZ24:UED24"/>
    <mergeCell ref="UEO24:UES24"/>
    <mergeCell ref="UFD24:UFH24"/>
    <mergeCell ref="TZY24:UAC24"/>
    <mergeCell ref="UAN24:UAR24"/>
    <mergeCell ref="UBC24:UBG24"/>
    <mergeCell ref="UBR24:UBV24"/>
    <mergeCell ref="UCG24:UCK24"/>
    <mergeCell ref="TXB24:TXF24"/>
    <mergeCell ref="TXQ24:TXU24"/>
    <mergeCell ref="TYF24:TYJ24"/>
    <mergeCell ref="TYU24:TYY24"/>
    <mergeCell ref="TZJ24:TZN24"/>
    <mergeCell ref="TUE24:TUI24"/>
    <mergeCell ref="TUT24:TUX24"/>
    <mergeCell ref="TVI24:TVM24"/>
    <mergeCell ref="TVX24:TWB24"/>
    <mergeCell ref="TWM24:TWQ24"/>
    <mergeCell ref="TRH24:TRL24"/>
    <mergeCell ref="TRW24:TSA24"/>
    <mergeCell ref="TSL24:TSP24"/>
    <mergeCell ref="TTA24:TTE24"/>
    <mergeCell ref="TTP24:TTT24"/>
    <mergeCell ref="TOK24:TOO24"/>
    <mergeCell ref="TOZ24:TPD24"/>
    <mergeCell ref="TPO24:TPS24"/>
    <mergeCell ref="TQD24:TQH24"/>
    <mergeCell ref="TQS24:TQW24"/>
    <mergeCell ref="TLN24:TLR24"/>
    <mergeCell ref="TMC24:TMG24"/>
    <mergeCell ref="TMR24:TMV24"/>
    <mergeCell ref="TNG24:TNK24"/>
    <mergeCell ref="TNV24:TNZ24"/>
    <mergeCell ref="TIQ24:TIU24"/>
    <mergeCell ref="TJF24:TJJ24"/>
    <mergeCell ref="TJU24:TJY24"/>
    <mergeCell ref="TKJ24:TKN24"/>
    <mergeCell ref="TKY24:TLC24"/>
    <mergeCell ref="TFT24:TFX24"/>
    <mergeCell ref="TGI24:TGM24"/>
    <mergeCell ref="TGX24:THB24"/>
    <mergeCell ref="THM24:THQ24"/>
    <mergeCell ref="TIB24:TIF24"/>
    <mergeCell ref="TCW24:TDA24"/>
    <mergeCell ref="TDL24:TDP24"/>
    <mergeCell ref="TEA24:TEE24"/>
    <mergeCell ref="TEP24:TET24"/>
    <mergeCell ref="TFE24:TFI24"/>
    <mergeCell ref="SZZ24:TAD24"/>
    <mergeCell ref="TAO24:TAS24"/>
    <mergeCell ref="TBD24:TBH24"/>
    <mergeCell ref="TBS24:TBW24"/>
    <mergeCell ref="TCH24:TCL24"/>
    <mergeCell ref="SXC24:SXG24"/>
    <mergeCell ref="SXR24:SXV24"/>
    <mergeCell ref="SYG24:SYK24"/>
    <mergeCell ref="SYV24:SYZ24"/>
    <mergeCell ref="SZK24:SZO24"/>
    <mergeCell ref="SUF24:SUJ24"/>
    <mergeCell ref="SUU24:SUY24"/>
    <mergeCell ref="SVJ24:SVN24"/>
    <mergeCell ref="SVY24:SWC24"/>
    <mergeCell ref="SWN24:SWR24"/>
    <mergeCell ref="SRI24:SRM24"/>
    <mergeCell ref="SRX24:SSB24"/>
    <mergeCell ref="SSM24:SSQ24"/>
    <mergeCell ref="STB24:STF24"/>
    <mergeCell ref="STQ24:STU24"/>
    <mergeCell ref="SOL24:SOP24"/>
    <mergeCell ref="SPA24:SPE24"/>
    <mergeCell ref="SPP24:SPT24"/>
    <mergeCell ref="SQE24:SQI24"/>
    <mergeCell ref="SQT24:SQX24"/>
    <mergeCell ref="SLO24:SLS24"/>
    <mergeCell ref="SMD24:SMH24"/>
    <mergeCell ref="SMS24:SMW24"/>
    <mergeCell ref="SNH24:SNL24"/>
    <mergeCell ref="SNW24:SOA24"/>
    <mergeCell ref="SIR24:SIV24"/>
    <mergeCell ref="SJG24:SJK24"/>
    <mergeCell ref="SJV24:SJZ24"/>
    <mergeCell ref="SKK24:SKO24"/>
    <mergeCell ref="SKZ24:SLD24"/>
    <mergeCell ref="SFU24:SFY24"/>
    <mergeCell ref="SGJ24:SGN24"/>
    <mergeCell ref="SGY24:SHC24"/>
    <mergeCell ref="SHN24:SHR24"/>
    <mergeCell ref="SIC24:SIG24"/>
    <mergeCell ref="SCX24:SDB24"/>
    <mergeCell ref="SDM24:SDQ24"/>
    <mergeCell ref="SEB24:SEF24"/>
    <mergeCell ref="SEQ24:SEU24"/>
    <mergeCell ref="SFF24:SFJ24"/>
    <mergeCell ref="SAA24:SAE24"/>
    <mergeCell ref="SAP24:SAT24"/>
    <mergeCell ref="SBE24:SBI24"/>
    <mergeCell ref="SBT24:SBX24"/>
    <mergeCell ref="SCI24:SCM24"/>
    <mergeCell ref="RXD24:RXH24"/>
    <mergeCell ref="RXS24:RXW24"/>
    <mergeCell ref="RYH24:RYL24"/>
    <mergeCell ref="RYW24:RZA24"/>
    <mergeCell ref="RZL24:RZP24"/>
    <mergeCell ref="RUG24:RUK24"/>
    <mergeCell ref="RUV24:RUZ24"/>
    <mergeCell ref="RVK24:RVO24"/>
    <mergeCell ref="RVZ24:RWD24"/>
    <mergeCell ref="RWO24:RWS24"/>
    <mergeCell ref="RRJ24:RRN24"/>
    <mergeCell ref="RRY24:RSC24"/>
    <mergeCell ref="RSN24:RSR24"/>
    <mergeCell ref="RTC24:RTG24"/>
    <mergeCell ref="RTR24:RTV24"/>
    <mergeCell ref="ROM24:ROQ24"/>
    <mergeCell ref="RPB24:RPF24"/>
    <mergeCell ref="RPQ24:RPU24"/>
    <mergeCell ref="RQF24:RQJ24"/>
    <mergeCell ref="RQU24:RQY24"/>
    <mergeCell ref="RLP24:RLT24"/>
    <mergeCell ref="RME24:RMI24"/>
    <mergeCell ref="RMT24:RMX24"/>
    <mergeCell ref="RNI24:RNM24"/>
    <mergeCell ref="RNX24:ROB24"/>
    <mergeCell ref="RIS24:RIW24"/>
    <mergeCell ref="RJH24:RJL24"/>
    <mergeCell ref="RJW24:RKA24"/>
    <mergeCell ref="RKL24:RKP24"/>
    <mergeCell ref="RLA24:RLE24"/>
    <mergeCell ref="RFV24:RFZ24"/>
    <mergeCell ref="RGK24:RGO24"/>
    <mergeCell ref="RGZ24:RHD24"/>
    <mergeCell ref="RHO24:RHS24"/>
    <mergeCell ref="RID24:RIH24"/>
    <mergeCell ref="RCY24:RDC24"/>
    <mergeCell ref="RDN24:RDR24"/>
    <mergeCell ref="REC24:REG24"/>
    <mergeCell ref="RER24:REV24"/>
    <mergeCell ref="RFG24:RFK24"/>
    <mergeCell ref="RAB24:RAF24"/>
    <mergeCell ref="RAQ24:RAU24"/>
    <mergeCell ref="RBF24:RBJ24"/>
    <mergeCell ref="RBU24:RBY24"/>
    <mergeCell ref="RCJ24:RCN24"/>
    <mergeCell ref="QXE24:QXI24"/>
    <mergeCell ref="QXT24:QXX24"/>
    <mergeCell ref="QYI24:QYM24"/>
    <mergeCell ref="QYX24:QZB24"/>
    <mergeCell ref="QZM24:QZQ24"/>
    <mergeCell ref="QUH24:QUL24"/>
    <mergeCell ref="QUW24:QVA24"/>
    <mergeCell ref="QVL24:QVP24"/>
    <mergeCell ref="QWA24:QWE24"/>
    <mergeCell ref="QWP24:QWT24"/>
    <mergeCell ref="QRK24:QRO24"/>
    <mergeCell ref="QRZ24:QSD24"/>
    <mergeCell ref="QSO24:QSS24"/>
    <mergeCell ref="QTD24:QTH24"/>
    <mergeCell ref="QTS24:QTW24"/>
    <mergeCell ref="QON24:QOR24"/>
    <mergeCell ref="QPC24:QPG24"/>
    <mergeCell ref="QPR24:QPV24"/>
    <mergeCell ref="QQG24:QQK24"/>
    <mergeCell ref="QQV24:QQZ24"/>
    <mergeCell ref="QLQ24:QLU24"/>
    <mergeCell ref="QMF24:QMJ24"/>
    <mergeCell ref="QMU24:QMY24"/>
    <mergeCell ref="QNJ24:QNN24"/>
    <mergeCell ref="QNY24:QOC24"/>
    <mergeCell ref="QIT24:QIX24"/>
    <mergeCell ref="QJI24:QJM24"/>
    <mergeCell ref="QJX24:QKB24"/>
    <mergeCell ref="QKM24:QKQ24"/>
    <mergeCell ref="QLB24:QLF24"/>
    <mergeCell ref="QFW24:QGA24"/>
    <mergeCell ref="QGL24:QGP24"/>
    <mergeCell ref="QHA24:QHE24"/>
    <mergeCell ref="QHP24:QHT24"/>
    <mergeCell ref="QIE24:QII24"/>
    <mergeCell ref="QCZ24:QDD24"/>
    <mergeCell ref="QDO24:QDS24"/>
    <mergeCell ref="QED24:QEH24"/>
    <mergeCell ref="QES24:QEW24"/>
    <mergeCell ref="QFH24:QFL24"/>
    <mergeCell ref="QAC24:QAG24"/>
    <mergeCell ref="QAR24:QAV24"/>
    <mergeCell ref="QBG24:QBK24"/>
    <mergeCell ref="QBV24:QBZ24"/>
    <mergeCell ref="QCK24:QCO24"/>
    <mergeCell ref="PXF24:PXJ24"/>
    <mergeCell ref="PXU24:PXY24"/>
    <mergeCell ref="PYJ24:PYN24"/>
    <mergeCell ref="PYY24:PZC24"/>
    <mergeCell ref="PZN24:PZR24"/>
    <mergeCell ref="PUI24:PUM24"/>
    <mergeCell ref="PUX24:PVB24"/>
    <mergeCell ref="PVM24:PVQ24"/>
    <mergeCell ref="PWB24:PWF24"/>
    <mergeCell ref="PWQ24:PWU24"/>
    <mergeCell ref="PRL24:PRP24"/>
    <mergeCell ref="PSA24:PSE24"/>
    <mergeCell ref="PSP24:PST24"/>
    <mergeCell ref="PTE24:PTI24"/>
    <mergeCell ref="PTT24:PTX24"/>
    <mergeCell ref="POO24:POS24"/>
    <mergeCell ref="PPD24:PPH24"/>
    <mergeCell ref="PPS24:PPW24"/>
    <mergeCell ref="PQH24:PQL24"/>
    <mergeCell ref="PQW24:PRA24"/>
    <mergeCell ref="PLR24:PLV24"/>
    <mergeCell ref="PMG24:PMK24"/>
    <mergeCell ref="PMV24:PMZ24"/>
    <mergeCell ref="PNK24:PNO24"/>
    <mergeCell ref="PNZ24:POD24"/>
    <mergeCell ref="PIU24:PIY24"/>
    <mergeCell ref="PJJ24:PJN24"/>
    <mergeCell ref="PJY24:PKC24"/>
    <mergeCell ref="PKN24:PKR24"/>
    <mergeCell ref="PLC24:PLG24"/>
    <mergeCell ref="PFX24:PGB24"/>
    <mergeCell ref="PGM24:PGQ24"/>
    <mergeCell ref="PHB24:PHF24"/>
    <mergeCell ref="PHQ24:PHU24"/>
    <mergeCell ref="PIF24:PIJ24"/>
    <mergeCell ref="PDA24:PDE24"/>
    <mergeCell ref="PDP24:PDT24"/>
    <mergeCell ref="PEE24:PEI24"/>
    <mergeCell ref="PET24:PEX24"/>
    <mergeCell ref="PFI24:PFM24"/>
    <mergeCell ref="PAD24:PAH24"/>
    <mergeCell ref="PAS24:PAW24"/>
    <mergeCell ref="PBH24:PBL24"/>
    <mergeCell ref="PBW24:PCA24"/>
    <mergeCell ref="PCL24:PCP24"/>
    <mergeCell ref="OXG24:OXK24"/>
    <mergeCell ref="OXV24:OXZ24"/>
    <mergeCell ref="OYK24:OYO24"/>
    <mergeCell ref="OYZ24:OZD24"/>
    <mergeCell ref="OZO24:OZS24"/>
    <mergeCell ref="OUJ24:OUN24"/>
    <mergeCell ref="OUY24:OVC24"/>
    <mergeCell ref="OVN24:OVR24"/>
    <mergeCell ref="OWC24:OWG24"/>
    <mergeCell ref="OWR24:OWV24"/>
    <mergeCell ref="ORM24:ORQ24"/>
    <mergeCell ref="OSB24:OSF24"/>
    <mergeCell ref="OSQ24:OSU24"/>
    <mergeCell ref="OTF24:OTJ24"/>
    <mergeCell ref="OTU24:OTY24"/>
    <mergeCell ref="OOP24:OOT24"/>
    <mergeCell ref="OPE24:OPI24"/>
    <mergeCell ref="OPT24:OPX24"/>
    <mergeCell ref="OQI24:OQM24"/>
    <mergeCell ref="OQX24:ORB24"/>
    <mergeCell ref="OLS24:OLW24"/>
    <mergeCell ref="OMH24:OML24"/>
    <mergeCell ref="OMW24:ONA24"/>
    <mergeCell ref="ONL24:ONP24"/>
    <mergeCell ref="OOA24:OOE24"/>
    <mergeCell ref="OIV24:OIZ24"/>
    <mergeCell ref="OJK24:OJO24"/>
    <mergeCell ref="OJZ24:OKD24"/>
    <mergeCell ref="OKO24:OKS24"/>
    <mergeCell ref="OLD24:OLH24"/>
    <mergeCell ref="OFY24:OGC24"/>
    <mergeCell ref="OGN24:OGR24"/>
    <mergeCell ref="OHC24:OHG24"/>
    <mergeCell ref="OHR24:OHV24"/>
    <mergeCell ref="OIG24:OIK24"/>
    <mergeCell ref="ODB24:ODF24"/>
    <mergeCell ref="ODQ24:ODU24"/>
    <mergeCell ref="OEF24:OEJ24"/>
    <mergeCell ref="OEU24:OEY24"/>
    <mergeCell ref="OFJ24:OFN24"/>
    <mergeCell ref="OAE24:OAI24"/>
    <mergeCell ref="OAT24:OAX24"/>
    <mergeCell ref="OBI24:OBM24"/>
    <mergeCell ref="OBX24:OCB24"/>
    <mergeCell ref="OCM24:OCQ24"/>
    <mergeCell ref="NXH24:NXL24"/>
    <mergeCell ref="NXW24:NYA24"/>
    <mergeCell ref="NYL24:NYP24"/>
    <mergeCell ref="NZA24:NZE24"/>
    <mergeCell ref="NZP24:NZT24"/>
    <mergeCell ref="NUK24:NUO24"/>
    <mergeCell ref="NUZ24:NVD24"/>
    <mergeCell ref="NVO24:NVS24"/>
    <mergeCell ref="NWD24:NWH24"/>
    <mergeCell ref="NWS24:NWW24"/>
    <mergeCell ref="NRN24:NRR24"/>
    <mergeCell ref="NSC24:NSG24"/>
    <mergeCell ref="NSR24:NSV24"/>
    <mergeCell ref="NTG24:NTK24"/>
    <mergeCell ref="NTV24:NTZ24"/>
    <mergeCell ref="NOQ24:NOU24"/>
    <mergeCell ref="NPF24:NPJ24"/>
    <mergeCell ref="NPU24:NPY24"/>
    <mergeCell ref="NQJ24:NQN24"/>
    <mergeCell ref="NQY24:NRC24"/>
    <mergeCell ref="NLT24:NLX24"/>
    <mergeCell ref="NMI24:NMM24"/>
    <mergeCell ref="NMX24:NNB24"/>
    <mergeCell ref="NNM24:NNQ24"/>
    <mergeCell ref="NOB24:NOF24"/>
    <mergeCell ref="NIW24:NJA24"/>
    <mergeCell ref="NJL24:NJP24"/>
    <mergeCell ref="NKA24:NKE24"/>
    <mergeCell ref="NKP24:NKT24"/>
    <mergeCell ref="NLE24:NLI24"/>
    <mergeCell ref="NFZ24:NGD24"/>
    <mergeCell ref="NGO24:NGS24"/>
    <mergeCell ref="NHD24:NHH24"/>
    <mergeCell ref="NHS24:NHW24"/>
    <mergeCell ref="NIH24:NIL24"/>
    <mergeCell ref="NDC24:NDG24"/>
    <mergeCell ref="NDR24:NDV24"/>
    <mergeCell ref="NEG24:NEK24"/>
    <mergeCell ref="NEV24:NEZ24"/>
    <mergeCell ref="NFK24:NFO24"/>
    <mergeCell ref="NAF24:NAJ24"/>
    <mergeCell ref="NAU24:NAY24"/>
    <mergeCell ref="NBJ24:NBN24"/>
    <mergeCell ref="NBY24:NCC24"/>
    <mergeCell ref="NCN24:NCR24"/>
    <mergeCell ref="MXI24:MXM24"/>
    <mergeCell ref="MXX24:MYB24"/>
    <mergeCell ref="MYM24:MYQ24"/>
    <mergeCell ref="MZB24:MZF24"/>
    <mergeCell ref="MZQ24:MZU24"/>
    <mergeCell ref="MUL24:MUP24"/>
    <mergeCell ref="MVA24:MVE24"/>
    <mergeCell ref="MVP24:MVT24"/>
    <mergeCell ref="MWE24:MWI24"/>
    <mergeCell ref="MWT24:MWX24"/>
    <mergeCell ref="MRO24:MRS24"/>
    <mergeCell ref="MSD24:MSH24"/>
    <mergeCell ref="MSS24:MSW24"/>
    <mergeCell ref="MTH24:MTL24"/>
    <mergeCell ref="MTW24:MUA24"/>
    <mergeCell ref="MOR24:MOV24"/>
    <mergeCell ref="MPG24:MPK24"/>
    <mergeCell ref="MPV24:MPZ24"/>
    <mergeCell ref="MQK24:MQO24"/>
    <mergeCell ref="MQZ24:MRD24"/>
    <mergeCell ref="MLU24:MLY24"/>
    <mergeCell ref="MMJ24:MMN24"/>
    <mergeCell ref="MMY24:MNC24"/>
    <mergeCell ref="MNN24:MNR24"/>
    <mergeCell ref="MOC24:MOG24"/>
    <mergeCell ref="MIX24:MJB24"/>
    <mergeCell ref="MJM24:MJQ24"/>
    <mergeCell ref="MKB24:MKF24"/>
    <mergeCell ref="MKQ24:MKU24"/>
    <mergeCell ref="MLF24:MLJ24"/>
    <mergeCell ref="MGA24:MGE24"/>
    <mergeCell ref="MGP24:MGT24"/>
    <mergeCell ref="MHE24:MHI24"/>
    <mergeCell ref="MHT24:MHX24"/>
    <mergeCell ref="MII24:MIM24"/>
    <mergeCell ref="MDD24:MDH24"/>
    <mergeCell ref="MDS24:MDW24"/>
    <mergeCell ref="MEH24:MEL24"/>
    <mergeCell ref="MEW24:MFA24"/>
    <mergeCell ref="MFL24:MFP24"/>
    <mergeCell ref="MAG24:MAK24"/>
    <mergeCell ref="MAV24:MAZ24"/>
    <mergeCell ref="MBK24:MBO24"/>
    <mergeCell ref="MBZ24:MCD24"/>
    <mergeCell ref="MCO24:MCS24"/>
    <mergeCell ref="LXJ24:LXN24"/>
    <mergeCell ref="LXY24:LYC24"/>
    <mergeCell ref="LYN24:LYR24"/>
    <mergeCell ref="LZC24:LZG24"/>
    <mergeCell ref="LZR24:LZV24"/>
    <mergeCell ref="LUM24:LUQ24"/>
    <mergeCell ref="LVB24:LVF24"/>
    <mergeCell ref="LVQ24:LVU24"/>
    <mergeCell ref="LWF24:LWJ24"/>
    <mergeCell ref="LWU24:LWY24"/>
    <mergeCell ref="LRP24:LRT24"/>
    <mergeCell ref="LSE24:LSI24"/>
    <mergeCell ref="LST24:LSX24"/>
    <mergeCell ref="LTI24:LTM24"/>
    <mergeCell ref="LTX24:LUB24"/>
    <mergeCell ref="LOS24:LOW24"/>
    <mergeCell ref="LPH24:LPL24"/>
    <mergeCell ref="LPW24:LQA24"/>
    <mergeCell ref="LQL24:LQP24"/>
    <mergeCell ref="LRA24:LRE24"/>
    <mergeCell ref="LLV24:LLZ24"/>
    <mergeCell ref="LMK24:LMO24"/>
    <mergeCell ref="LMZ24:LND24"/>
    <mergeCell ref="LNO24:LNS24"/>
    <mergeCell ref="LOD24:LOH24"/>
    <mergeCell ref="LIY24:LJC24"/>
    <mergeCell ref="LJN24:LJR24"/>
    <mergeCell ref="LKC24:LKG24"/>
    <mergeCell ref="LKR24:LKV24"/>
    <mergeCell ref="LLG24:LLK24"/>
    <mergeCell ref="LGB24:LGF24"/>
    <mergeCell ref="LGQ24:LGU24"/>
    <mergeCell ref="LHF24:LHJ24"/>
    <mergeCell ref="LHU24:LHY24"/>
    <mergeCell ref="LIJ24:LIN24"/>
    <mergeCell ref="LDE24:LDI24"/>
    <mergeCell ref="LDT24:LDX24"/>
    <mergeCell ref="LEI24:LEM24"/>
    <mergeCell ref="LEX24:LFB24"/>
    <mergeCell ref="LFM24:LFQ24"/>
    <mergeCell ref="LAH24:LAL24"/>
    <mergeCell ref="LAW24:LBA24"/>
    <mergeCell ref="LBL24:LBP24"/>
    <mergeCell ref="LCA24:LCE24"/>
    <mergeCell ref="LCP24:LCT24"/>
    <mergeCell ref="KXK24:KXO24"/>
    <mergeCell ref="KXZ24:KYD24"/>
    <mergeCell ref="KYO24:KYS24"/>
    <mergeCell ref="KZD24:KZH24"/>
    <mergeCell ref="KZS24:KZW24"/>
    <mergeCell ref="KUN24:KUR24"/>
    <mergeCell ref="KVC24:KVG24"/>
    <mergeCell ref="KVR24:KVV24"/>
    <mergeCell ref="KWG24:KWK24"/>
    <mergeCell ref="KWV24:KWZ24"/>
    <mergeCell ref="KRQ24:KRU24"/>
    <mergeCell ref="KSF24:KSJ24"/>
    <mergeCell ref="KSU24:KSY24"/>
    <mergeCell ref="KTJ24:KTN24"/>
    <mergeCell ref="KTY24:KUC24"/>
    <mergeCell ref="KOT24:KOX24"/>
    <mergeCell ref="KPI24:KPM24"/>
    <mergeCell ref="KPX24:KQB24"/>
    <mergeCell ref="KQM24:KQQ24"/>
    <mergeCell ref="KRB24:KRF24"/>
    <mergeCell ref="KLW24:KMA24"/>
    <mergeCell ref="KML24:KMP24"/>
    <mergeCell ref="KNA24:KNE24"/>
    <mergeCell ref="KNP24:KNT24"/>
    <mergeCell ref="KOE24:KOI24"/>
    <mergeCell ref="KIZ24:KJD24"/>
    <mergeCell ref="KJO24:KJS24"/>
    <mergeCell ref="KKD24:KKH24"/>
    <mergeCell ref="KKS24:KKW24"/>
    <mergeCell ref="KLH24:KLL24"/>
    <mergeCell ref="KGC24:KGG24"/>
    <mergeCell ref="KGR24:KGV24"/>
    <mergeCell ref="KHG24:KHK24"/>
    <mergeCell ref="KHV24:KHZ24"/>
    <mergeCell ref="KIK24:KIO24"/>
    <mergeCell ref="KDF24:KDJ24"/>
    <mergeCell ref="KDU24:KDY24"/>
    <mergeCell ref="KEJ24:KEN24"/>
    <mergeCell ref="KEY24:KFC24"/>
    <mergeCell ref="KFN24:KFR24"/>
    <mergeCell ref="KAI24:KAM24"/>
    <mergeCell ref="KAX24:KBB24"/>
    <mergeCell ref="KBM24:KBQ24"/>
    <mergeCell ref="KCB24:KCF24"/>
    <mergeCell ref="KCQ24:KCU24"/>
    <mergeCell ref="JXL24:JXP24"/>
    <mergeCell ref="JYA24:JYE24"/>
    <mergeCell ref="JYP24:JYT24"/>
    <mergeCell ref="JZE24:JZI24"/>
    <mergeCell ref="JZT24:JZX24"/>
    <mergeCell ref="JUO24:JUS24"/>
    <mergeCell ref="JVD24:JVH24"/>
    <mergeCell ref="JVS24:JVW24"/>
    <mergeCell ref="JWH24:JWL24"/>
    <mergeCell ref="JWW24:JXA24"/>
    <mergeCell ref="JRR24:JRV24"/>
    <mergeCell ref="JSG24:JSK24"/>
    <mergeCell ref="JSV24:JSZ24"/>
    <mergeCell ref="JTK24:JTO24"/>
    <mergeCell ref="JTZ24:JUD24"/>
    <mergeCell ref="JOU24:JOY24"/>
    <mergeCell ref="JPJ24:JPN24"/>
    <mergeCell ref="JPY24:JQC24"/>
    <mergeCell ref="JQN24:JQR24"/>
    <mergeCell ref="JRC24:JRG24"/>
    <mergeCell ref="JLX24:JMB24"/>
    <mergeCell ref="JMM24:JMQ24"/>
    <mergeCell ref="JNB24:JNF24"/>
    <mergeCell ref="JNQ24:JNU24"/>
    <mergeCell ref="JOF24:JOJ24"/>
    <mergeCell ref="JJA24:JJE24"/>
    <mergeCell ref="JJP24:JJT24"/>
    <mergeCell ref="JKE24:JKI24"/>
    <mergeCell ref="JKT24:JKX24"/>
    <mergeCell ref="JLI24:JLM24"/>
    <mergeCell ref="JGD24:JGH24"/>
    <mergeCell ref="JGS24:JGW24"/>
    <mergeCell ref="JHH24:JHL24"/>
    <mergeCell ref="JHW24:JIA24"/>
    <mergeCell ref="JIL24:JIP24"/>
    <mergeCell ref="JDG24:JDK24"/>
    <mergeCell ref="JDV24:JDZ24"/>
    <mergeCell ref="JEK24:JEO24"/>
    <mergeCell ref="JEZ24:JFD24"/>
    <mergeCell ref="JFO24:JFS24"/>
    <mergeCell ref="JAJ24:JAN24"/>
    <mergeCell ref="JAY24:JBC24"/>
    <mergeCell ref="JBN24:JBR24"/>
    <mergeCell ref="JCC24:JCG24"/>
    <mergeCell ref="JCR24:JCV24"/>
    <mergeCell ref="IXM24:IXQ24"/>
    <mergeCell ref="IYB24:IYF24"/>
    <mergeCell ref="IYQ24:IYU24"/>
    <mergeCell ref="IZF24:IZJ24"/>
    <mergeCell ref="IZU24:IZY24"/>
    <mergeCell ref="IUP24:IUT24"/>
    <mergeCell ref="IVE24:IVI24"/>
    <mergeCell ref="IVT24:IVX24"/>
    <mergeCell ref="IWI24:IWM24"/>
    <mergeCell ref="IWX24:IXB24"/>
    <mergeCell ref="IRS24:IRW24"/>
    <mergeCell ref="ISH24:ISL24"/>
    <mergeCell ref="ISW24:ITA24"/>
    <mergeCell ref="ITL24:ITP24"/>
    <mergeCell ref="IUA24:IUE24"/>
    <mergeCell ref="IOV24:IOZ24"/>
    <mergeCell ref="IPK24:IPO24"/>
    <mergeCell ref="IPZ24:IQD24"/>
    <mergeCell ref="IQO24:IQS24"/>
    <mergeCell ref="IRD24:IRH24"/>
    <mergeCell ref="ILY24:IMC24"/>
    <mergeCell ref="IMN24:IMR24"/>
    <mergeCell ref="INC24:ING24"/>
    <mergeCell ref="INR24:INV24"/>
    <mergeCell ref="IOG24:IOK24"/>
    <mergeCell ref="IJB24:IJF24"/>
    <mergeCell ref="IJQ24:IJU24"/>
    <mergeCell ref="IKF24:IKJ24"/>
    <mergeCell ref="IKU24:IKY24"/>
    <mergeCell ref="ILJ24:ILN24"/>
    <mergeCell ref="IGE24:IGI24"/>
    <mergeCell ref="IGT24:IGX24"/>
    <mergeCell ref="IHI24:IHM24"/>
    <mergeCell ref="IHX24:IIB24"/>
    <mergeCell ref="IIM24:IIQ24"/>
    <mergeCell ref="IDH24:IDL24"/>
    <mergeCell ref="IDW24:IEA24"/>
    <mergeCell ref="IEL24:IEP24"/>
    <mergeCell ref="IFA24:IFE24"/>
    <mergeCell ref="IFP24:IFT24"/>
    <mergeCell ref="IAK24:IAO24"/>
    <mergeCell ref="IAZ24:IBD24"/>
    <mergeCell ref="IBO24:IBS24"/>
    <mergeCell ref="ICD24:ICH24"/>
    <mergeCell ref="ICS24:ICW24"/>
    <mergeCell ref="HXN24:HXR24"/>
    <mergeCell ref="HYC24:HYG24"/>
    <mergeCell ref="HYR24:HYV24"/>
    <mergeCell ref="HZG24:HZK24"/>
    <mergeCell ref="HZV24:HZZ24"/>
    <mergeCell ref="HUQ24:HUU24"/>
    <mergeCell ref="HVF24:HVJ24"/>
    <mergeCell ref="HVU24:HVY24"/>
    <mergeCell ref="HWJ24:HWN24"/>
    <mergeCell ref="HWY24:HXC24"/>
    <mergeCell ref="HRT24:HRX24"/>
    <mergeCell ref="HSI24:HSM24"/>
    <mergeCell ref="HSX24:HTB24"/>
    <mergeCell ref="HTM24:HTQ24"/>
    <mergeCell ref="HUB24:HUF24"/>
    <mergeCell ref="HOW24:HPA24"/>
    <mergeCell ref="HPL24:HPP24"/>
    <mergeCell ref="HQA24:HQE24"/>
    <mergeCell ref="HQP24:HQT24"/>
    <mergeCell ref="HRE24:HRI24"/>
    <mergeCell ref="HLZ24:HMD24"/>
    <mergeCell ref="HMO24:HMS24"/>
    <mergeCell ref="HND24:HNH24"/>
    <mergeCell ref="HNS24:HNW24"/>
    <mergeCell ref="HOH24:HOL24"/>
    <mergeCell ref="HJC24:HJG24"/>
    <mergeCell ref="HJR24:HJV24"/>
    <mergeCell ref="HKG24:HKK24"/>
    <mergeCell ref="HKV24:HKZ24"/>
    <mergeCell ref="HLK24:HLO24"/>
    <mergeCell ref="HGF24:HGJ24"/>
    <mergeCell ref="HGU24:HGY24"/>
    <mergeCell ref="HHJ24:HHN24"/>
    <mergeCell ref="HHY24:HIC24"/>
    <mergeCell ref="HIN24:HIR24"/>
    <mergeCell ref="HDI24:HDM24"/>
    <mergeCell ref="HDX24:HEB24"/>
    <mergeCell ref="HEM24:HEQ24"/>
    <mergeCell ref="HFB24:HFF24"/>
    <mergeCell ref="HFQ24:HFU24"/>
    <mergeCell ref="HAL24:HAP24"/>
    <mergeCell ref="HBA24:HBE24"/>
    <mergeCell ref="HBP24:HBT24"/>
    <mergeCell ref="HCE24:HCI24"/>
    <mergeCell ref="HCT24:HCX24"/>
    <mergeCell ref="GXO24:GXS24"/>
    <mergeCell ref="GYD24:GYH24"/>
    <mergeCell ref="GYS24:GYW24"/>
    <mergeCell ref="GZH24:GZL24"/>
    <mergeCell ref="GZW24:HAA24"/>
    <mergeCell ref="GUR24:GUV24"/>
    <mergeCell ref="GVG24:GVK24"/>
    <mergeCell ref="GVV24:GVZ24"/>
    <mergeCell ref="GWK24:GWO24"/>
    <mergeCell ref="GWZ24:GXD24"/>
    <mergeCell ref="GRU24:GRY24"/>
    <mergeCell ref="GSJ24:GSN24"/>
    <mergeCell ref="GSY24:GTC24"/>
    <mergeCell ref="GTN24:GTR24"/>
    <mergeCell ref="GUC24:GUG24"/>
    <mergeCell ref="GOX24:GPB24"/>
    <mergeCell ref="GPM24:GPQ24"/>
    <mergeCell ref="GQB24:GQF24"/>
    <mergeCell ref="GQQ24:GQU24"/>
    <mergeCell ref="GRF24:GRJ24"/>
    <mergeCell ref="GMA24:GME24"/>
    <mergeCell ref="GMP24:GMT24"/>
    <mergeCell ref="GNE24:GNI24"/>
    <mergeCell ref="GNT24:GNX24"/>
    <mergeCell ref="GOI24:GOM24"/>
    <mergeCell ref="GJD24:GJH24"/>
    <mergeCell ref="GJS24:GJW24"/>
    <mergeCell ref="GKH24:GKL24"/>
    <mergeCell ref="GKW24:GLA24"/>
    <mergeCell ref="GLL24:GLP24"/>
    <mergeCell ref="GGG24:GGK24"/>
    <mergeCell ref="GGV24:GGZ24"/>
    <mergeCell ref="GHK24:GHO24"/>
    <mergeCell ref="GHZ24:GID24"/>
    <mergeCell ref="GIO24:GIS24"/>
    <mergeCell ref="GDJ24:GDN24"/>
    <mergeCell ref="GDY24:GEC24"/>
    <mergeCell ref="GEN24:GER24"/>
    <mergeCell ref="GFC24:GFG24"/>
    <mergeCell ref="GFR24:GFV24"/>
    <mergeCell ref="GAM24:GAQ24"/>
    <mergeCell ref="GBB24:GBF24"/>
    <mergeCell ref="GBQ24:GBU24"/>
    <mergeCell ref="GCF24:GCJ24"/>
    <mergeCell ref="GCU24:GCY24"/>
    <mergeCell ref="FXP24:FXT24"/>
    <mergeCell ref="FYE24:FYI24"/>
    <mergeCell ref="FYT24:FYX24"/>
    <mergeCell ref="FZI24:FZM24"/>
    <mergeCell ref="FZX24:GAB24"/>
    <mergeCell ref="FUS24:FUW24"/>
    <mergeCell ref="FVH24:FVL24"/>
    <mergeCell ref="FVW24:FWA24"/>
    <mergeCell ref="FWL24:FWP24"/>
    <mergeCell ref="FXA24:FXE24"/>
    <mergeCell ref="FRV24:FRZ24"/>
    <mergeCell ref="FSK24:FSO24"/>
    <mergeCell ref="FSZ24:FTD24"/>
    <mergeCell ref="FTO24:FTS24"/>
    <mergeCell ref="FUD24:FUH24"/>
    <mergeCell ref="FOY24:FPC24"/>
    <mergeCell ref="FPN24:FPR24"/>
    <mergeCell ref="FQC24:FQG24"/>
    <mergeCell ref="FQR24:FQV24"/>
    <mergeCell ref="FRG24:FRK24"/>
    <mergeCell ref="FMB24:FMF24"/>
    <mergeCell ref="FMQ24:FMU24"/>
    <mergeCell ref="FNF24:FNJ24"/>
    <mergeCell ref="FNU24:FNY24"/>
    <mergeCell ref="FOJ24:FON24"/>
    <mergeCell ref="FJE24:FJI24"/>
    <mergeCell ref="FJT24:FJX24"/>
    <mergeCell ref="FKI24:FKM24"/>
    <mergeCell ref="FKX24:FLB24"/>
    <mergeCell ref="FLM24:FLQ24"/>
    <mergeCell ref="FGH24:FGL24"/>
    <mergeCell ref="FGW24:FHA24"/>
    <mergeCell ref="FHL24:FHP24"/>
    <mergeCell ref="FIA24:FIE24"/>
    <mergeCell ref="FIP24:FIT24"/>
    <mergeCell ref="FDK24:FDO24"/>
    <mergeCell ref="FDZ24:FED24"/>
    <mergeCell ref="FEO24:FES24"/>
    <mergeCell ref="FFD24:FFH24"/>
    <mergeCell ref="FFS24:FFW24"/>
    <mergeCell ref="FAN24:FAR24"/>
    <mergeCell ref="FBC24:FBG24"/>
    <mergeCell ref="FBR24:FBV24"/>
    <mergeCell ref="FCG24:FCK24"/>
    <mergeCell ref="FCV24:FCZ24"/>
    <mergeCell ref="EXQ24:EXU24"/>
    <mergeCell ref="EYF24:EYJ24"/>
    <mergeCell ref="EYU24:EYY24"/>
    <mergeCell ref="EZJ24:EZN24"/>
    <mergeCell ref="EZY24:FAC24"/>
    <mergeCell ref="EUT24:EUX24"/>
    <mergeCell ref="EVI24:EVM24"/>
    <mergeCell ref="EVX24:EWB24"/>
    <mergeCell ref="EWM24:EWQ24"/>
    <mergeCell ref="EXB24:EXF24"/>
    <mergeCell ref="ERW24:ESA24"/>
    <mergeCell ref="ESL24:ESP24"/>
    <mergeCell ref="ETA24:ETE24"/>
    <mergeCell ref="ETP24:ETT24"/>
    <mergeCell ref="EUE24:EUI24"/>
    <mergeCell ref="EOZ24:EPD24"/>
    <mergeCell ref="EPO24:EPS24"/>
    <mergeCell ref="EQD24:EQH24"/>
    <mergeCell ref="EQS24:EQW24"/>
    <mergeCell ref="ERH24:ERL24"/>
    <mergeCell ref="EMC24:EMG24"/>
    <mergeCell ref="EMR24:EMV24"/>
    <mergeCell ref="ENG24:ENK24"/>
    <mergeCell ref="ENV24:ENZ24"/>
    <mergeCell ref="EOK24:EOO24"/>
    <mergeCell ref="EJF24:EJJ24"/>
    <mergeCell ref="EJU24:EJY24"/>
    <mergeCell ref="EKJ24:EKN24"/>
    <mergeCell ref="EKY24:ELC24"/>
    <mergeCell ref="ELN24:ELR24"/>
    <mergeCell ref="EGI24:EGM24"/>
    <mergeCell ref="EGX24:EHB24"/>
    <mergeCell ref="EHM24:EHQ24"/>
    <mergeCell ref="EIB24:EIF24"/>
    <mergeCell ref="EIQ24:EIU24"/>
    <mergeCell ref="EDL24:EDP24"/>
    <mergeCell ref="EEA24:EEE24"/>
    <mergeCell ref="EEP24:EET24"/>
    <mergeCell ref="EFE24:EFI24"/>
    <mergeCell ref="EFT24:EFX24"/>
    <mergeCell ref="EAO24:EAS24"/>
    <mergeCell ref="EBD24:EBH24"/>
    <mergeCell ref="EBS24:EBW24"/>
    <mergeCell ref="ECH24:ECL24"/>
    <mergeCell ref="ECW24:EDA24"/>
    <mergeCell ref="DXR24:DXV24"/>
    <mergeCell ref="DYG24:DYK24"/>
    <mergeCell ref="DYV24:DYZ24"/>
    <mergeCell ref="DZK24:DZO24"/>
    <mergeCell ref="DZZ24:EAD24"/>
    <mergeCell ref="DUU24:DUY24"/>
    <mergeCell ref="DVJ24:DVN24"/>
    <mergeCell ref="DVY24:DWC24"/>
    <mergeCell ref="DWN24:DWR24"/>
    <mergeCell ref="DXC24:DXG24"/>
    <mergeCell ref="DRX24:DSB24"/>
    <mergeCell ref="DSM24:DSQ24"/>
    <mergeCell ref="DTB24:DTF24"/>
    <mergeCell ref="DTQ24:DTU24"/>
    <mergeCell ref="DUF24:DUJ24"/>
    <mergeCell ref="DPA24:DPE24"/>
    <mergeCell ref="DPP24:DPT24"/>
    <mergeCell ref="DQE24:DQI24"/>
    <mergeCell ref="DQT24:DQX24"/>
    <mergeCell ref="DRI24:DRM24"/>
    <mergeCell ref="DMD24:DMH24"/>
    <mergeCell ref="DMS24:DMW24"/>
    <mergeCell ref="DNH24:DNL24"/>
    <mergeCell ref="DNW24:DOA24"/>
    <mergeCell ref="DOL24:DOP24"/>
    <mergeCell ref="DJG24:DJK24"/>
    <mergeCell ref="DJV24:DJZ24"/>
    <mergeCell ref="DKK24:DKO24"/>
    <mergeCell ref="DKZ24:DLD24"/>
    <mergeCell ref="DLO24:DLS24"/>
    <mergeCell ref="DGJ24:DGN24"/>
    <mergeCell ref="DGY24:DHC24"/>
    <mergeCell ref="DHN24:DHR24"/>
    <mergeCell ref="DIC24:DIG24"/>
    <mergeCell ref="DIR24:DIV24"/>
    <mergeCell ref="DDM24:DDQ24"/>
    <mergeCell ref="DEB24:DEF24"/>
    <mergeCell ref="DEQ24:DEU24"/>
    <mergeCell ref="DFF24:DFJ24"/>
    <mergeCell ref="DFU24:DFY24"/>
    <mergeCell ref="DAP24:DAT24"/>
    <mergeCell ref="DBE24:DBI24"/>
    <mergeCell ref="DBT24:DBX24"/>
    <mergeCell ref="DCI24:DCM24"/>
    <mergeCell ref="DCX24:DDB24"/>
    <mergeCell ref="CXS24:CXW24"/>
    <mergeCell ref="CYH24:CYL24"/>
    <mergeCell ref="CYW24:CZA24"/>
    <mergeCell ref="CZL24:CZP24"/>
    <mergeCell ref="DAA24:DAE24"/>
    <mergeCell ref="CUV24:CUZ24"/>
    <mergeCell ref="CVK24:CVO24"/>
    <mergeCell ref="CVZ24:CWD24"/>
    <mergeCell ref="CWO24:CWS24"/>
    <mergeCell ref="CXD24:CXH24"/>
    <mergeCell ref="CRY24:CSC24"/>
    <mergeCell ref="CSN24:CSR24"/>
    <mergeCell ref="CTC24:CTG24"/>
    <mergeCell ref="CTR24:CTV24"/>
    <mergeCell ref="CUG24:CUK24"/>
    <mergeCell ref="CPB24:CPF24"/>
    <mergeCell ref="CPQ24:CPU24"/>
    <mergeCell ref="CQF24:CQJ24"/>
    <mergeCell ref="CQU24:CQY24"/>
    <mergeCell ref="CRJ24:CRN24"/>
    <mergeCell ref="CME24:CMI24"/>
    <mergeCell ref="CMT24:CMX24"/>
    <mergeCell ref="CNI24:CNM24"/>
    <mergeCell ref="CNX24:COB24"/>
    <mergeCell ref="COM24:COQ24"/>
    <mergeCell ref="CJH24:CJL24"/>
    <mergeCell ref="CJW24:CKA24"/>
    <mergeCell ref="CKL24:CKP24"/>
    <mergeCell ref="CLA24:CLE24"/>
    <mergeCell ref="CLP24:CLT24"/>
    <mergeCell ref="CGK24:CGO24"/>
    <mergeCell ref="CGZ24:CHD24"/>
    <mergeCell ref="CHO24:CHS24"/>
    <mergeCell ref="CID24:CIH24"/>
    <mergeCell ref="CIS24:CIW24"/>
    <mergeCell ref="CDN24:CDR24"/>
    <mergeCell ref="CEC24:CEG24"/>
    <mergeCell ref="CER24:CEV24"/>
    <mergeCell ref="CFG24:CFK24"/>
    <mergeCell ref="CFV24:CFZ24"/>
    <mergeCell ref="CAQ24:CAU24"/>
    <mergeCell ref="CBF24:CBJ24"/>
    <mergeCell ref="CBU24:CBY24"/>
    <mergeCell ref="CCJ24:CCN24"/>
    <mergeCell ref="CCY24:CDC24"/>
    <mergeCell ref="BXT24:BXX24"/>
    <mergeCell ref="BYI24:BYM24"/>
    <mergeCell ref="BYX24:BZB24"/>
    <mergeCell ref="BZM24:BZQ24"/>
    <mergeCell ref="CAB24:CAF24"/>
    <mergeCell ref="BUW24:BVA24"/>
    <mergeCell ref="BVL24:BVP24"/>
    <mergeCell ref="BWA24:BWE24"/>
    <mergeCell ref="BWP24:BWT24"/>
    <mergeCell ref="BXE24:BXI24"/>
    <mergeCell ref="BRZ24:BSD24"/>
    <mergeCell ref="BSO24:BSS24"/>
    <mergeCell ref="BTD24:BTH24"/>
    <mergeCell ref="BTS24:BTW24"/>
    <mergeCell ref="BUH24:BUL24"/>
    <mergeCell ref="BPC24:BPG24"/>
    <mergeCell ref="BPR24:BPV24"/>
    <mergeCell ref="BQG24:BQK24"/>
    <mergeCell ref="BQV24:BQZ24"/>
    <mergeCell ref="BRK24:BRO24"/>
    <mergeCell ref="BMF24:BMJ24"/>
    <mergeCell ref="BMU24:BMY24"/>
    <mergeCell ref="BNJ24:BNN24"/>
    <mergeCell ref="BNY24:BOC24"/>
    <mergeCell ref="BON24:BOR24"/>
    <mergeCell ref="BJI24:BJM24"/>
    <mergeCell ref="BJX24:BKB24"/>
    <mergeCell ref="BKM24:BKQ24"/>
    <mergeCell ref="BLB24:BLF24"/>
    <mergeCell ref="BLQ24:BLU24"/>
    <mergeCell ref="BGL24:BGP24"/>
    <mergeCell ref="BHA24:BHE24"/>
    <mergeCell ref="BHP24:BHT24"/>
    <mergeCell ref="BIE24:BII24"/>
    <mergeCell ref="BIT24:BIX24"/>
    <mergeCell ref="BDO24:BDS24"/>
    <mergeCell ref="BED24:BEH24"/>
    <mergeCell ref="BES24:BEW24"/>
    <mergeCell ref="BFH24:BFL24"/>
    <mergeCell ref="BFW24:BGA24"/>
    <mergeCell ref="BAR24:BAV24"/>
    <mergeCell ref="BBG24:BBK24"/>
    <mergeCell ref="BBV24:BBZ24"/>
    <mergeCell ref="BCK24:BCO24"/>
    <mergeCell ref="BCZ24:BDD24"/>
    <mergeCell ref="AXU24:AXY24"/>
    <mergeCell ref="AYJ24:AYN24"/>
    <mergeCell ref="AYY24:AZC24"/>
    <mergeCell ref="AZN24:AZR24"/>
    <mergeCell ref="BAC24:BAG24"/>
    <mergeCell ref="AUX24:AVB24"/>
    <mergeCell ref="AVM24:AVQ24"/>
    <mergeCell ref="AWB24:AWF24"/>
    <mergeCell ref="AWQ24:AWU24"/>
    <mergeCell ref="AXF24:AXJ24"/>
    <mergeCell ref="ASA24:ASE24"/>
    <mergeCell ref="ASP24:AST24"/>
    <mergeCell ref="ATE24:ATI24"/>
    <mergeCell ref="ATT24:ATX24"/>
    <mergeCell ref="AUI24:AUM24"/>
    <mergeCell ref="APD24:APH24"/>
    <mergeCell ref="APS24:APW24"/>
    <mergeCell ref="AQH24:AQL24"/>
    <mergeCell ref="AQW24:ARA24"/>
    <mergeCell ref="ARL24:ARP24"/>
    <mergeCell ref="AMG24:AMK24"/>
    <mergeCell ref="AMV24:AMZ24"/>
    <mergeCell ref="ANK24:ANO24"/>
    <mergeCell ref="ANZ24:AOD24"/>
    <mergeCell ref="AOO24:AOS24"/>
    <mergeCell ref="AJJ24:AJN24"/>
    <mergeCell ref="AJY24:AKC24"/>
    <mergeCell ref="AKN24:AKR24"/>
    <mergeCell ref="ALC24:ALG24"/>
    <mergeCell ref="ALR24:ALV24"/>
    <mergeCell ref="AGM24:AGQ24"/>
    <mergeCell ref="AHB24:AHF24"/>
    <mergeCell ref="AHQ24:AHU24"/>
    <mergeCell ref="AIF24:AIJ24"/>
    <mergeCell ref="AIU24:AIY24"/>
    <mergeCell ref="ADP24:ADT24"/>
    <mergeCell ref="AEE24:AEI24"/>
    <mergeCell ref="AET24:AEX24"/>
    <mergeCell ref="AFI24:AFM24"/>
    <mergeCell ref="AFX24:AGB24"/>
    <mergeCell ref="AAS24:AAW24"/>
    <mergeCell ref="ABH24:ABL24"/>
    <mergeCell ref="ABW24:ACA24"/>
    <mergeCell ref="ACL24:ACP24"/>
    <mergeCell ref="ADA24:ADE24"/>
    <mergeCell ref="XV24:XZ24"/>
    <mergeCell ref="YK24:YO24"/>
    <mergeCell ref="YZ24:ZD24"/>
    <mergeCell ref="ZO24:ZS24"/>
    <mergeCell ref="AAD24:AAH24"/>
    <mergeCell ref="UY24:VC24"/>
    <mergeCell ref="VN24:VR24"/>
    <mergeCell ref="WC24:WG24"/>
    <mergeCell ref="WR24:WV24"/>
    <mergeCell ref="XG24:XK24"/>
    <mergeCell ref="SB24:SF24"/>
    <mergeCell ref="SQ24:SU24"/>
    <mergeCell ref="TF24:TJ24"/>
    <mergeCell ref="TU24:TY24"/>
    <mergeCell ref="UJ24:UN24"/>
    <mergeCell ref="PE24:PI24"/>
    <mergeCell ref="PT24:PX24"/>
    <mergeCell ref="QI24:QM24"/>
    <mergeCell ref="QX24:RB24"/>
    <mergeCell ref="RM24:RQ24"/>
    <mergeCell ref="MH24:ML24"/>
    <mergeCell ref="MW24:NA24"/>
    <mergeCell ref="NL24:NP24"/>
    <mergeCell ref="OA24:OE24"/>
    <mergeCell ref="OP24:OT24"/>
    <mergeCell ref="JK24:JO24"/>
    <mergeCell ref="JZ24:KD24"/>
    <mergeCell ref="KO24:KS24"/>
    <mergeCell ref="LD24:LH24"/>
    <mergeCell ref="LS24:LW24"/>
    <mergeCell ref="GN24:GR24"/>
    <mergeCell ref="HC24:HG24"/>
    <mergeCell ref="HR24:HV24"/>
    <mergeCell ref="IG24:IK24"/>
    <mergeCell ref="IV24:IZ24"/>
    <mergeCell ref="XDW35:XEA35"/>
    <mergeCell ref="XEL35:XEP35"/>
    <mergeCell ref="XFA35:XFD35"/>
    <mergeCell ref="A24:E24"/>
    <mergeCell ref="P24:T24"/>
    <mergeCell ref="AE24:AI24"/>
    <mergeCell ref="AT24:AX24"/>
    <mergeCell ref="BI24:BM24"/>
    <mergeCell ref="BX24:CB24"/>
    <mergeCell ref="CM24:CQ24"/>
    <mergeCell ref="DB24:DF24"/>
    <mergeCell ref="DQ24:DU24"/>
    <mergeCell ref="EF24:EJ24"/>
    <mergeCell ref="EU24:EY24"/>
    <mergeCell ref="FJ24:FN24"/>
    <mergeCell ref="FY24:GC24"/>
    <mergeCell ref="XAZ35:XBD35"/>
    <mergeCell ref="XBO35:XBS35"/>
    <mergeCell ref="XCD35:XCH35"/>
    <mergeCell ref="XCS35:XCW35"/>
    <mergeCell ref="XDH35:XDL35"/>
    <mergeCell ref="WYC35:WYG35"/>
    <mergeCell ref="WYR35:WYV35"/>
    <mergeCell ref="WZG35:WZK35"/>
    <mergeCell ref="WZV35:WZZ35"/>
    <mergeCell ref="XAK35:XAO35"/>
    <mergeCell ref="WVF35:WVJ35"/>
    <mergeCell ref="WVU35:WVY35"/>
    <mergeCell ref="WWJ35:WWN35"/>
    <mergeCell ref="WWY35:WXC35"/>
    <mergeCell ref="WXN35:WXR35"/>
    <mergeCell ref="WSI35:WSM35"/>
    <mergeCell ref="WSX35:WTB35"/>
    <mergeCell ref="WTM35:WTQ35"/>
    <mergeCell ref="WUB35:WUF35"/>
    <mergeCell ref="WUQ35:WUU35"/>
    <mergeCell ref="WPL35:WPP35"/>
    <mergeCell ref="WQA35:WQE35"/>
    <mergeCell ref="WQP35:WQT35"/>
    <mergeCell ref="WRE35:WRI35"/>
    <mergeCell ref="WRT35:WRX35"/>
    <mergeCell ref="WMO35:WMS35"/>
    <mergeCell ref="WND35:WNH35"/>
    <mergeCell ref="WNS35:WNW35"/>
    <mergeCell ref="WOH35:WOL35"/>
    <mergeCell ref="WOW35:WPA35"/>
    <mergeCell ref="WJR35:WJV35"/>
    <mergeCell ref="WKG35:WKK35"/>
    <mergeCell ref="WKV35:WKZ35"/>
    <mergeCell ref="WLK35:WLO35"/>
    <mergeCell ref="WLZ35:WMD35"/>
    <mergeCell ref="WGU35:WGY35"/>
    <mergeCell ref="WHJ35:WHN35"/>
    <mergeCell ref="WHY35:WIC35"/>
    <mergeCell ref="WIN35:WIR35"/>
    <mergeCell ref="WJC35:WJG35"/>
    <mergeCell ref="WDX35:WEB35"/>
    <mergeCell ref="WEM35:WEQ35"/>
    <mergeCell ref="WFB35:WFF35"/>
    <mergeCell ref="WFQ35:WFU35"/>
    <mergeCell ref="WGF35:WGJ35"/>
    <mergeCell ref="WBA35:WBE35"/>
    <mergeCell ref="WBP35:WBT35"/>
    <mergeCell ref="WCE35:WCI35"/>
    <mergeCell ref="WCT35:WCX35"/>
    <mergeCell ref="WDI35:WDM35"/>
    <mergeCell ref="VYD35:VYH35"/>
    <mergeCell ref="VYS35:VYW35"/>
    <mergeCell ref="VZH35:VZL35"/>
    <mergeCell ref="VZW35:WAA35"/>
    <mergeCell ref="WAL35:WAP35"/>
    <mergeCell ref="VVG35:VVK35"/>
    <mergeCell ref="VVV35:VVZ35"/>
    <mergeCell ref="VWK35:VWO35"/>
    <mergeCell ref="VWZ35:VXD35"/>
    <mergeCell ref="VXO35:VXS35"/>
    <mergeCell ref="VSJ35:VSN35"/>
    <mergeCell ref="VSY35:VTC35"/>
    <mergeCell ref="VTN35:VTR35"/>
    <mergeCell ref="VUC35:VUG35"/>
    <mergeCell ref="VUR35:VUV35"/>
    <mergeCell ref="VPM35:VPQ35"/>
    <mergeCell ref="VQB35:VQF35"/>
    <mergeCell ref="VQQ35:VQU35"/>
    <mergeCell ref="VRF35:VRJ35"/>
    <mergeCell ref="VRU35:VRY35"/>
    <mergeCell ref="VMP35:VMT35"/>
    <mergeCell ref="VNE35:VNI35"/>
    <mergeCell ref="VNT35:VNX35"/>
    <mergeCell ref="VOI35:VOM35"/>
    <mergeCell ref="VOX35:VPB35"/>
    <mergeCell ref="VJS35:VJW35"/>
    <mergeCell ref="VKH35:VKL35"/>
    <mergeCell ref="VKW35:VLA35"/>
    <mergeCell ref="VLL35:VLP35"/>
    <mergeCell ref="VMA35:VME35"/>
    <mergeCell ref="VGV35:VGZ35"/>
    <mergeCell ref="VHK35:VHO35"/>
    <mergeCell ref="VHZ35:VID35"/>
    <mergeCell ref="VIO35:VIS35"/>
    <mergeCell ref="VJD35:VJH35"/>
    <mergeCell ref="VDY35:VEC35"/>
    <mergeCell ref="VEN35:VER35"/>
    <mergeCell ref="VFC35:VFG35"/>
    <mergeCell ref="VFR35:VFV35"/>
    <mergeCell ref="VGG35:VGK35"/>
    <mergeCell ref="VBB35:VBF35"/>
    <mergeCell ref="VBQ35:VBU35"/>
    <mergeCell ref="VCF35:VCJ35"/>
    <mergeCell ref="VCU35:VCY35"/>
    <mergeCell ref="VDJ35:VDN35"/>
    <mergeCell ref="UYE35:UYI35"/>
    <mergeCell ref="UYT35:UYX35"/>
    <mergeCell ref="UZI35:UZM35"/>
    <mergeCell ref="UZX35:VAB35"/>
    <mergeCell ref="VAM35:VAQ35"/>
    <mergeCell ref="UVH35:UVL35"/>
    <mergeCell ref="UVW35:UWA35"/>
    <mergeCell ref="UWL35:UWP35"/>
    <mergeCell ref="UXA35:UXE35"/>
    <mergeCell ref="UXP35:UXT35"/>
    <mergeCell ref="USK35:USO35"/>
    <mergeCell ref="USZ35:UTD35"/>
    <mergeCell ref="UTO35:UTS35"/>
    <mergeCell ref="UUD35:UUH35"/>
    <mergeCell ref="UUS35:UUW35"/>
    <mergeCell ref="UPN35:UPR35"/>
    <mergeCell ref="UQC35:UQG35"/>
    <mergeCell ref="UQR35:UQV35"/>
    <mergeCell ref="URG35:URK35"/>
    <mergeCell ref="URV35:URZ35"/>
    <mergeCell ref="UMQ35:UMU35"/>
    <mergeCell ref="UNF35:UNJ35"/>
    <mergeCell ref="UNU35:UNY35"/>
    <mergeCell ref="UOJ35:UON35"/>
    <mergeCell ref="UOY35:UPC35"/>
    <mergeCell ref="UJT35:UJX35"/>
    <mergeCell ref="UKI35:UKM35"/>
    <mergeCell ref="UKX35:ULB35"/>
    <mergeCell ref="ULM35:ULQ35"/>
    <mergeCell ref="UMB35:UMF35"/>
    <mergeCell ref="UGW35:UHA35"/>
    <mergeCell ref="UHL35:UHP35"/>
    <mergeCell ref="UIA35:UIE35"/>
    <mergeCell ref="UIP35:UIT35"/>
    <mergeCell ref="UJE35:UJI35"/>
    <mergeCell ref="UDZ35:UED35"/>
    <mergeCell ref="UEO35:UES35"/>
    <mergeCell ref="UFD35:UFH35"/>
    <mergeCell ref="UFS35:UFW35"/>
    <mergeCell ref="UGH35:UGL35"/>
    <mergeCell ref="UBC35:UBG35"/>
    <mergeCell ref="UBR35:UBV35"/>
    <mergeCell ref="UCG35:UCK35"/>
    <mergeCell ref="UCV35:UCZ35"/>
    <mergeCell ref="UDK35:UDO35"/>
    <mergeCell ref="TYF35:TYJ35"/>
    <mergeCell ref="TYU35:TYY35"/>
    <mergeCell ref="TZJ35:TZN35"/>
    <mergeCell ref="TZY35:UAC35"/>
    <mergeCell ref="UAN35:UAR35"/>
    <mergeCell ref="TVI35:TVM35"/>
    <mergeCell ref="TVX35:TWB35"/>
    <mergeCell ref="TWM35:TWQ35"/>
    <mergeCell ref="TXB35:TXF35"/>
    <mergeCell ref="TXQ35:TXU35"/>
    <mergeCell ref="TSL35:TSP35"/>
    <mergeCell ref="TTA35:TTE35"/>
    <mergeCell ref="TTP35:TTT35"/>
    <mergeCell ref="TUE35:TUI35"/>
    <mergeCell ref="TUT35:TUX35"/>
    <mergeCell ref="TPO35:TPS35"/>
    <mergeCell ref="TQD35:TQH35"/>
    <mergeCell ref="TQS35:TQW35"/>
    <mergeCell ref="TRH35:TRL35"/>
    <mergeCell ref="TRW35:TSA35"/>
    <mergeCell ref="TMR35:TMV35"/>
    <mergeCell ref="TNG35:TNK35"/>
    <mergeCell ref="TNV35:TNZ35"/>
    <mergeCell ref="TOK35:TOO35"/>
    <mergeCell ref="TOZ35:TPD35"/>
    <mergeCell ref="TJU35:TJY35"/>
    <mergeCell ref="TKJ35:TKN35"/>
    <mergeCell ref="TKY35:TLC35"/>
    <mergeCell ref="TLN35:TLR35"/>
    <mergeCell ref="TMC35:TMG35"/>
    <mergeCell ref="TGX35:THB35"/>
    <mergeCell ref="THM35:THQ35"/>
    <mergeCell ref="TIB35:TIF35"/>
    <mergeCell ref="TIQ35:TIU35"/>
    <mergeCell ref="TJF35:TJJ35"/>
    <mergeCell ref="TEA35:TEE35"/>
    <mergeCell ref="TEP35:TET35"/>
    <mergeCell ref="TFE35:TFI35"/>
    <mergeCell ref="TFT35:TFX35"/>
    <mergeCell ref="TGI35:TGM35"/>
    <mergeCell ref="TBD35:TBH35"/>
    <mergeCell ref="TBS35:TBW35"/>
    <mergeCell ref="TCH35:TCL35"/>
    <mergeCell ref="TCW35:TDA35"/>
    <mergeCell ref="TDL35:TDP35"/>
    <mergeCell ref="SYG35:SYK35"/>
    <mergeCell ref="SYV35:SYZ35"/>
    <mergeCell ref="SZK35:SZO35"/>
    <mergeCell ref="SZZ35:TAD35"/>
    <mergeCell ref="TAO35:TAS35"/>
    <mergeCell ref="SVJ35:SVN35"/>
    <mergeCell ref="SVY35:SWC35"/>
    <mergeCell ref="SWN35:SWR35"/>
    <mergeCell ref="SXC35:SXG35"/>
    <mergeCell ref="SXR35:SXV35"/>
    <mergeCell ref="SSM35:SSQ35"/>
    <mergeCell ref="STB35:STF35"/>
    <mergeCell ref="STQ35:STU35"/>
    <mergeCell ref="SUF35:SUJ35"/>
    <mergeCell ref="SUU35:SUY35"/>
    <mergeCell ref="SPP35:SPT35"/>
    <mergeCell ref="SQE35:SQI35"/>
    <mergeCell ref="SQT35:SQX35"/>
    <mergeCell ref="SRI35:SRM35"/>
    <mergeCell ref="SRX35:SSB35"/>
    <mergeCell ref="SMS35:SMW35"/>
    <mergeCell ref="SNH35:SNL35"/>
    <mergeCell ref="SNW35:SOA35"/>
    <mergeCell ref="SOL35:SOP35"/>
    <mergeCell ref="SPA35:SPE35"/>
    <mergeCell ref="SJV35:SJZ35"/>
    <mergeCell ref="SKK35:SKO35"/>
    <mergeCell ref="SKZ35:SLD35"/>
    <mergeCell ref="SLO35:SLS35"/>
    <mergeCell ref="SMD35:SMH35"/>
    <mergeCell ref="SGY35:SHC35"/>
    <mergeCell ref="SHN35:SHR35"/>
    <mergeCell ref="SIC35:SIG35"/>
    <mergeCell ref="SIR35:SIV35"/>
    <mergeCell ref="SJG35:SJK35"/>
    <mergeCell ref="SEB35:SEF35"/>
    <mergeCell ref="SEQ35:SEU35"/>
    <mergeCell ref="SFF35:SFJ35"/>
    <mergeCell ref="SFU35:SFY35"/>
    <mergeCell ref="SGJ35:SGN35"/>
    <mergeCell ref="SBE35:SBI35"/>
    <mergeCell ref="SBT35:SBX35"/>
    <mergeCell ref="SCI35:SCM35"/>
    <mergeCell ref="SCX35:SDB35"/>
    <mergeCell ref="SDM35:SDQ35"/>
    <mergeCell ref="RYH35:RYL35"/>
    <mergeCell ref="RYW35:RZA35"/>
    <mergeCell ref="RZL35:RZP35"/>
    <mergeCell ref="SAA35:SAE35"/>
    <mergeCell ref="SAP35:SAT35"/>
    <mergeCell ref="RVK35:RVO35"/>
    <mergeCell ref="RVZ35:RWD35"/>
    <mergeCell ref="RWO35:RWS35"/>
    <mergeCell ref="RXD35:RXH35"/>
    <mergeCell ref="RXS35:RXW35"/>
    <mergeCell ref="RSN35:RSR35"/>
    <mergeCell ref="RTC35:RTG35"/>
    <mergeCell ref="RTR35:RTV35"/>
    <mergeCell ref="RUG35:RUK35"/>
    <mergeCell ref="RUV35:RUZ35"/>
    <mergeCell ref="RPQ35:RPU35"/>
    <mergeCell ref="RQF35:RQJ35"/>
    <mergeCell ref="RQU35:RQY35"/>
    <mergeCell ref="RRJ35:RRN35"/>
    <mergeCell ref="RRY35:RSC35"/>
    <mergeCell ref="RMT35:RMX35"/>
    <mergeCell ref="RNI35:RNM35"/>
    <mergeCell ref="RNX35:ROB35"/>
    <mergeCell ref="ROM35:ROQ35"/>
    <mergeCell ref="RPB35:RPF35"/>
    <mergeCell ref="RJW35:RKA35"/>
    <mergeCell ref="RKL35:RKP35"/>
    <mergeCell ref="RLA35:RLE35"/>
    <mergeCell ref="RLP35:RLT35"/>
    <mergeCell ref="RME35:RMI35"/>
    <mergeCell ref="RGZ35:RHD35"/>
    <mergeCell ref="RHO35:RHS35"/>
    <mergeCell ref="RID35:RIH35"/>
    <mergeCell ref="RIS35:RIW35"/>
    <mergeCell ref="RJH35:RJL35"/>
    <mergeCell ref="REC35:REG35"/>
    <mergeCell ref="RER35:REV35"/>
    <mergeCell ref="RFG35:RFK35"/>
    <mergeCell ref="RFV35:RFZ35"/>
    <mergeCell ref="RGK35:RGO35"/>
    <mergeCell ref="RBF35:RBJ35"/>
    <mergeCell ref="RBU35:RBY35"/>
    <mergeCell ref="RCJ35:RCN35"/>
    <mergeCell ref="RCY35:RDC35"/>
    <mergeCell ref="RDN35:RDR35"/>
    <mergeCell ref="QYI35:QYM35"/>
    <mergeCell ref="QYX35:QZB35"/>
    <mergeCell ref="QZM35:QZQ35"/>
    <mergeCell ref="RAB35:RAF35"/>
    <mergeCell ref="RAQ35:RAU35"/>
    <mergeCell ref="QVL35:QVP35"/>
    <mergeCell ref="QWA35:QWE35"/>
    <mergeCell ref="QWP35:QWT35"/>
    <mergeCell ref="QXE35:QXI35"/>
    <mergeCell ref="QXT35:QXX35"/>
    <mergeCell ref="QSO35:QSS35"/>
    <mergeCell ref="QTD35:QTH35"/>
    <mergeCell ref="QTS35:QTW35"/>
    <mergeCell ref="QUH35:QUL35"/>
    <mergeCell ref="QUW35:QVA35"/>
    <mergeCell ref="QPR35:QPV35"/>
    <mergeCell ref="QQG35:QQK35"/>
    <mergeCell ref="QQV35:QQZ35"/>
    <mergeCell ref="QRK35:QRO35"/>
    <mergeCell ref="QRZ35:QSD35"/>
    <mergeCell ref="QMU35:QMY35"/>
    <mergeCell ref="QNJ35:QNN35"/>
    <mergeCell ref="QNY35:QOC35"/>
    <mergeCell ref="QON35:QOR35"/>
    <mergeCell ref="QPC35:QPG35"/>
    <mergeCell ref="QJX35:QKB35"/>
    <mergeCell ref="QKM35:QKQ35"/>
    <mergeCell ref="QLB35:QLF35"/>
    <mergeCell ref="QLQ35:QLU35"/>
    <mergeCell ref="QMF35:QMJ35"/>
    <mergeCell ref="QHA35:QHE35"/>
    <mergeCell ref="QHP35:QHT35"/>
    <mergeCell ref="QIE35:QII35"/>
    <mergeCell ref="QIT35:QIX35"/>
    <mergeCell ref="QJI35:QJM35"/>
    <mergeCell ref="QED35:QEH35"/>
    <mergeCell ref="QES35:QEW35"/>
    <mergeCell ref="QFH35:QFL35"/>
    <mergeCell ref="QFW35:QGA35"/>
    <mergeCell ref="QGL35:QGP35"/>
    <mergeCell ref="QBG35:QBK35"/>
    <mergeCell ref="QBV35:QBZ35"/>
    <mergeCell ref="QCK35:QCO35"/>
    <mergeCell ref="QCZ35:QDD35"/>
    <mergeCell ref="QDO35:QDS35"/>
    <mergeCell ref="PYJ35:PYN35"/>
    <mergeCell ref="PYY35:PZC35"/>
    <mergeCell ref="PZN35:PZR35"/>
    <mergeCell ref="QAC35:QAG35"/>
    <mergeCell ref="QAR35:QAV35"/>
    <mergeCell ref="PVM35:PVQ35"/>
    <mergeCell ref="PWB35:PWF35"/>
    <mergeCell ref="PWQ35:PWU35"/>
    <mergeCell ref="PXF35:PXJ35"/>
    <mergeCell ref="PXU35:PXY35"/>
    <mergeCell ref="PSP35:PST35"/>
    <mergeCell ref="PTE35:PTI35"/>
    <mergeCell ref="PTT35:PTX35"/>
    <mergeCell ref="PUI35:PUM35"/>
    <mergeCell ref="PUX35:PVB35"/>
    <mergeCell ref="PPS35:PPW35"/>
    <mergeCell ref="PQH35:PQL35"/>
    <mergeCell ref="PQW35:PRA35"/>
    <mergeCell ref="PRL35:PRP35"/>
    <mergeCell ref="PSA35:PSE35"/>
    <mergeCell ref="PMV35:PMZ35"/>
    <mergeCell ref="PNK35:PNO35"/>
    <mergeCell ref="PNZ35:POD35"/>
    <mergeCell ref="POO35:POS35"/>
    <mergeCell ref="PPD35:PPH35"/>
    <mergeCell ref="PJY35:PKC35"/>
    <mergeCell ref="PKN35:PKR35"/>
    <mergeCell ref="PLC35:PLG35"/>
    <mergeCell ref="PLR35:PLV35"/>
    <mergeCell ref="PMG35:PMK35"/>
    <mergeCell ref="PHB35:PHF35"/>
    <mergeCell ref="PHQ35:PHU35"/>
    <mergeCell ref="PIF35:PIJ35"/>
    <mergeCell ref="PIU35:PIY35"/>
    <mergeCell ref="PJJ35:PJN35"/>
    <mergeCell ref="PEE35:PEI35"/>
    <mergeCell ref="PET35:PEX35"/>
    <mergeCell ref="PFI35:PFM35"/>
    <mergeCell ref="PFX35:PGB35"/>
    <mergeCell ref="PGM35:PGQ35"/>
    <mergeCell ref="PBH35:PBL35"/>
    <mergeCell ref="PBW35:PCA35"/>
    <mergeCell ref="PCL35:PCP35"/>
    <mergeCell ref="PDA35:PDE35"/>
    <mergeCell ref="PDP35:PDT35"/>
    <mergeCell ref="OYK35:OYO35"/>
    <mergeCell ref="OYZ35:OZD35"/>
    <mergeCell ref="OZO35:OZS35"/>
    <mergeCell ref="PAD35:PAH35"/>
    <mergeCell ref="PAS35:PAW35"/>
    <mergeCell ref="OVN35:OVR35"/>
    <mergeCell ref="OWC35:OWG35"/>
    <mergeCell ref="OWR35:OWV35"/>
    <mergeCell ref="OXG35:OXK35"/>
    <mergeCell ref="OXV35:OXZ35"/>
    <mergeCell ref="OSQ35:OSU35"/>
    <mergeCell ref="OTF35:OTJ35"/>
    <mergeCell ref="OTU35:OTY35"/>
    <mergeCell ref="OUJ35:OUN35"/>
    <mergeCell ref="OUY35:OVC35"/>
    <mergeCell ref="OPT35:OPX35"/>
    <mergeCell ref="OQI35:OQM35"/>
    <mergeCell ref="OQX35:ORB35"/>
    <mergeCell ref="ORM35:ORQ35"/>
    <mergeCell ref="OSB35:OSF35"/>
    <mergeCell ref="OMW35:ONA35"/>
    <mergeCell ref="ONL35:ONP35"/>
    <mergeCell ref="OOA35:OOE35"/>
    <mergeCell ref="OOP35:OOT35"/>
    <mergeCell ref="OPE35:OPI35"/>
    <mergeCell ref="OJZ35:OKD35"/>
    <mergeCell ref="OKO35:OKS35"/>
    <mergeCell ref="OLD35:OLH35"/>
    <mergeCell ref="OLS35:OLW35"/>
    <mergeCell ref="OMH35:OML35"/>
    <mergeCell ref="OHC35:OHG35"/>
    <mergeCell ref="OHR35:OHV35"/>
    <mergeCell ref="OIG35:OIK35"/>
    <mergeCell ref="OIV35:OIZ35"/>
    <mergeCell ref="OJK35:OJO35"/>
    <mergeCell ref="OEF35:OEJ35"/>
    <mergeCell ref="OEU35:OEY35"/>
    <mergeCell ref="OFJ35:OFN35"/>
    <mergeCell ref="OFY35:OGC35"/>
    <mergeCell ref="OGN35:OGR35"/>
    <mergeCell ref="OBI35:OBM35"/>
    <mergeCell ref="OBX35:OCB35"/>
    <mergeCell ref="OCM35:OCQ35"/>
    <mergeCell ref="ODB35:ODF35"/>
    <mergeCell ref="ODQ35:ODU35"/>
    <mergeCell ref="NYL35:NYP35"/>
    <mergeCell ref="NZA35:NZE35"/>
    <mergeCell ref="NZP35:NZT35"/>
    <mergeCell ref="OAE35:OAI35"/>
    <mergeCell ref="OAT35:OAX35"/>
    <mergeCell ref="NVO35:NVS35"/>
    <mergeCell ref="NWD35:NWH35"/>
    <mergeCell ref="NWS35:NWW35"/>
    <mergeCell ref="NXH35:NXL35"/>
    <mergeCell ref="NXW35:NYA35"/>
    <mergeCell ref="NSR35:NSV35"/>
    <mergeCell ref="NTG35:NTK35"/>
    <mergeCell ref="NTV35:NTZ35"/>
    <mergeCell ref="NUK35:NUO35"/>
    <mergeCell ref="NUZ35:NVD35"/>
    <mergeCell ref="NPU35:NPY35"/>
    <mergeCell ref="NQJ35:NQN35"/>
    <mergeCell ref="NQY35:NRC35"/>
    <mergeCell ref="NRN35:NRR35"/>
    <mergeCell ref="NSC35:NSG35"/>
    <mergeCell ref="NMX35:NNB35"/>
    <mergeCell ref="NNM35:NNQ35"/>
    <mergeCell ref="NOB35:NOF35"/>
    <mergeCell ref="NOQ35:NOU35"/>
    <mergeCell ref="NPF35:NPJ35"/>
    <mergeCell ref="NKA35:NKE35"/>
    <mergeCell ref="NKP35:NKT35"/>
    <mergeCell ref="NLE35:NLI35"/>
    <mergeCell ref="NLT35:NLX35"/>
    <mergeCell ref="NMI35:NMM35"/>
    <mergeCell ref="NHD35:NHH35"/>
    <mergeCell ref="NHS35:NHW35"/>
    <mergeCell ref="NIH35:NIL35"/>
    <mergeCell ref="NIW35:NJA35"/>
    <mergeCell ref="NJL35:NJP35"/>
    <mergeCell ref="NEG35:NEK35"/>
    <mergeCell ref="NEV35:NEZ35"/>
    <mergeCell ref="NFK35:NFO35"/>
    <mergeCell ref="NFZ35:NGD35"/>
    <mergeCell ref="NGO35:NGS35"/>
    <mergeCell ref="NBJ35:NBN35"/>
    <mergeCell ref="NBY35:NCC35"/>
    <mergeCell ref="NCN35:NCR35"/>
    <mergeCell ref="NDC35:NDG35"/>
    <mergeCell ref="NDR35:NDV35"/>
    <mergeCell ref="MYM35:MYQ35"/>
    <mergeCell ref="MZB35:MZF35"/>
    <mergeCell ref="MZQ35:MZU35"/>
    <mergeCell ref="NAF35:NAJ35"/>
    <mergeCell ref="NAU35:NAY35"/>
    <mergeCell ref="MVP35:MVT35"/>
    <mergeCell ref="MWE35:MWI35"/>
    <mergeCell ref="MWT35:MWX35"/>
    <mergeCell ref="MXI35:MXM35"/>
    <mergeCell ref="MXX35:MYB35"/>
    <mergeCell ref="MSS35:MSW35"/>
    <mergeCell ref="MTH35:MTL35"/>
    <mergeCell ref="MTW35:MUA35"/>
    <mergeCell ref="MUL35:MUP35"/>
    <mergeCell ref="MVA35:MVE35"/>
    <mergeCell ref="MPV35:MPZ35"/>
    <mergeCell ref="MQK35:MQO35"/>
    <mergeCell ref="MQZ35:MRD35"/>
    <mergeCell ref="MRO35:MRS35"/>
    <mergeCell ref="MSD35:MSH35"/>
    <mergeCell ref="MMY35:MNC35"/>
    <mergeCell ref="MNN35:MNR35"/>
    <mergeCell ref="MOC35:MOG35"/>
    <mergeCell ref="MOR35:MOV35"/>
    <mergeCell ref="MPG35:MPK35"/>
    <mergeCell ref="MKB35:MKF35"/>
    <mergeCell ref="MKQ35:MKU35"/>
    <mergeCell ref="MLF35:MLJ35"/>
    <mergeCell ref="MLU35:MLY35"/>
    <mergeCell ref="MMJ35:MMN35"/>
    <mergeCell ref="MHE35:MHI35"/>
    <mergeCell ref="MHT35:MHX35"/>
    <mergeCell ref="MII35:MIM35"/>
    <mergeCell ref="MIX35:MJB35"/>
    <mergeCell ref="MJM35:MJQ35"/>
    <mergeCell ref="MEH35:MEL35"/>
    <mergeCell ref="MEW35:MFA35"/>
    <mergeCell ref="MFL35:MFP35"/>
    <mergeCell ref="MGA35:MGE35"/>
    <mergeCell ref="MGP35:MGT35"/>
    <mergeCell ref="MBK35:MBO35"/>
    <mergeCell ref="MBZ35:MCD35"/>
    <mergeCell ref="MCO35:MCS35"/>
    <mergeCell ref="MDD35:MDH35"/>
    <mergeCell ref="MDS35:MDW35"/>
    <mergeCell ref="LYN35:LYR35"/>
    <mergeCell ref="LZC35:LZG35"/>
    <mergeCell ref="LZR35:LZV35"/>
    <mergeCell ref="MAG35:MAK35"/>
    <mergeCell ref="MAV35:MAZ35"/>
    <mergeCell ref="LVQ35:LVU35"/>
    <mergeCell ref="LWF35:LWJ35"/>
    <mergeCell ref="LWU35:LWY35"/>
    <mergeCell ref="LXJ35:LXN35"/>
    <mergeCell ref="LXY35:LYC35"/>
    <mergeCell ref="LST35:LSX35"/>
    <mergeCell ref="LTI35:LTM35"/>
    <mergeCell ref="LTX35:LUB35"/>
    <mergeCell ref="LUM35:LUQ35"/>
    <mergeCell ref="LVB35:LVF35"/>
    <mergeCell ref="LPW35:LQA35"/>
    <mergeCell ref="LQL35:LQP35"/>
    <mergeCell ref="LRA35:LRE35"/>
    <mergeCell ref="LRP35:LRT35"/>
    <mergeCell ref="LSE35:LSI35"/>
    <mergeCell ref="LMZ35:LND35"/>
    <mergeCell ref="LNO35:LNS35"/>
    <mergeCell ref="LOD35:LOH35"/>
    <mergeCell ref="LOS35:LOW35"/>
    <mergeCell ref="LPH35:LPL35"/>
    <mergeCell ref="LKC35:LKG35"/>
    <mergeCell ref="LKR35:LKV35"/>
    <mergeCell ref="LLG35:LLK35"/>
    <mergeCell ref="LLV35:LLZ35"/>
    <mergeCell ref="LMK35:LMO35"/>
    <mergeCell ref="LHF35:LHJ35"/>
    <mergeCell ref="LHU35:LHY35"/>
    <mergeCell ref="LIJ35:LIN35"/>
    <mergeCell ref="LIY35:LJC35"/>
    <mergeCell ref="LJN35:LJR35"/>
    <mergeCell ref="LEI35:LEM35"/>
    <mergeCell ref="LEX35:LFB35"/>
    <mergeCell ref="LFM35:LFQ35"/>
    <mergeCell ref="LGB35:LGF35"/>
    <mergeCell ref="LGQ35:LGU35"/>
    <mergeCell ref="LBL35:LBP35"/>
    <mergeCell ref="LCA35:LCE35"/>
    <mergeCell ref="LCP35:LCT35"/>
    <mergeCell ref="LDE35:LDI35"/>
    <mergeCell ref="LDT35:LDX35"/>
    <mergeCell ref="KYO35:KYS35"/>
    <mergeCell ref="KZD35:KZH35"/>
    <mergeCell ref="KZS35:KZW35"/>
    <mergeCell ref="LAH35:LAL35"/>
    <mergeCell ref="LAW35:LBA35"/>
    <mergeCell ref="KVR35:KVV35"/>
    <mergeCell ref="KWG35:KWK35"/>
    <mergeCell ref="KWV35:KWZ35"/>
    <mergeCell ref="KXK35:KXO35"/>
    <mergeCell ref="KXZ35:KYD35"/>
    <mergeCell ref="KSU35:KSY35"/>
    <mergeCell ref="KTJ35:KTN35"/>
    <mergeCell ref="KTY35:KUC35"/>
    <mergeCell ref="KUN35:KUR35"/>
    <mergeCell ref="KVC35:KVG35"/>
    <mergeCell ref="KPX35:KQB35"/>
    <mergeCell ref="KQM35:KQQ35"/>
    <mergeCell ref="KRB35:KRF35"/>
    <mergeCell ref="KRQ35:KRU35"/>
    <mergeCell ref="KSF35:KSJ35"/>
    <mergeCell ref="KNA35:KNE35"/>
    <mergeCell ref="KNP35:KNT35"/>
    <mergeCell ref="KOE35:KOI35"/>
    <mergeCell ref="KOT35:KOX35"/>
    <mergeCell ref="KPI35:KPM35"/>
    <mergeCell ref="KKD35:KKH35"/>
    <mergeCell ref="KKS35:KKW35"/>
    <mergeCell ref="KLH35:KLL35"/>
    <mergeCell ref="KLW35:KMA35"/>
    <mergeCell ref="KML35:KMP35"/>
    <mergeCell ref="KHG35:KHK35"/>
    <mergeCell ref="KHV35:KHZ35"/>
    <mergeCell ref="KIK35:KIO35"/>
    <mergeCell ref="KIZ35:KJD35"/>
    <mergeCell ref="KJO35:KJS35"/>
    <mergeCell ref="KEJ35:KEN35"/>
    <mergeCell ref="KEY35:KFC35"/>
    <mergeCell ref="KFN35:KFR35"/>
    <mergeCell ref="KGC35:KGG35"/>
    <mergeCell ref="KGR35:KGV35"/>
    <mergeCell ref="KBM35:KBQ35"/>
    <mergeCell ref="KCB35:KCF35"/>
    <mergeCell ref="KCQ35:KCU35"/>
    <mergeCell ref="KDF35:KDJ35"/>
    <mergeCell ref="KDU35:KDY35"/>
    <mergeCell ref="JYP35:JYT35"/>
    <mergeCell ref="JZE35:JZI35"/>
    <mergeCell ref="JZT35:JZX35"/>
    <mergeCell ref="KAI35:KAM35"/>
    <mergeCell ref="KAX35:KBB35"/>
    <mergeCell ref="JVS35:JVW35"/>
    <mergeCell ref="JWH35:JWL35"/>
    <mergeCell ref="JWW35:JXA35"/>
    <mergeCell ref="JXL35:JXP35"/>
    <mergeCell ref="JYA35:JYE35"/>
    <mergeCell ref="JSV35:JSZ35"/>
    <mergeCell ref="JTK35:JTO35"/>
    <mergeCell ref="JTZ35:JUD35"/>
    <mergeCell ref="JUO35:JUS35"/>
    <mergeCell ref="JVD35:JVH35"/>
    <mergeCell ref="JPY35:JQC35"/>
    <mergeCell ref="JQN35:JQR35"/>
    <mergeCell ref="JRC35:JRG35"/>
    <mergeCell ref="JRR35:JRV35"/>
    <mergeCell ref="JSG35:JSK35"/>
    <mergeCell ref="JNB35:JNF35"/>
    <mergeCell ref="JNQ35:JNU35"/>
    <mergeCell ref="JOF35:JOJ35"/>
    <mergeCell ref="JOU35:JOY35"/>
    <mergeCell ref="JPJ35:JPN35"/>
    <mergeCell ref="JKE35:JKI35"/>
    <mergeCell ref="JKT35:JKX35"/>
    <mergeCell ref="JLI35:JLM35"/>
    <mergeCell ref="JLX35:JMB35"/>
    <mergeCell ref="JMM35:JMQ35"/>
    <mergeCell ref="JHH35:JHL35"/>
    <mergeCell ref="JHW35:JIA35"/>
    <mergeCell ref="JIL35:JIP35"/>
    <mergeCell ref="JJA35:JJE35"/>
    <mergeCell ref="JJP35:JJT35"/>
    <mergeCell ref="JEK35:JEO35"/>
    <mergeCell ref="JEZ35:JFD35"/>
    <mergeCell ref="JFO35:JFS35"/>
    <mergeCell ref="JGD35:JGH35"/>
    <mergeCell ref="JGS35:JGW35"/>
    <mergeCell ref="JBN35:JBR35"/>
    <mergeCell ref="JCC35:JCG35"/>
    <mergeCell ref="JCR35:JCV35"/>
    <mergeCell ref="JDG35:JDK35"/>
    <mergeCell ref="JDV35:JDZ35"/>
    <mergeCell ref="IYQ35:IYU35"/>
    <mergeCell ref="IZF35:IZJ35"/>
    <mergeCell ref="IZU35:IZY35"/>
    <mergeCell ref="JAJ35:JAN35"/>
    <mergeCell ref="JAY35:JBC35"/>
    <mergeCell ref="IVT35:IVX35"/>
    <mergeCell ref="IWI35:IWM35"/>
    <mergeCell ref="IWX35:IXB35"/>
    <mergeCell ref="IXM35:IXQ35"/>
    <mergeCell ref="IYB35:IYF35"/>
    <mergeCell ref="ISW35:ITA35"/>
    <mergeCell ref="ITL35:ITP35"/>
    <mergeCell ref="IUA35:IUE35"/>
    <mergeCell ref="IUP35:IUT35"/>
    <mergeCell ref="IVE35:IVI35"/>
    <mergeCell ref="IPZ35:IQD35"/>
    <mergeCell ref="IQO35:IQS35"/>
    <mergeCell ref="IRD35:IRH35"/>
    <mergeCell ref="IRS35:IRW35"/>
    <mergeCell ref="ISH35:ISL35"/>
    <mergeCell ref="INC35:ING35"/>
    <mergeCell ref="INR35:INV35"/>
    <mergeCell ref="IOG35:IOK35"/>
    <mergeCell ref="IOV35:IOZ35"/>
    <mergeCell ref="IPK35:IPO35"/>
    <mergeCell ref="IKF35:IKJ35"/>
    <mergeCell ref="IKU35:IKY35"/>
    <mergeCell ref="ILJ35:ILN35"/>
    <mergeCell ref="ILY35:IMC35"/>
    <mergeCell ref="IMN35:IMR35"/>
    <mergeCell ref="IHI35:IHM35"/>
    <mergeCell ref="IHX35:IIB35"/>
    <mergeCell ref="IIM35:IIQ35"/>
    <mergeCell ref="IJB35:IJF35"/>
    <mergeCell ref="IJQ35:IJU35"/>
    <mergeCell ref="IEL35:IEP35"/>
    <mergeCell ref="IFA35:IFE35"/>
    <mergeCell ref="IFP35:IFT35"/>
    <mergeCell ref="IGE35:IGI35"/>
    <mergeCell ref="IGT35:IGX35"/>
    <mergeCell ref="IBO35:IBS35"/>
    <mergeCell ref="ICD35:ICH35"/>
    <mergeCell ref="ICS35:ICW35"/>
    <mergeCell ref="IDH35:IDL35"/>
    <mergeCell ref="IDW35:IEA35"/>
    <mergeCell ref="HYR35:HYV35"/>
    <mergeCell ref="HZG35:HZK35"/>
    <mergeCell ref="HZV35:HZZ35"/>
    <mergeCell ref="IAK35:IAO35"/>
    <mergeCell ref="IAZ35:IBD35"/>
    <mergeCell ref="HVU35:HVY35"/>
    <mergeCell ref="HWJ35:HWN35"/>
    <mergeCell ref="HWY35:HXC35"/>
    <mergeCell ref="HXN35:HXR35"/>
    <mergeCell ref="HYC35:HYG35"/>
    <mergeCell ref="HSX35:HTB35"/>
    <mergeCell ref="HTM35:HTQ35"/>
    <mergeCell ref="HUB35:HUF35"/>
    <mergeCell ref="HUQ35:HUU35"/>
    <mergeCell ref="HVF35:HVJ35"/>
    <mergeCell ref="HQA35:HQE35"/>
    <mergeCell ref="HQP35:HQT35"/>
    <mergeCell ref="HRE35:HRI35"/>
    <mergeCell ref="HRT35:HRX35"/>
    <mergeCell ref="HSI35:HSM35"/>
    <mergeCell ref="HND35:HNH35"/>
    <mergeCell ref="HNS35:HNW35"/>
    <mergeCell ref="HOH35:HOL35"/>
    <mergeCell ref="HOW35:HPA35"/>
    <mergeCell ref="HPL35:HPP35"/>
    <mergeCell ref="HKG35:HKK35"/>
    <mergeCell ref="HKV35:HKZ35"/>
    <mergeCell ref="HLK35:HLO35"/>
    <mergeCell ref="HLZ35:HMD35"/>
    <mergeCell ref="HMO35:HMS35"/>
    <mergeCell ref="HHJ35:HHN35"/>
    <mergeCell ref="HHY35:HIC35"/>
    <mergeCell ref="HIN35:HIR35"/>
    <mergeCell ref="HJC35:HJG35"/>
    <mergeCell ref="HJR35:HJV35"/>
    <mergeCell ref="HEM35:HEQ35"/>
    <mergeCell ref="HFB35:HFF35"/>
    <mergeCell ref="HFQ35:HFU35"/>
    <mergeCell ref="HGF35:HGJ35"/>
    <mergeCell ref="HGU35:HGY35"/>
    <mergeCell ref="HBP35:HBT35"/>
    <mergeCell ref="HCE35:HCI35"/>
    <mergeCell ref="HCT35:HCX35"/>
    <mergeCell ref="HDI35:HDM35"/>
    <mergeCell ref="HDX35:HEB35"/>
    <mergeCell ref="GYS35:GYW35"/>
    <mergeCell ref="GZH35:GZL35"/>
    <mergeCell ref="GZW35:HAA35"/>
    <mergeCell ref="HAL35:HAP35"/>
    <mergeCell ref="HBA35:HBE35"/>
    <mergeCell ref="GVV35:GVZ35"/>
    <mergeCell ref="GWK35:GWO35"/>
    <mergeCell ref="GWZ35:GXD35"/>
    <mergeCell ref="GXO35:GXS35"/>
    <mergeCell ref="GYD35:GYH35"/>
    <mergeCell ref="GSY35:GTC35"/>
    <mergeCell ref="GTN35:GTR35"/>
    <mergeCell ref="GUC35:GUG35"/>
    <mergeCell ref="GUR35:GUV35"/>
    <mergeCell ref="GVG35:GVK35"/>
    <mergeCell ref="GQB35:GQF35"/>
    <mergeCell ref="GQQ35:GQU35"/>
    <mergeCell ref="GRF35:GRJ35"/>
    <mergeCell ref="GRU35:GRY35"/>
    <mergeCell ref="GSJ35:GSN35"/>
    <mergeCell ref="GNE35:GNI35"/>
    <mergeCell ref="GNT35:GNX35"/>
    <mergeCell ref="GOI35:GOM35"/>
    <mergeCell ref="GOX35:GPB35"/>
    <mergeCell ref="GPM35:GPQ35"/>
    <mergeCell ref="GKH35:GKL35"/>
    <mergeCell ref="GKW35:GLA35"/>
    <mergeCell ref="GLL35:GLP35"/>
    <mergeCell ref="GMA35:GME35"/>
    <mergeCell ref="GMP35:GMT35"/>
    <mergeCell ref="GHK35:GHO35"/>
    <mergeCell ref="GHZ35:GID35"/>
    <mergeCell ref="GIO35:GIS35"/>
    <mergeCell ref="GJD35:GJH35"/>
    <mergeCell ref="GJS35:GJW35"/>
    <mergeCell ref="GEN35:GER35"/>
    <mergeCell ref="GFC35:GFG35"/>
    <mergeCell ref="GFR35:GFV35"/>
    <mergeCell ref="GGG35:GGK35"/>
    <mergeCell ref="GGV35:GGZ35"/>
    <mergeCell ref="GBQ35:GBU35"/>
    <mergeCell ref="GCF35:GCJ35"/>
    <mergeCell ref="GCU35:GCY35"/>
    <mergeCell ref="GDJ35:GDN35"/>
    <mergeCell ref="GDY35:GEC35"/>
    <mergeCell ref="FYT35:FYX35"/>
    <mergeCell ref="FZI35:FZM35"/>
    <mergeCell ref="FZX35:GAB35"/>
    <mergeCell ref="GAM35:GAQ35"/>
    <mergeCell ref="GBB35:GBF35"/>
    <mergeCell ref="FVW35:FWA35"/>
    <mergeCell ref="FWL35:FWP35"/>
    <mergeCell ref="FXA35:FXE35"/>
    <mergeCell ref="FXP35:FXT35"/>
    <mergeCell ref="FYE35:FYI35"/>
    <mergeCell ref="FSZ35:FTD35"/>
    <mergeCell ref="FTO35:FTS35"/>
    <mergeCell ref="FUD35:FUH35"/>
    <mergeCell ref="FUS35:FUW35"/>
    <mergeCell ref="FVH35:FVL35"/>
    <mergeCell ref="FQC35:FQG35"/>
    <mergeCell ref="FQR35:FQV35"/>
    <mergeCell ref="FRG35:FRK35"/>
    <mergeCell ref="FRV35:FRZ35"/>
    <mergeCell ref="FSK35:FSO35"/>
    <mergeCell ref="FNF35:FNJ35"/>
    <mergeCell ref="FNU35:FNY35"/>
    <mergeCell ref="FOJ35:FON35"/>
    <mergeCell ref="FOY35:FPC35"/>
    <mergeCell ref="FPN35:FPR35"/>
    <mergeCell ref="FKI35:FKM35"/>
    <mergeCell ref="FKX35:FLB35"/>
    <mergeCell ref="FLM35:FLQ35"/>
    <mergeCell ref="FMB35:FMF35"/>
    <mergeCell ref="FMQ35:FMU35"/>
    <mergeCell ref="FHL35:FHP35"/>
    <mergeCell ref="FIA35:FIE35"/>
    <mergeCell ref="FIP35:FIT35"/>
    <mergeCell ref="FJE35:FJI35"/>
    <mergeCell ref="FJT35:FJX35"/>
    <mergeCell ref="FEO35:FES35"/>
    <mergeCell ref="FFD35:FFH35"/>
    <mergeCell ref="FFS35:FFW35"/>
    <mergeCell ref="FGH35:FGL35"/>
    <mergeCell ref="FGW35:FHA35"/>
    <mergeCell ref="FBR35:FBV35"/>
    <mergeCell ref="FCG35:FCK35"/>
    <mergeCell ref="FCV35:FCZ35"/>
    <mergeCell ref="FDK35:FDO35"/>
    <mergeCell ref="FDZ35:FED35"/>
    <mergeCell ref="EYU35:EYY35"/>
    <mergeCell ref="EZJ35:EZN35"/>
    <mergeCell ref="EZY35:FAC35"/>
    <mergeCell ref="FAN35:FAR35"/>
    <mergeCell ref="FBC35:FBG35"/>
    <mergeCell ref="EVX35:EWB35"/>
    <mergeCell ref="EWM35:EWQ35"/>
    <mergeCell ref="EXB35:EXF35"/>
    <mergeCell ref="EXQ35:EXU35"/>
    <mergeCell ref="EYF35:EYJ35"/>
    <mergeCell ref="ETA35:ETE35"/>
    <mergeCell ref="ETP35:ETT35"/>
    <mergeCell ref="EUE35:EUI35"/>
    <mergeCell ref="EUT35:EUX35"/>
    <mergeCell ref="EVI35:EVM35"/>
    <mergeCell ref="EQD35:EQH35"/>
    <mergeCell ref="EQS35:EQW35"/>
    <mergeCell ref="ERH35:ERL35"/>
    <mergeCell ref="ERW35:ESA35"/>
    <mergeCell ref="ESL35:ESP35"/>
    <mergeCell ref="ENG35:ENK35"/>
    <mergeCell ref="ENV35:ENZ35"/>
    <mergeCell ref="EOK35:EOO35"/>
    <mergeCell ref="EOZ35:EPD35"/>
    <mergeCell ref="EPO35:EPS35"/>
    <mergeCell ref="EKJ35:EKN35"/>
    <mergeCell ref="EKY35:ELC35"/>
    <mergeCell ref="ELN35:ELR35"/>
    <mergeCell ref="EMC35:EMG35"/>
    <mergeCell ref="EMR35:EMV35"/>
    <mergeCell ref="EHM35:EHQ35"/>
    <mergeCell ref="EIB35:EIF35"/>
    <mergeCell ref="EIQ35:EIU35"/>
    <mergeCell ref="EJF35:EJJ35"/>
    <mergeCell ref="EJU35:EJY35"/>
    <mergeCell ref="EEP35:EET35"/>
    <mergeCell ref="EFE35:EFI35"/>
    <mergeCell ref="EFT35:EFX35"/>
    <mergeCell ref="EGI35:EGM35"/>
    <mergeCell ref="EGX35:EHB35"/>
    <mergeCell ref="EBS35:EBW35"/>
    <mergeCell ref="ECH35:ECL35"/>
    <mergeCell ref="ECW35:EDA35"/>
    <mergeCell ref="EDL35:EDP35"/>
    <mergeCell ref="EEA35:EEE35"/>
    <mergeCell ref="DYV35:DYZ35"/>
    <mergeCell ref="DZK35:DZO35"/>
    <mergeCell ref="DZZ35:EAD35"/>
    <mergeCell ref="EAO35:EAS35"/>
    <mergeCell ref="EBD35:EBH35"/>
    <mergeCell ref="DVY35:DWC35"/>
    <mergeCell ref="DWN35:DWR35"/>
    <mergeCell ref="DXC35:DXG35"/>
    <mergeCell ref="DXR35:DXV35"/>
    <mergeCell ref="DYG35:DYK35"/>
    <mergeCell ref="DTB35:DTF35"/>
    <mergeCell ref="DTQ35:DTU35"/>
    <mergeCell ref="DUF35:DUJ35"/>
    <mergeCell ref="DUU35:DUY35"/>
    <mergeCell ref="DVJ35:DVN35"/>
    <mergeCell ref="DQE35:DQI35"/>
    <mergeCell ref="DQT35:DQX35"/>
    <mergeCell ref="DRI35:DRM35"/>
    <mergeCell ref="DRX35:DSB35"/>
    <mergeCell ref="DSM35:DSQ35"/>
    <mergeCell ref="DNH35:DNL35"/>
    <mergeCell ref="DNW35:DOA35"/>
    <mergeCell ref="DOL35:DOP35"/>
    <mergeCell ref="DPA35:DPE35"/>
    <mergeCell ref="DPP35:DPT35"/>
    <mergeCell ref="DKK35:DKO35"/>
    <mergeCell ref="DKZ35:DLD35"/>
    <mergeCell ref="DLO35:DLS35"/>
    <mergeCell ref="DMD35:DMH35"/>
    <mergeCell ref="DMS35:DMW35"/>
    <mergeCell ref="DHN35:DHR35"/>
    <mergeCell ref="DIC35:DIG35"/>
    <mergeCell ref="DIR35:DIV35"/>
    <mergeCell ref="DJG35:DJK35"/>
    <mergeCell ref="DJV35:DJZ35"/>
    <mergeCell ref="DEQ35:DEU35"/>
    <mergeCell ref="DFF35:DFJ35"/>
    <mergeCell ref="DFU35:DFY35"/>
    <mergeCell ref="DGJ35:DGN35"/>
    <mergeCell ref="DGY35:DHC35"/>
    <mergeCell ref="DBT35:DBX35"/>
    <mergeCell ref="DCI35:DCM35"/>
    <mergeCell ref="DCX35:DDB35"/>
    <mergeCell ref="DDM35:DDQ35"/>
    <mergeCell ref="DEB35:DEF35"/>
    <mergeCell ref="CYW35:CZA35"/>
    <mergeCell ref="CZL35:CZP35"/>
    <mergeCell ref="DAA35:DAE35"/>
    <mergeCell ref="DAP35:DAT35"/>
    <mergeCell ref="DBE35:DBI35"/>
    <mergeCell ref="CVZ35:CWD35"/>
    <mergeCell ref="CWO35:CWS35"/>
    <mergeCell ref="CXD35:CXH35"/>
    <mergeCell ref="CXS35:CXW35"/>
    <mergeCell ref="CYH35:CYL35"/>
    <mergeCell ref="CTC35:CTG35"/>
    <mergeCell ref="CTR35:CTV35"/>
    <mergeCell ref="CUG35:CUK35"/>
    <mergeCell ref="CUV35:CUZ35"/>
    <mergeCell ref="CVK35:CVO35"/>
    <mergeCell ref="CQF35:CQJ35"/>
    <mergeCell ref="CQU35:CQY35"/>
    <mergeCell ref="CRJ35:CRN35"/>
    <mergeCell ref="CRY35:CSC35"/>
    <mergeCell ref="CSN35:CSR35"/>
    <mergeCell ref="CNI35:CNM35"/>
    <mergeCell ref="CNX35:COB35"/>
    <mergeCell ref="COM35:COQ35"/>
    <mergeCell ref="CPB35:CPF35"/>
    <mergeCell ref="CPQ35:CPU35"/>
    <mergeCell ref="CKL35:CKP35"/>
    <mergeCell ref="CLA35:CLE35"/>
    <mergeCell ref="CLP35:CLT35"/>
    <mergeCell ref="CME35:CMI35"/>
    <mergeCell ref="CMT35:CMX35"/>
    <mergeCell ref="CHO35:CHS35"/>
    <mergeCell ref="CID35:CIH35"/>
    <mergeCell ref="CIS35:CIW35"/>
    <mergeCell ref="CJH35:CJL35"/>
    <mergeCell ref="CJW35:CKA35"/>
    <mergeCell ref="CER35:CEV35"/>
    <mergeCell ref="CFG35:CFK35"/>
    <mergeCell ref="CFV35:CFZ35"/>
    <mergeCell ref="CGK35:CGO35"/>
    <mergeCell ref="CGZ35:CHD35"/>
    <mergeCell ref="CBU35:CBY35"/>
    <mergeCell ref="CCJ35:CCN35"/>
    <mergeCell ref="CCY35:CDC35"/>
    <mergeCell ref="CDN35:CDR35"/>
    <mergeCell ref="CEC35:CEG35"/>
    <mergeCell ref="BYX35:BZB35"/>
    <mergeCell ref="BZM35:BZQ35"/>
    <mergeCell ref="CAB35:CAF35"/>
    <mergeCell ref="CAQ35:CAU35"/>
    <mergeCell ref="CBF35:CBJ35"/>
    <mergeCell ref="BWA35:BWE35"/>
    <mergeCell ref="BWP35:BWT35"/>
    <mergeCell ref="BXE35:BXI35"/>
    <mergeCell ref="BXT35:BXX35"/>
    <mergeCell ref="BYI35:BYM35"/>
    <mergeCell ref="BTD35:BTH35"/>
    <mergeCell ref="BTS35:BTW35"/>
    <mergeCell ref="BUH35:BUL35"/>
    <mergeCell ref="BUW35:BVA35"/>
    <mergeCell ref="BVL35:BVP35"/>
    <mergeCell ref="BQG35:BQK35"/>
    <mergeCell ref="BQV35:BQZ35"/>
    <mergeCell ref="BRK35:BRO35"/>
    <mergeCell ref="BRZ35:BSD35"/>
    <mergeCell ref="BSO35:BSS35"/>
    <mergeCell ref="BNJ35:BNN35"/>
    <mergeCell ref="BNY35:BOC35"/>
    <mergeCell ref="BON35:BOR35"/>
    <mergeCell ref="BPC35:BPG35"/>
    <mergeCell ref="BPR35:BPV35"/>
    <mergeCell ref="BKM35:BKQ35"/>
    <mergeCell ref="BLB35:BLF35"/>
    <mergeCell ref="BLQ35:BLU35"/>
    <mergeCell ref="BMF35:BMJ35"/>
    <mergeCell ref="BMU35:BMY35"/>
    <mergeCell ref="BHP35:BHT35"/>
    <mergeCell ref="BIE35:BII35"/>
    <mergeCell ref="BIT35:BIX35"/>
    <mergeCell ref="BJI35:BJM35"/>
    <mergeCell ref="BJX35:BKB35"/>
    <mergeCell ref="BES35:BEW35"/>
    <mergeCell ref="BFH35:BFL35"/>
    <mergeCell ref="BFW35:BGA35"/>
    <mergeCell ref="BGL35:BGP35"/>
    <mergeCell ref="BHA35:BHE35"/>
    <mergeCell ref="BBV35:BBZ35"/>
    <mergeCell ref="BCK35:BCO35"/>
    <mergeCell ref="BCZ35:BDD35"/>
    <mergeCell ref="BDO35:BDS35"/>
    <mergeCell ref="BED35:BEH35"/>
    <mergeCell ref="AYY35:AZC35"/>
    <mergeCell ref="AZN35:AZR35"/>
    <mergeCell ref="BAC35:BAG35"/>
    <mergeCell ref="BAR35:BAV35"/>
    <mergeCell ref="BBG35:BBK35"/>
    <mergeCell ref="AWB35:AWF35"/>
    <mergeCell ref="AWQ35:AWU35"/>
    <mergeCell ref="AXF35:AXJ35"/>
    <mergeCell ref="AXU35:AXY35"/>
    <mergeCell ref="AYJ35:AYN35"/>
    <mergeCell ref="ATE35:ATI35"/>
    <mergeCell ref="ATT35:ATX35"/>
    <mergeCell ref="AUI35:AUM35"/>
    <mergeCell ref="AUX35:AVB35"/>
    <mergeCell ref="AVM35:AVQ35"/>
    <mergeCell ref="AQH35:AQL35"/>
    <mergeCell ref="AQW35:ARA35"/>
    <mergeCell ref="ARL35:ARP35"/>
    <mergeCell ref="ASA35:ASE35"/>
    <mergeCell ref="ASP35:AST35"/>
    <mergeCell ref="ANK35:ANO35"/>
    <mergeCell ref="ANZ35:AOD35"/>
    <mergeCell ref="AOO35:AOS35"/>
    <mergeCell ref="APD35:APH35"/>
    <mergeCell ref="APS35:APW35"/>
    <mergeCell ref="AKN35:AKR35"/>
    <mergeCell ref="ALC35:ALG35"/>
    <mergeCell ref="ALR35:ALV35"/>
    <mergeCell ref="AMG35:AMK35"/>
    <mergeCell ref="AMV35:AMZ35"/>
    <mergeCell ref="AHQ35:AHU35"/>
    <mergeCell ref="AIF35:AIJ35"/>
    <mergeCell ref="AIU35:AIY35"/>
    <mergeCell ref="AJJ35:AJN35"/>
    <mergeCell ref="AJY35:AKC35"/>
    <mergeCell ref="AFX35:AGB35"/>
    <mergeCell ref="AGM35:AGQ35"/>
    <mergeCell ref="AHB35:AHF35"/>
    <mergeCell ref="ABW35:ACA35"/>
    <mergeCell ref="ACL35:ACP35"/>
    <mergeCell ref="ADA35:ADE35"/>
    <mergeCell ref="ADP35:ADT35"/>
    <mergeCell ref="AEE35:AEI35"/>
    <mergeCell ref="YZ35:ZD35"/>
    <mergeCell ref="ZO35:ZS35"/>
    <mergeCell ref="AAD35:AAH35"/>
    <mergeCell ref="AAS35:AAW35"/>
    <mergeCell ref="ABH35:ABL35"/>
    <mergeCell ref="WC35:WG35"/>
    <mergeCell ref="WR35:WV35"/>
    <mergeCell ref="XG35:XK35"/>
    <mergeCell ref="XV35:XZ35"/>
    <mergeCell ref="YK35:YO35"/>
    <mergeCell ref="QI35:QM35"/>
    <mergeCell ref="QX35:RB35"/>
    <mergeCell ref="RM35:RQ35"/>
    <mergeCell ref="SB35:SF35"/>
    <mergeCell ref="SQ35:SU35"/>
    <mergeCell ref="NL35:NP35"/>
    <mergeCell ref="OA35:OE35"/>
    <mergeCell ref="OP35:OT35"/>
    <mergeCell ref="PE35:PI35"/>
    <mergeCell ref="PT35:PX35"/>
    <mergeCell ref="KO35:KS35"/>
    <mergeCell ref="LD35:LH35"/>
    <mergeCell ref="LS35:LW35"/>
    <mergeCell ref="MH35:ML35"/>
    <mergeCell ref="MW35:NA35"/>
    <mergeCell ref="AET35:AEX35"/>
    <mergeCell ref="AFI35:AFM35"/>
    <mergeCell ref="XEL45:XEP45"/>
    <mergeCell ref="XFA45:XFD45"/>
    <mergeCell ref="P35:T35"/>
    <mergeCell ref="AE35:AI35"/>
    <mergeCell ref="AT35:AX35"/>
    <mergeCell ref="BI35:BM35"/>
    <mergeCell ref="BX35:CB35"/>
    <mergeCell ref="CM35:CQ35"/>
    <mergeCell ref="DB35:DF35"/>
    <mergeCell ref="DQ35:DU35"/>
    <mergeCell ref="EF35:EJ35"/>
    <mergeCell ref="EU35:EY35"/>
    <mergeCell ref="FJ35:FN35"/>
    <mergeCell ref="FY35:GC35"/>
    <mergeCell ref="GN35:GR35"/>
    <mergeCell ref="HC35:HG35"/>
    <mergeCell ref="XBO45:XBS45"/>
    <mergeCell ref="XCD45:XCH45"/>
    <mergeCell ref="XCS45:XCW45"/>
    <mergeCell ref="XDH45:XDL45"/>
    <mergeCell ref="XDW45:XEA45"/>
    <mergeCell ref="WYR45:WYV45"/>
    <mergeCell ref="WZG45:WZK45"/>
    <mergeCell ref="WZV45:WZZ45"/>
    <mergeCell ref="XAK45:XAO45"/>
    <mergeCell ref="XAZ45:XBD45"/>
    <mergeCell ref="WVU45:WVY45"/>
    <mergeCell ref="TF35:TJ35"/>
    <mergeCell ref="TU35:TY35"/>
    <mergeCell ref="UJ35:UN35"/>
    <mergeCell ref="UY35:VC35"/>
    <mergeCell ref="VN35:VR35"/>
    <mergeCell ref="WWJ45:WWN45"/>
    <mergeCell ref="WWY45:WXC45"/>
    <mergeCell ref="WXN45:WXR45"/>
    <mergeCell ref="WYC45:WYG45"/>
    <mergeCell ref="WSX45:WTB45"/>
    <mergeCell ref="WTM45:WTQ45"/>
    <mergeCell ref="WUB45:WUF45"/>
    <mergeCell ref="WUQ45:WUU45"/>
    <mergeCell ref="WVF45:WVJ45"/>
    <mergeCell ref="WQA45:WQE45"/>
    <mergeCell ref="WQP45:WQT45"/>
    <mergeCell ref="WRE45:WRI45"/>
    <mergeCell ref="WRT45:WRX45"/>
    <mergeCell ref="WSI45:WSM45"/>
    <mergeCell ref="WND45:WNH45"/>
    <mergeCell ref="WNS45:WNW45"/>
    <mergeCell ref="WOH45:WOL45"/>
    <mergeCell ref="WOW45:WPA45"/>
    <mergeCell ref="WPL45:WPP45"/>
    <mergeCell ref="WKG45:WKK45"/>
    <mergeCell ref="WKV45:WKZ45"/>
    <mergeCell ref="WLK45:WLO45"/>
    <mergeCell ref="WLZ45:WMD45"/>
    <mergeCell ref="WMO45:WMS45"/>
    <mergeCell ref="WHJ45:WHN45"/>
    <mergeCell ref="WHY45:WIC45"/>
    <mergeCell ref="WIN45:WIR45"/>
    <mergeCell ref="WJC45:WJG45"/>
    <mergeCell ref="WJR45:WJV45"/>
    <mergeCell ref="WEM45:WEQ45"/>
    <mergeCell ref="WFB45:WFF45"/>
    <mergeCell ref="WFQ45:WFU45"/>
    <mergeCell ref="WGF45:WGJ45"/>
    <mergeCell ref="WGU45:WGY45"/>
    <mergeCell ref="WBP45:WBT45"/>
    <mergeCell ref="WCE45:WCI45"/>
    <mergeCell ref="WCT45:WCX45"/>
    <mergeCell ref="WDI45:WDM45"/>
    <mergeCell ref="WDX45:WEB45"/>
    <mergeCell ref="VYS45:VYW45"/>
    <mergeCell ref="VZH45:VZL45"/>
    <mergeCell ref="VZW45:WAA45"/>
    <mergeCell ref="WAL45:WAP45"/>
    <mergeCell ref="WBA45:WBE45"/>
    <mergeCell ref="VVV45:VVZ45"/>
    <mergeCell ref="VWK45:VWO45"/>
    <mergeCell ref="VWZ45:VXD45"/>
    <mergeCell ref="VXO45:VXS45"/>
    <mergeCell ref="VYD45:VYH45"/>
    <mergeCell ref="VSY45:VTC45"/>
    <mergeCell ref="VTN45:VTR45"/>
    <mergeCell ref="VUC45:VUG45"/>
    <mergeCell ref="VUR45:VUV45"/>
    <mergeCell ref="VVG45:VVK45"/>
    <mergeCell ref="VQB45:VQF45"/>
    <mergeCell ref="VQQ45:VQU45"/>
    <mergeCell ref="VRF45:VRJ45"/>
    <mergeCell ref="VRU45:VRY45"/>
    <mergeCell ref="VSJ45:VSN45"/>
    <mergeCell ref="VNE45:VNI45"/>
    <mergeCell ref="VNT45:VNX45"/>
    <mergeCell ref="VOI45:VOM45"/>
    <mergeCell ref="VOX45:VPB45"/>
    <mergeCell ref="VPM45:VPQ45"/>
    <mergeCell ref="VKH45:VKL45"/>
    <mergeCell ref="VKW45:VLA45"/>
    <mergeCell ref="VLL45:VLP45"/>
    <mergeCell ref="VMA45:VME45"/>
    <mergeCell ref="VMP45:VMT45"/>
    <mergeCell ref="VHK45:VHO45"/>
    <mergeCell ref="VHZ45:VID45"/>
    <mergeCell ref="VIO45:VIS45"/>
    <mergeCell ref="VJD45:VJH45"/>
    <mergeCell ref="VJS45:VJW45"/>
    <mergeCell ref="VEN45:VER45"/>
    <mergeCell ref="VFC45:VFG45"/>
    <mergeCell ref="VFR45:VFV45"/>
    <mergeCell ref="VGG45:VGK45"/>
    <mergeCell ref="VGV45:VGZ45"/>
    <mergeCell ref="VBQ45:VBU45"/>
    <mergeCell ref="VCF45:VCJ45"/>
    <mergeCell ref="VCU45:VCY45"/>
    <mergeCell ref="VDJ45:VDN45"/>
    <mergeCell ref="VDY45:VEC45"/>
    <mergeCell ref="UYT45:UYX45"/>
    <mergeCell ref="UZI45:UZM45"/>
    <mergeCell ref="UZX45:VAB45"/>
    <mergeCell ref="VAM45:VAQ45"/>
    <mergeCell ref="VBB45:VBF45"/>
    <mergeCell ref="UVW45:UWA45"/>
    <mergeCell ref="UWL45:UWP45"/>
    <mergeCell ref="UXA45:UXE45"/>
    <mergeCell ref="UXP45:UXT45"/>
    <mergeCell ref="UYE45:UYI45"/>
    <mergeCell ref="USZ45:UTD45"/>
    <mergeCell ref="UTO45:UTS45"/>
    <mergeCell ref="UUD45:UUH45"/>
    <mergeCell ref="UUS45:UUW45"/>
    <mergeCell ref="UVH45:UVL45"/>
    <mergeCell ref="UQC45:UQG45"/>
    <mergeCell ref="UQR45:UQV45"/>
    <mergeCell ref="URG45:URK45"/>
    <mergeCell ref="URV45:URZ45"/>
    <mergeCell ref="USK45:USO45"/>
    <mergeCell ref="UNF45:UNJ45"/>
    <mergeCell ref="UNU45:UNY45"/>
    <mergeCell ref="UOJ45:UON45"/>
    <mergeCell ref="UOY45:UPC45"/>
    <mergeCell ref="UPN45:UPR45"/>
    <mergeCell ref="UKI45:UKM45"/>
    <mergeCell ref="UKX45:ULB45"/>
    <mergeCell ref="ULM45:ULQ45"/>
    <mergeCell ref="UMB45:UMF45"/>
    <mergeCell ref="UMQ45:UMU45"/>
    <mergeCell ref="UHL45:UHP45"/>
    <mergeCell ref="UIA45:UIE45"/>
    <mergeCell ref="UIP45:UIT45"/>
    <mergeCell ref="UJE45:UJI45"/>
    <mergeCell ref="UJT45:UJX45"/>
    <mergeCell ref="UEO45:UES45"/>
    <mergeCell ref="UFD45:UFH45"/>
    <mergeCell ref="UFS45:UFW45"/>
    <mergeCell ref="UGH45:UGL45"/>
    <mergeCell ref="UGW45:UHA45"/>
    <mergeCell ref="UBR45:UBV45"/>
    <mergeCell ref="UCG45:UCK45"/>
    <mergeCell ref="UCV45:UCZ45"/>
    <mergeCell ref="UDK45:UDO45"/>
    <mergeCell ref="UDZ45:UED45"/>
    <mergeCell ref="TYU45:TYY45"/>
    <mergeCell ref="TZJ45:TZN45"/>
    <mergeCell ref="TZY45:UAC45"/>
    <mergeCell ref="UAN45:UAR45"/>
    <mergeCell ref="UBC45:UBG45"/>
    <mergeCell ref="TVX45:TWB45"/>
    <mergeCell ref="TWM45:TWQ45"/>
    <mergeCell ref="TXB45:TXF45"/>
    <mergeCell ref="TXQ45:TXU45"/>
    <mergeCell ref="TYF45:TYJ45"/>
    <mergeCell ref="TTA45:TTE45"/>
    <mergeCell ref="TTP45:TTT45"/>
    <mergeCell ref="TUE45:TUI45"/>
    <mergeCell ref="TUT45:TUX45"/>
    <mergeCell ref="TVI45:TVM45"/>
    <mergeCell ref="TQD45:TQH45"/>
    <mergeCell ref="TQS45:TQW45"/>
    <mergeCell ref="TRH45:TRL45"/>
    <mergeCell ref="TRW45:TSA45"/>
    <mergeCell ref="TSL45:TSP45"/>
    <mergeCell ref="TNG45:TNK45"/>
    <mergeCell ref="TNV45:TNZ45"/>
    <mergeCell ref="TOK45:TOO45"/>
    <mergeCell ref="TOZ45:TPD45"/>
    <mergeCell ref="TPO45:TPS45"/>
    <mergeCell ref="TKJ45:TKN45"/>
    <mergeCell ref="TKY45:TLC45"/>
    <mergeCell ref="TLN45:TLR45"/>
    <mergeCell ref="TMC45:TMG45"/>
    <mergeCell ref="TMR45:TMV45"/>
    <mergeCell ref="THM45:THQ45"/>
    <mergeCell ref="TIB45:TIF45"/>
    <mergeCell ref="TIQ45:TIU45"/>
    <mergeCell ref="TJF45:TJJ45"/>
    <mergeCell ref="TJU45:TJY45"/>
    <mergeCell ref="TEP45:TET45"/>
    <mergeCell ref="TFE45:TFI45"/>
    <mergeCell ref="TFT45:TFX45"/>
    <mergeCell ref="TGI45:TGM45"/>
    <mergeCell ref="TGX45:THB45"/>
    <mergeCell ref="TBS45:TBW45"/>
    <mergeCell ref="TCH45:TCL45"/>
    <mergeCell ref="TCW45:TDA45"/>
    <mergeCell ref="TDL45:TDP45"/>
    <mergeCell ref="TEA45:TEE45"/>
    <mergeCell ref="SYV45:SYZ45"/>
    <mergeCell ref="SZK45:SZO45"/>
    <mergeCell ref="SZZ45:TAD45"/>
    <mergeCell ref="TAO45:TAS45"/>
    <mergeCell ref="TBD45:TBH45"/>
    <mergeCell ref="SVY45:SWC45"/>
    <mergeCell ref="SWN45:SWR45"/>
    <mergeCell ref="SXC45:SXG45"/>
    <mergeCell ref="SXR45:SXV45"/>
    <mergeCell ref="SYG45:SYK45"/>
    <mergeCell ref="STB45:STF45"/>
    <mergeCell ref="STQ45:STU45"/>
    <mergeCell ref="SUF45:SUJ45"/>
    <mergeCell ref="SUU45:SUY45"/>
    <mergeCell ref="SVJ45:SVN45"/>
    <mergeCell ref="SQE45:SQI45"/>
    <mergeCell ref="SQT45:SQX45"/>
    <mergeCell ref="SRI45:SRM45"/>
    <mergeCell ref="SRX45:SSB45"/>
    <mergeCell ref="SSM45:SSQ45"/>
    <mergeCell ref="SNH45:SNL45"/>
    <mergeCell ref="SNW45:SOA45"/>
    <mergeCell ref="SOL45:SOP45"/>
    <mergeCell ref="SPA45:SPE45"/>
    <mergeCell ref="SPP45:SPT45"/>
    <mergeCell ref="SKK45:SKO45"/>
    <mergeCell ref="SKZ45:SLD45"/>
    <mergeCell ref="SLO45:SLS45"/>
    <mergeCell ref="SMD45:SMH45"/>
    <mergeCell ref="SMS45:SMW45"/>
    <mergeCell ref="SHN45:SHR45"/>
    <mergeCell ref="SIC45:SIG45"/>
    <mergeCell ref="SIR45:SIV45"/>
    <mergeCell ref="SJG45:SJK45"/>
    <mergeCell ref="SJV45:SJZ45"/>
    <mergeCell ref="SEQ45:SEU45"/>
    <mergeCell ref="SFF45:SFJ45"/>
    <mergeCell ref="SFU45:SFY45"/>
    <mergeCell ref="SGJ45:SGN45"/>
    <mergeCell ref="SGY45:SHC45"/>
    <mergeCell ref="SBT45:SBX45"/>
    <mergeCell ref="SCI45:SCM45"/>
    <mergeCell ref="SCX45:SDB45"/>
    <mergeCell ref="SDM45:SDQ45"/>
    <mergeCell ref="SEB45:SEF45"/>
    <mergeCell ref="RYW45:RZA45"/>
    <mergeCell ref="RZL45:RZP45"/>
    <mergeCell ref="SAA45:SAE45"/>
    <mergeCell ref="SAP45:SAT45"/>
    <mergeCell ref="SBE45:SBI45"/>
    <mergeCell ref="RVZ45:RWD45"/>
    <mergeCell ref="RWO45:RWS45"/>
    <mergeCell ref="RXD45:RXH45"/>
    <mergeCell ref="RXS45:RXW45"/>
    <mergeCell ref="RYH45:RYL45"/>
    <mergeCell ref="RTC45:RTG45"/>
    <mergeCell ref="RTR45:RTV45"/>
    <mergeCell ref="RUG45:RUK45"/>
    <mergeCell ref="RUV45:RUZ45"/>
    <mergeCell ref="RVK45:RVO45"/>
    <mergeCell ref="RQF45:RQJ45"/>
    <mergeCell ref="RQU45:RQY45"/>
    <mergeCell ref="RRJ45:RRN45"/>
    <mergeCell ref="RRY45:RSC45"/>
    <mergeCell ref="RSN45:RSR45"/>
    <mergeCell ref="RNI45:RNM45"/>
    <mergeCell ref="RNX45:ROB45"/>
    <mergeCell ref="ROM45:ROQ45"/>
    <mergeCell ref="RPB45:RPF45"/>
    <mergeCell ref="RPQ45:RPU45"/>
    <mergeCell ref="RKL45:RKP45"/>
    <mergeCell ref="RLA45:RLE45"/>
    <mergeCell ref="RLP45:RLT45"/>
    <mergeCell ref="RME45:RMI45"/>
    <mergeCell ref="RMT45:RMX45"/>
    <mergeCell ref="RHO45:RHS45"/>
    <mergeCell ref="RID45:RIH45"/>
    <mergeCell ref="RIS45:RIW45"/>
    <mergeCell ref="RJH45:RJL45"/>
    <mergeCell ref="RJW45:RKA45"/>
    <mergeCell ref="RER45:REV45"/>
    <mergeCell ref="RFG45:RFK45"/>
    <mergeCell ref="RFV45:RFZ45"/>
    <mergeCell ref="RGK45:RGO45"/>
    <mergeCell ref="RGZ45:RHD45"/>
    <mergeCell ref="RBU45:RBY45"/>
    <mergeCell ref="RCJ45:RCN45"/>
    <mergeCell ref="RCY45:RDC45"/>
    <mergeCell ref="RDN45:RDR45"/>
    <mergeCell ref="REC45:REG45"/>
    <mergeCell ref="QYX45:QZB45"/>
    <mergeCell ref="QZM45:QZQ45"/>
    <mergeCell ref="RAB45:RAF45"/>
    <mergeCell ref="RAQ45:RAU45"/>
    <mergeCell ref="RBF45:RBJ45"/>
    <mergeCell ref="QWA45:QWE45"/>
    <mergeCell ref="QWP45:QWT45"/>
    <mergeCell ref="QXE45:QXI45"/>
    <mergeCell ref="QXT45:QXX45"/>
    <mergeCell ref="QYI45:QYM45"/>
    <mergeCell ref="QTD45:QTH45"/>
    <mergeCell ref="QTS45:QTW45"/>
    <mergeCell ref="QUH45:QUL45"/>
    <mergeCell ref="QUW45:QVA45"/>
    <mergeCell ref="QVL45:QVP45"/>
    <mergeCell ref="QQG45:QQK45"/>
    <mergeCell ref="QQV45:QQZ45"/>
    <mergeCell ref="QRK45:QRO45"/>
    <mergeCell ref="QRZ45:QSD45"/>
    <mergeCell ref="QSO45:QSS45"/>
    <mergeCell ref="QNJ45:QNN45"/>
    <mergeCell ref="QNY45:QOC45"/>
    <mergeCell ref="QON45:QOR45"/>
    <mergeCell ref="QPC45:QPG45"/>
    <mergeCell ref="QPR45:QPV45"/>
    <mergeCell ref="QKM45:QKQ45"/>
    <mergeCell ref="QLB45:QLF45"/>
    <mergeCell ref="QLQ45:QLU45"/>
    <mergeCell ref="QMF45:QMJ45"/>
    <mergeCell ref="QMU45:QMY45"/>
    <mergeCell ref="QHP45:QHT45"/>
    <mergeCell ref="QIE45:QII45"/>
    <mergeCell ref="QIT45:QIX45"/>
    <mergeCell ref="QJI45:QJM45"/>
    <mergeCell ref="QJX45:QKB45"/>
    <mergeCell ref="QES45:QEW45"/>
    <mergeCell ref="QFH45:QFL45"/>
    <mergeCell ref="QFW45:QGA45"/>
    <mergeCell ref="QGL45:QGP45"/>
    <mergeCell ref="QHA45:QHE45"/>
    <mergeCell ref="QBV45:QBZ45"/>
    <mergeCell ref="QCK45:QCO45"/>
    <mergeCell ref="QCZ45:QDD45"/>
    <mergeCell ref="QDO45:QDS45"/>
    <mergeCell ref="QED45:QEH45"/>
    <mergeCell ref="PYY45:PZC45"/>
    <mergeCell ref="PZN45:PZR45"/>
    <mergeCell ref="QAC45:QAG45"/>
    <mergeCell ref="QAR45:QAV45"/>
    <mergeCell ref="QBG45:QBK45"/>
    <mergeCell ref="PWB45:PWF45"/>
    <mergeCell ref="PWQ45:PWU45"/>
    <mergeCell ref="PXF45:PXJ45"/>
    <mergeCell ref="PXU45:PXY45"/>
    <mergeCell ref="PYJ45:PYN45"/>
    <mergeCell ref="PTE45:PTI45"/>
    <mergeCell ref="PTT45:PTX45"/>
    <mergeCell ref="PUI45:PUM45"/>
    <mergeCell ref="PUX45:PVB45"/>
    <mergeCell ref="PVM45:PVQ45"/>
    <mergeCell ref="PQH45:PQL45"/>
    <mergeCell ref="PQW45:PRA45"/>
    <mergeCell ref="PRL45:PRP45"/>
    <mergeCell ref="PSA45:PSE45"/>
    <mergeCell ref="PSP45:PST45"/>
    <mergeCell ref="PNK45:PNO45"/>
    <mergeCell ref="PNZ45:POD45"/>
    <mergeCell ref="POO45:POS45"/>
    <mergeCell ref="PPD45:PPH45"/>
    <mergeCell ref="PPS45:PPW45"/>
    <mergeCell ref="PKN45:PKR45"/>
    <mergeCell ref="PLC45:PLG45"/>
    <mergeCell ref="PLR45:PLV45"/>
    <mergeCell ref="PMG45:PMK45"/>
    <mergeCell ref="PMV45:PMZ45"/>
    <mergeCell ref="PHQ45:PHU45"/>
    <mergeCell ref="PIF45:PIJ45"/>
    <mergeCell ref="PIU45:PIY45"/>
    <mergeCell ref="PJJ45:PJN45"/>
    <mergeCell ref="PJY45:PKC45"/>
    <mergeCell ref="PET45:PEX45"/>
    <mergeCell ref="PFI45:PFM45"/>
    <mergeCell ref="PFX45:PGB45"/>
    <mergeCell ref="PGM45:PGQ45"/>
    <mergeCell ref="PHB45:PHF45"/>
    <mergeCell ref="PBW45:PCA45"/>
    <mergeCell ref="PCL45:PCP45"/>
    <mergeCell ref="PDA45:PDE45"/>
    <mergeCell ref="PDP45:PDT45"/>
    <mergeCell ref="PEE45:PEI45"/>
    <mergeCell ref="OYZ45:OZD45"/>
    <mergeCell ref="OZO45:OZS45"/>
    <mergeCell ref="PAD45:PAH45"/>
    <mergeCell ref="PAS45:PAW45"/>
    <mergeCell ref="PBH45:PBL45"/>
    <mergeCell ref="OWC45:OWG45"/>
    <mergeCell ref="OWR45:OWV45"/>
    <mergeCell ref="OXG45:OXK45"/>
    <mergeCell ref="OXV45:OXZ45"/>
    <mergeCell ref="OYK45:OYO45"/>
    <mergeCell ref="OTF45:OTJ45"/>
    <mergeCell ref="OTU45:OTY45"/>
    <mergeCell ref="OUJ45:OUN45"/>
    <mergeCell ref="OUY45:OVC45"/>
    <mergeCell ref="OVN45:OVR45"/>
    <mergeCell ref="OQI45:OQM45"/>
    <mergeCell ref="OQX45:ORB45"/>
    <mergeCell ref="ORM45:ORQ45"/>
    <mergeCell ref="OSB45:OSF45"/>
    <mergeCell ref="OSQ45:OSU45"/>
    <mergeCell ref="ONL45:ONP45"/>
    <mergeCell ref="OOA45:OOE45"/>
    <mergeCell ref="OOP45:OOT45"/>
    <mergeCell ref="OPE45:OPI45"/>
    <mergeCell ref="OPT45:OPX45"/>
    <mergeCell ref="OKO45:OKS45"/>
    <mergeCell ref="OLD45:OLH45"/>
    <mergeCell ref="OLS45:OLW45"/>
    <mergeCell ref="OMH45:OML45"/>
    <mergeCell ref="OMW45:ONA45"/>
    <mergeCell ref="OHR45:OHV45"/>
    <mergeCell ref="OIG45:OIK45"/>
    <mergeCell ref="OIV45:OIZ45"/>
    <mergeCell ref="OJK45:OJO45"/>
    <mergeCell ref="OJZ45:OKD45"/>
    <mergeCell ref="OEU45:OEY45"/>
    <mergeCell ref="OFJ45:OFN45"/>
    <mergeCell ref="OFY45:OGC45"/>
    <mergeCell ref="OGN45:OGR45"/>
    <mergeCell ref="OHC45:OHG45"/>
    <mergeCell ref="OBX45:OCB45"/>
    <mergeCell ref="OCM45:OCQ45"/>
    <mergeCell ref="ODB45:ODF45"/>
    <mergeCell ref="ODQ45:ODU45"/>
    <mergeCell ref="OEF45:OEJ45"/>
    <mergeCell ref="NZA45:NZE45"/>
    <mergeCell ref="NZP45:NZT45"/>
    <mergeCell ref="OAE45:OAI45"/>
    <mergeCell ref="OAT45:OAX45"/>
    <mergeCell ref="OBI45:OBM45"/>
    <mergeCell ref="NWD45:NWH45"/>
    <mergeCell ref="NWS45:NWW45"/>
    <mergeCell ref="NXH45:NXL45"/>
    <mergeCell ref="NXW45:NYA45"/>
    <mergeCell ref="NYL45:NYP45"/>
    <mergeCell ref="NTG45:NTK45"/>
    <mergeCell ref="NTV45:NTZ45"/>
    <mergeCell ref="NUK45:NUO45"/>
    <mergeCell ref="NUZ45:NVD45"/>
    <mergeCell ref="NVO45:NVS45"/>
    <mergeCell ref="NQJ45:NQN45"/>
    <mergeCell ref="NQY45:NRC45"/>
    <mergeCell ref="NRN45:NRR45"/>
    <mergeCell ref="NSC45:NSG45"/>
    <mergeCell ref="NSR45:NSV45"/>
    <mergeCell ref="NNM45:NNQ45"/>
    <mergeCell ref="NOB45:NOF45"/>
    <mergeCell ref="NOQ45:NOU45"/>
    <mergeCell ref="NPF45:NPJ45"/>
    <mergeCell ref="NPU45:NPY45"/>
    <mergeCell ref="NKP45:NKT45"/>
    <mergeCell ref="NLE45:NLI45"/>
    <mergeCell ref="NLT45:NLX45"/>
    <mergeCell ref="NMI45:NMM45"/>
    <mergeCell ref="NMX45:NNB45"/>
    <mergeCell ref="NHS45:NHW45"/>
    <mergeCell ref="NIH45:NIL45"/>
    <mergeCell ref="NIW45:NJA45"/>
    <mergeCell ref="NJL45:NJP45"/>
    <mergeCell ref="NKA45:NKE45"/>
    <mergeCell ref="NEV45:NEZ45"/>
    <mergeCell ref="NFK45:NFO45"/>
    <mergeCell ref="NFZ45:NGD45"/>
    <mergeCell ref="NGO45:NGS45"/>
    <mergeCell ref="NHD45:NHH45"/>
    <mergeCell ref="NBY45:NCC45"/>
    <mergeCell ref="NCN45:NCR45"/>
    <mergeCell ref="NDC45:NDG45"/>
    <mergeCell ref="NDR45:NDV45"/>
    <mergeCell ref="NEG45:NEK45"/>
    <mergeCell ref="MZB45:MZF45"/>
    <mergeCell ref="MZQ45:MZU45"/>
    <mergeCell ref="NAF45:NAJ45"/>
    <mergeCell ref="NAU45:NAY45"/>
    <mergeCell ref="NBJ45:NBN45"/>
    <mergeCell ref="MWE45:MWI45"/>
    <mergeCell ref="MWT45:MWX45"/>
    <mergeCell ref="MXI45:MXM45"/>
    <mergeCell ref="MXX45:MYB45"/>
    <mergeCell ref="MYM45:MYQ45"/>
    <mergeCell ref="MTH45:MTL45"/>
    <mergeCell ref="MTW45:MUA45"/>
    <mergeCell ref="MUL45:MUP45"/>
    <mergeCell ref="MVA45:MVE45"/>
    <mergeCell ref="MVP45:MVT45"/>
    <mergeCell ref="MQK45:MQO45"/>
    <mergeCell ref="MQZ45:MRD45"/>
    <mergeCell ref="MRO45:MRS45"/>
    <mergeCell ref="MSD45:MSH45"/>
    <mergeCell ref="MSS45:MSW45"/>
    <mergeCell ref="MNN45:MNR45"/>
    <mergeCell ref="MOC45:MOG45"/>
    <mergeCell ref="MOR45:MOV45"/>
    <mergeCell ref="MPG45:MPK45"/>
    <mergeCell ref="MPV45:MPZ45"/>
    <mergeCell ref="MKQ45:MKU45"/>
    <mergeCell ref="MLF45:MLJ45"/>
    <mergeCell ref="MLU45:MLY45"/>
    <mergeCell ref="MMJ45:MMN45"/>
    <mergeCell ref="MMY45:MNC45"/>
    <mergeCell ref="MHT45:MHX45"/>
    <mergeCell ref="MII45:MIM45"/>
    <mergeCell ref="MIX45:MJB45"/>
    <mergeCell ref="MJM45:MJQ45"/>
    <mergeCell ref="MKB45:MKF45"/>
    <mergeCell ref="MEW45:MFA45"/>
    <mergeCell ref="MFL45:MFP45"/>
    <mergeCell ref="MGA45:MGE45"/>
    <mergeCell ref="MGP45:MGT45"/>
    <mergeCell ref="MHE45:MHI45"/>
    <mergeCell ref="MBZ45:MCD45"/>
    <mergeCell ref="MCO45:MCS45"/>
    <mergeCell ref="MDD45:MDH45"/>
    <mergeCell ref="MDS45:MDW45"/>
    <mergeCell ref="MEH45:MEL45"/>
    <mergeCell ref="LZC45:LZG45"/>
    <mergeCell ref="LZR45:LZV45"/>
    <mergeCell ref="MAG45:MAK45"/>
    <mergeCell ref="MAV45:MAZ45"/>
    <mergeCell ref="MBK45:MBO45"/>
    <mergeCell ref="LWF45:LWJ45"/>
    <mergeCell ref="LWU45:LWY45"/>
    <mergeCell ref="LXJ45:LXN45"/>
    <mergeCell ref="LXY45:LYC45"/>
    <mergeCell ref="LYN45:LYR45"/>
    <mergeCell ref="LTI45:LTM45"/>
    <mergeCell ref="LTX45:LUB45"/>
    <mergeCell ref="LUM45:LUQ45"/>
    <mergeCell ref="LVB45:LVF45"/>
    <mergeCell ref="LVQ45:LVU45"/>
    <mergeCell ref="LQL45:LQP45"/>
    <mergeCell ref="LRA45:LRE45"/>
    <mergeCell ref="LRP45:LRT45"/>
    <mergeCell ref="LSE45:LSI45"/>
    <mergeCell ref="LST45:LSX45"/>
    <mergeCell ref="LNO45:LNS45"/>
    <mergeCell ref="LOD45:LOH45"/>
    <mergeCell ref="LOS45:LOW45"/>
    <mergeCell ref="LPH45:LPL45"/>
    <mergeCell ref="LPW45:LQA45"/>
    <mergeCell ref="LKR45:LKV45"/>
    <mergeCell ref="LLG45:LLK45"/>
    <mergeCell ref="LLV45:LLZ45"/>
    <mergeCell ref="LMK45:LMO45"/>
    <mergeCell ref="LMZ45:LND45"/>
    <mergeCell ref="LHU45:LHY45"/>
    <mergeCell ref="LIJ45:LIN45"/>
    <mergeCell ref="LIY45:LJC45"/>
    <mergeCell ref="LJN45:LJR45"/>
    <mergeCell ref="LKC45:LKG45"/>
    <mergeCell ref="LEX45:LFB45"/>
    <mergeCell ref="LFM45:LFQ45"/>
    <mergeCell ref="LGB45:LGF45"/>
    <mergeCell ref="LGQ45:LGU45"/>
    <mergeCell ref="LHF45:LHJ45"/>
    <mergeCell ref="LCA45:LCE45"/>
    <mergeCell ref="LCP45:LCT45"/>
    <mergeCell ref="LDE45:LDI45"/>
    <mergeCell ref="LDT45:LDX45"/>
    <mergeCell ref="LEI45:LEM45"/>
    <mergeCell ref="KZD45:KZH45"/>
    <mergeCell ref="KZS45:KZW45"/>
    <mergeCell ref="LAH45:LAL45"/>
    <mergeCell ref="LAW45:LBA45"/>
    <mergeCell ref="LBL45:LBP45"/>
    <mergeCell ref="KWG45:KWK45"/>
    <mergeCell ref="KWV45:KWZ45"/>
    <mergeCell ref="KXK45:KXO45"/>
    <mergeCell ref="KXZ45:KYD45"/>
    <mergeCell ref="KYO45:KYS45"/>
    <mergeCell ref="KTJ45:KTN45"/>
    <mergeCell ref="KTY45:KUC45"/>
    <mergeCell ref="KUN45:KUR45"/>
    <mergeCell ref="KVC45:KVG45"/>
    <mergeCell ref="KVR45:KVV45"/>
    <mergeCell ref="KQM45:KQQ45"/>
    <mergeCell ref="KRB45:KRF45"/>
    <mergeCell ref="KRQ45:KRU45"/>
    <mergeCell ref="KSF45:KSJ45"/>
    <mergeCell ref="KSU45:KSY45"/>
    <mergeCell ref="KNP45:KNT45"/>
    <mergeCell ref="KOE45:KOI45"/>
    <mergeCell ref="KOT45:KOX45"/>
    <mergeCell ref="KPI45:KPM45"/>
    <mergeCell ref="KPX45:KQB45"/>
    <mergeCell ref="KKS45:KKW45"/>
    <mergeCell ref="KLH45:KLL45"/>
    <mergeCell ref="KLW45:KMA45"/>
    <mergeCell ref="KML45:KMP45"/>
    <mergeCell ref="KNA45:KNE45"/>
    <mergeCell ref="KHV45:KHZ45"/>
    <mergeCell ref="KIK45:KIO45"/>
    <mergeCell ref="KIZ45:KJD45"/>
    <mergeCell ref="KJO45:KJS45"/>
    <mergeCell ref="KKD45:KKH45"/>
    <mergeCell ref="KEY45:KFC45"/>
    <mergeCell ref="KFN45:KFR45"/>
    <mergeCell ref="KGC45:KGG45"/>
    <mergeCell ref="KGR45:KGV45"/>
    <mergeCell ref="KHG45:KHK45"/>
    <mergeCell ref="KCB45:KCF45"/>
    <mergeCell ref="KCQ45:KCU45"/>
    <mergeCell ref="KDF45:KDJ45"/>
    <mergeCell ref="KDU45:KDY45"/>
    <mergeCell ref="KEJ45:KEN45"/>
    <mergeCell ref="JZE45:JZI45"/>
    <mergeCell ref="JZT45:JZX45"/>
    <mergeCell ref="KAI45:KAM45"/>
    <mergeCell ref="KAX45:KBB45"/>
    <mergeCell ref="KBM45:KBQ45"/>
    <mergeCell ref="JWH45:JWL45"/>
    <mergeCell ref="JWW45:JXA45"/>
    <mergeCell ref="JXL45:JXP45"/>
    <mergeCell ref="JYA45:JYE45"/>
    <mergeCell ref="JYP45:JYT45"/>
    <mergeCell ref="JTK45:JTO45"/>
    <mergeCell ref="JTZ45:JUD45"/>
    <mergeCell ref="JUO45:JUS45"/>
    <mergeCell ref="JVD45:JVH45"/>
    <mergeCell ref="JVS45:JVW45"/>
    <mergeCell ref="JQN45:JQR45"/>
    <mergeCell ref="JRC45:JRG45"/>
    <mergeCell ref="JRR45:JRV45"/>
    <mergeCell ref="JSG45:JSK45"/>
    <mergeCell ref="JSV45:JSZ45"/>
    <mergeCell ref="JNQ45:JNU45"/>
    <mergeCell ref="JOF45:JOJ45"/>
    <mergeCell ref="JOU45:JOY45"/>
    <mergeCell ref="JPJ45:JPN45"/>
    <mergeCell ref="JPY45:JQC45"/>
    <mergeCell ref="JKT45:JKX45"/>
    <mergeCell ref="JLI45:JLM45"/>
    <mergeCell ref="JLX45:JMB45"/>
    <mergeCell ref="JMM45:JMQ45"/>
    <mergeCell ref="JNB45:JNF45"/>
    <mergeCell ref="JHW45:JIA45"/>
    <mergeCell ref="JIL45:JIP45"/>
    <mergeCell ref="JJA45:JJE45"/>
    <mergeCell ref="JJP45:JJT45"/>
    <mergeCell ref="JKE45:JKI45"/>
    <mergeCell ref="JEZ45:JFD45"/>
    <mergeCell ref="JFO45:JFS45"/>
    <mergeCell ref="JGD45:JGH45"/>
    <mergeCell ref="JGS45:JGW45"/>
    <mergeCell ref="JHH45:JHL45"/>
    <mergeCell ref="JCC45:JCG45"/>
    <mergeCell ref="JCR45:JCV45"/>
    <mergeCell ref="JDG45:JDK45"/>
    <mergeCell ref="JDV45:JDZ45"/>
    <mergeCell ref="JEK45:JEO45"/>
    <mergeCell ref="IZF45:IZJ45"/>
    <mergeCell ref="IZU45:IZY45"/>
    <mergeCell ref="JAJ45:JAN45"/>
    <mergeCell ref="JAY45:JBC45"/>
    <mergeCell ref="JBN45:JBR45"/>
    <mergeCell ref="IWI45:IWM45"/>
    <mergeCell ref="IWX45:IXB45"/>
    <mergeCell ref="IXM45:IXQ45"/>
    <mergeCell ref="IYB45:IYF45"/>
    <mergeCell ref="IYQ45:IYU45"/>
    <mergeCell ref="ITL45:ITP45"/>
    <mergeCell ref="IUA45:IUE45"/>
    <mergeCell ref="IUP45:IUT45"/>
    <mergeCell ref="IVE45:IVI45"/>
    <mergeCell ref="IVT45:IVX45"/>
    <mergeCell ref="IQO45:IQS45"/>
    <mergeCell ref="IRD45:IRH45"/>
    <mergeCell ref="IRS45:IRW45"/>
    <mergeCell ref="ISH45:ISL45"/>
    <mergeCell ref="ISW45:ITA45"/>
    <mergeCell ref="INR45:INV45"/>
    <mergeCell ref="IOG45:IOK45"/>
    <mergeCell ref="IOV45:IOZ45"/>
    <mergeCell ref="IPK45:IPO45"/>
    <mergeCell ref="IPZ45:IQD45"/>
    <mergeCell ref="IKU45:IKY45"/>
    <mergeCell ref="ILJ45:ILN45"/>
    <mergeCell ref="ILY45:IMC45"/>
    <mergeCell ref="IMN45:IMR45"/>
    <mergeCell ref="INC45:ING45"/>
    <mergeCell ref="IHX45:IIB45"/>
    <mergeCell ref="IIM45:IIQ45"/>
    <mergeCell ref="IJB45:IJF45"/>
    <mergeCell ref="IJQ45:IJU45"/>
    <mergeCell ref="IKF45:IKJ45"/>
    <mergeCell ref="IFA45:IFE45"/>
    <mergeCell ref="IFP45:IFT45"/>
    <mergeCell ref="IGE45:IGI45"/>
    <mergeCell ref="IGT45:IGX45"/>
    <mergeCell ref="IHI45:IHM45"/>
    <mergeCell ref="ICD45:ICH45"/>
    <mergeCell ref="ICS45:ICW45"/>
    <mergeCell ref="IDH45:IDL45"/>
    <mergeCell ref="IDW45:IEA45"/>
    <mergeCell ref="IEL45:IEP45"/>
    <mergeCell ref="HZG45:HZK45"/>
    <mergeCell ref="HZV45:HZZ45"/>
    <mergeCell ref="IAK45:IAO45"/>
    <mergeCell ref="IAZ45:IBD45"/>
    <mergeCell ref="IBO45:IBS45"/>
    <mergeCell ref="HWJ45:HWN45"/>
    <mergeCell ref="HWY45:HXC45"/>
    <mergeCell ref="HXN45:HXR45"/>
    <mergeCell ref="HYC45:HYG45"/>
    <mergeCell ref="HYR45:HYV45"/>
    <mergeCell ref="HTM45:HTQ45"/>
    <mergeCell ref="HUB45:HUF45"/>
    <mergeCell ref="HUQ45:HUU45"/>
    <mergeCell ref="HVF45:HVJ45"/>
    <mergeCell ref="HVU45:HVY45"/>
    <mergeCell ref="HQP45:HQT45"/>
    <mergeCell ref="HRE45:HRI45"/>
    <mergeCell ref="HRT45:HRX45"/>
    <mergeCell ref="HSI45:HSM45"/>
    <mergeCell ref="HSX45:HTB45"/>
    <mergeCell ref="HNS45:HNW45"/>
    <mergeCell ref="HOH45:HOL45"/>
    <mergeCell ref="HOW45:HPA45"/>
    <mergeCell ref="HPL45:HPP45"/>
    <mergeCell ref="HQA45:HQE45"/>
    <mergeCell ref="HKV45:HKZ45"/>
    <mergeCell ref="HLK45:HLO45"/>
    <mergeCell ref="HLZ45:HMD45"/>
    <mergeCell ref="HMO45:HMS45"/>
    <mergeCell ref="HND45:HNH45"/>
    <mergeCell ref="HHY45:HIC45"/>
    <mergeCell ref="HIN45:HIR45"/>
    <mergeCell ref="HJC45:HJG45"/>
    <mergeCell ref="HJR45:HJV45"/>
    <mergeCell ref="HKG45:HKK45"/>
    <mergeCell ref="HFB45:HFF45"/>
    <mergeCell ref="HFQ45:HFU45"/>
    <mergeCell ref="HGF45:HGJ45"/>
    <mergeCell ref="HGU45:HGY45"/>
    <mergeCell ref="HHJ45:HHN45"/>
    <mergeCell ref="HCE45:HCI45"/>
    <mergeCell ref="HCT45:HCX45"/>
    <mergeCell ref="HDI45:HDM45"/>
    <mergeCell ref="HDX45:HEB45"/>
    <mergeCell ref="HEM45:HEQ45"/>
    <mergeCell ref="GZH45:GZL45"/>
    <mergeCell ref="GZW45:HAA45"/>
    <mergeCell ref="HAL45:HAP45"/>
    <mergeCell ref="HBA45:HBE45"/>
    <mergeCell ref="HBP45:HBT45"/>
    <mergeCell ref="GWK45:GWO45"/>
    <mergeCell ref="GWZ45:GXD45"/>
    <mergeCell ref="GXO45:GXS45"/>
    <mergeCell ref="GYD45:GYH45"/>
    <mergeCell ref="GYS45:GYW45"/>
    <mergeCell ref="GTN45:GTR45"/>
    <mergeCell ref="GUC45:GUG45"/>
    <mergeCell ref="GUR45:GUV45"/>
    <mergeCell ref="GVG45:GVK45"/>
    <mergeCell ref="GVV45:GVZ45"/>
    <mergeCell ref="GQQ45:GQU45"/>
    <mergeCell ref="GRF45:GRJ45"/>
    <mergeCell ref="GRU45:GRY45"/>
    <mergeCell ref="GSJ45:GSN45"/>
    <mergeCell ref="GSY45:GTC45"/>
    <mergeCell ref="GNT45:GNX45"/>
    <mergeCell ref="GOI45:GOM45"/>
    <mergeCell ref="GOX45:GPB45"/>
    <mergeCell ref="GPM45:GPQ45"/>
    <mergeCell ref="GQB45:GQF45"/>
    <mergeCell ref="GKW45:GLA45"/>
    <mergeCell ref="GLL45:GLP45"/>
    <mergeCell ref="GMA45:GME45"/>
    <mergeCell ref="GMP45:GMT45"/>
    <mergeCell ref="GNE45:GNI45"/>
    <mergeCell ref="GHZ45:GID45"/>
    <mergeCell ref="GIO45:GIS45"/>
    <mergeCell ref="GJD45:GJH45"/>
    <mergeCell ref="GJS45:GJW45"/>
    <mergeCell ref="GKH45:GKL45"/>
    <mergeCell ref="GFC45:GFG45"/>
    <mergeCell ref="GFR45:GFV45"/>
    <mergeCell ref="GGG45:GGK45"/>
    <mergeCell ref="GGV45:GGZ45"/>
    <mergeCell ref="GHK45:GHO45"/>
    <mergeCell ref="GCF45:GCJ45"/>
    <mergeCell ref="GCU45:GCY45"/>
    <mergeCell ref="GDJ45:GDN45"/>
    <mergeCell ref="GDY45:GEC45"/>
    <mergeCell ref="GEN45:GER45"/>
    <mergeCell ref="FZI45:FZM45"/>
    <mergeCell ref="FZX45:GAB45"/>
    <mergeCell ref="GAM45:GAQ45"/>
    <mergeCell ref="GBB45:GBF45"/>
    <mergeCell ref="GBQ45:GBU45"/>
    <mergeCell ref="FWL45:FWP45"/>
    <mergeCell ref="FXA45:FXE45"/>
    <mergeCell ref="FXP45:FXT45"/>
    <mergeCell ref="FYE45:FYI45"/>
    <mergeCell ref="FYT45:FYX45"/>
    <mergeCell ref="FTO45:FTS45"/>
    <mergeCell ref="FUD45:FUH45"/>
    <mergeCell ref="FUS45:FUW45"/>
    <mergeCell ref="FVH45:FVL45"/>
    <mergeCell ref="FVW45:FWA45"/>
    <mergeCell ref="FQR45:FQV45"/>
    <mergeCell ref="FRG45:FRK45"/>
    <mergeCell ref="FRV45:FRZ45"/>
    <mergeCell ref="FSK45:FSO45"/>
    <mergeCell ref="FSZ45:FTD45"/>
    <mergeCell ref="FNU45:FNY45"/>
    <mergeCell ref="FOJ45:FON45"/>
    <mergeCell ref="FOY45:FPC45"/>
    <mergeCell ref="FPN45:FPR45"/>
    <mergeCell ref="FQC45:FQG45"/>
    <mergeCell ref="FKX45:FLB45"/>
    <mergeCell ref="FLM45:FLQ45"/>
    <mergeCell ref="FMB45:FMF45"/>
    <mergeCell ref="FMQ45:FMU45"/>
    <mergeCell ref="FNF45:FNJ45"/>
    <mergeCell ref="FIA45:FIE45"/>
    <mergeCell ref="FIP45:FIT45"/>
    <mergeCell ref="FJE45:FJI45"/>
    <mergeCell ref="FJT45:FJX45"/>
    <mergeCell ref="FKI45:FKM45"/>
    <mergeCell ref="FFD45:FFH45"/>
    <mergeCell ref="FFS45:FFW45"/>
    <mergeCell ref="FGH45:FGL45"/>
    <mergeCell ref="FGW45:FHA45"/>
    <mergeCell ref="FHL45:FHP45"/>
    <mergeCell ref="FCG45:FCK45"/>
    <mergeCell ref="FCV45:FCZ45"/>
    <mergeCell ref="FDK45:FDO45"/>
    <mergeCell ref="FDZ45:FED45"/>
    <mergeCell ref="FEO45:FES45"/>
    <mergeCell ref="EZJ45:EZN45"/>
    <mergeCell ref="EZY45:FAC45"/>
    <mergeCell ref="FAN45:FAR45"/>
    <mergeCell ref="FBC45:FBG45"/>
    <mergeCell ref="FBR45:FBV45"/>
    <mergeCell ref="EWM45:EWQ45"/>
    <mergeCell ref="EXB45:EXF45"/>
    <mergeCell ref="EXQ45:EXU45"/>
    <mergeCell ref="EYF45:EYJ45"/>
    <mergeCell ref="EYU45:EYY45"/>
    <mergeCell ref="ETP45:ETT45"/>
    <mergeCell ref="EUE45:EUI45"/>
    <mergeCell ref="EUT45:EUX45"/>
    <mergeCell ref="EVI45:EVM45"/>
    <mergeCell ref="EVX45:EWB45"/>
    <mergeCell ref="EQS45:EQW45"/>
    <mergeCell ref="ERH45:ERL45"/>
    <mergeCell ref="ERW45:ESA45"/>
    <mergeCell ref="ESL45:ESP45"/>
    <mergeCell ref="ETA45:ETE45"/>
    <mergeCell ref="ENV45:ENZ45"/>
    <mergeCell ref="EOK45:EOO45"/>
    <mergeCell ref="EOZ45:EPD45"/>
    <mergeCell ref="EPO45:EPS45"/>
    <mergeCell ref="EQD45:EQH45"/>
    <mergeCell ref="EKY45:ELC45"/>
    <mergeCell ref="ELN45:ELR45"/>
    <mergeCell ref="EMC45:EMG45"/>
    <mergeCell ref="EMR45:EMV45"/>
    <mergeCell ref="ENG45:ENK45"/>
    <mergeCell ref="EIB45:EIF45"/>
    <mergeCell ref="EIQ45:EIU45"/>
    <mergeCell ref="EJF45:EJJ45"/>
    <mergeCell ref="EJU45:EJY45"/>
    <mergeCell ref="EKJ45:EKN45"/>
    <mergeCell ref="EFE45:EFI45"/>
    <mergeCell ref="EFT45:EFX45"/>
    <mergeCell ref="EGI45:EGM45"/>
    <mergeCell ref="EGX45:EHB45"/>
    <mergeCell ref="EHM45:EHQ45"/>
    <mergeCell ref="ECH45:ECL45"/>
    <mergeCell ref="ECW45:EDA45"/>
    <mergeCell ref="EDL45:EDP45"/>
    <mergeCell ref="EEA45:EEE45"/>
    <mergeCell ref="EEP45:EET45"/>
    <mergeCell ref="DZK45:DZO45"/>
    <mergeCell ref="DZZ45:EAD45"/>
    <mergeCell ref="EAO45:EAS45"/>
    <mergeCell ref="EBD45:EBH45"/>
    <mergeCell ref="EBS45:EBW45"/>
    <mergeCell ref="DWN45:DWR45"/>
    <mergeCell ref="DXC45:DXG45"/>
    <mergeCell ref="DXR45:DXV45"/>
    <mergeCell ref="DYG45:DYK45"/>
    <mergeCell ref="DYV45:DYZ45"/>
    <mergeCell ref="DTQ45:DTU45"/>
    <mergeCell ref="DUF45:DUJ45"/>
    <mergeCell ref="DUU45:DUY45"/>
    <mergeCell ref="DVJ45:DVN45"/>
    <mergeCell ref="DVY45:DWC45"/>
    <mergeCell ref="DQT45:DQX45"/>
    <mergeCell ref="DRI45:DRM45"/>
    <mergeCell ref="DRX45:DSB45"/>
    <mergeCell ref="DSM45:DSQ45"/>
    <mergeCell ref="DTB45:DTF45"/>
    <mergeCell ref="DNW45:DOA45"/>
    <mergeCell ref="DOL45:DOP45"/>
    <mergeCell ref="DPA45:DPE45"/>
    <mergeCell ref="DPP45:DPT45"/>
    <mergeCell ref="DQE45:DQI45"/>
    <mergeCell ref="DKZ45:DLD45"/>
    <mergeCell ref="DLO45:DLS45"/>
    <mergeCell ref="DMD45:DMH45"/>
    <mergeCell ref="DMS45:DMW45"/>
    <mergeCell ref="DNH45:DNL45"/>
    <mergeCell ref="DIC45:DIG45"/>
    <mergeCell ref="DIR45:DIV45"/>
    <mergeCell ref="DJG45:DJK45"/>
    <mergeCell ref="DJV45:DJZ45"/>
    <mergeCell ref="DKK45:DKO45"/>
    <mergeCell ref="DFF45:DFJ45"/>
    <mergeCell ref="DFU45:DFY45"/>
    <mergeCell ref="DGJ45:DGN45"/>
    <mergeCell ref="DGY45:DHC45"/>
    <mergeCell ref="DHN45:DHR45"/>
    <mergeCell ref="DCI45:DCM45"/>
    <mergeCell ref="DCX45:DDB45"/>
    <mergeCell ref="DDM45:DDQ45"/>
    <mergeCell ref="DEB45:DEF45"/>
    <mergeCell ref="DEQ45:DEU45"/>
    <mergeCell ref="CZL45:CZP45"/>
    <mergeCell ref="DAA45:DAE45"/>
    <mergeCell ref="DAP45:DAT45"/>
    <mergeCell ref="DBE45:DBI45"/>
    <mergeCell ref="DBT45:DBX45"/>
    <mergeCell ref="CWO45:CWS45"/>
    <mergeCell ref="CXD45:CXH45"/>
    <mergeCell ref="CXS45:CXW45"/>
    <mergeCell ref="CYH45:CYL45"/>
    <mergeCell ref="CYW45:CZA45"/>
    <mergeCell ref="CTR45:CTV45"/>
    <mergeCell ref="CUG45:CUK45"/>
    <mergeCell ref="CUV45:CUZ45"/>
    <mergeCell ref="CVK45:CVO45"/>
    <mergeCell ref="CVZ45:CWD45"/>
    <mergeCell ref="CQU45:CQY45"/>
    <mergeCell ref="CRJ45:CRN45"/>
    <mergeCell ref="CRY45:CSC45"/>
    <mergeCell ref="CSN45:CSR45"/>
    <mergeCell ref="CTC45:CTG45"/>
    <mergeCell ref="CNX45:COB45"/>
    <mergeCell ref="COM45:COQ45"/>
    <mergeCell ref="CPB45:CPF45"/>
    <mergeCell ref="CPQ45:CPU45"/>
    <mergeCell ref="CQF45:CQJ45"/>
    <mergeCell ref="CLA45:CLE45"/>
    <mergeCell ref="CLP45:CLT45"/>
    <mergeCell ref="CME45:CMI45"/>
    <mergeCell ref="CMT45:CMX45"/>
    <mergeCell ref="CNI45:CNM45"/>
    <mergeCell ref="CID45:CIH45"/>
    <mergeCell ref="CIS45:CIW45"/>
    <mergeCell ref="CJH45:CJL45"/>
    <mergeCell ref="CJW45:CKA45"/>
    <mergeCell ref="CKL45:CKP45"/>
    <mergeCell ref="CFG45:CFK45"/>
    <mergeCell ref="CFV45:CFZ45"/>
    <mergeCell ref="CGK45:CGO45"/>
    <mergeCell ref="CGZ45:CHD45"/>
    <mergeCell ref="CHO45:CHS45"/>
    <mergeCell ref="CCJ45:CCN45"/>
    <mergeCell ref="CCY45:CDC45"/>
    <mergeCell ref="CDN45:CDR45"/>
    <mergeCell ref="CEC45:CEG45"/>
    <mergeCell ref="CER45:CEV45"/>
    <mergeCell ref="BZM45:BZQ45"/>
    <mergeCell ref="CAB45:CAF45"/>
    <mergeCell ref="CAQ45:CAU45"/>
    <mergeCell ref="CBF45:CBJ45"/>
    <mergeCell ref="CBU45:CBY45"/>
    <mergeCell ref="BWP45:BWT45"/>
    <mergeCell ref="BXE45:BXI45"/>
    <mergeCell ref="BXT45:BXX45"/>
    <mergeCell ref="BYI45:BYM45"/>
    <mergeCell ref="BYX45:BZB45"/>
    <mergeCell ref="BTS45:BTW45"/>
    <mergeCell ref="BUH45:BUL45"/>
    <mergeCell ref="BUW45:BVA45"/>
    <mergeCell ref="BVL45:BVP45"/>
    <mergeCell ref="BWA45:BWE45"/>
    <mergeCell ref="BQV45:BQZ45"/>
    <mergeCell ref="BRK45:BRO45"/>
    <mergeCell ref="BRZ45:BSD45"/>
    <mergeCell ref="BSO45:BSS45"/>
    <mergeCell ref="BTD45:BTH45"/>
    <mergeCell ref="BNY45:BOC45"/>
    <mergeCell ref="BON45:BOR45"/>
    <mergeCell ref="BPC45:BPG45"/>
    <mergeCell ref="BPR45:BPV45"/>
    <mergeCell ref="BQG45:BQK45"/>
    <mergeCell ref="BLB45:BLF45"/>
    <mergeCell ref="BLQ45:BLU45"/>
    <mergeCell ref="BMF45:BMJ45"/>
    <mergeCell ref="BMU45:BMY45"/>
    <mergeCell ref="BNJ45:BNN45"/>
    <mergeCell ref="BIE45:BII45"/>
    <mergeCell ref="BIT45:BIX45"/>
    <mergeCell ref="BJI45:BJM45"/>
    <mergeCell ref="BJX45:BKB45"/>
    <mergeCell ref="BKM45:BKQ45"/>
    <mergeCell ref="BFH45:BFL45"/>
    <mergeCell ref="BFW45:BGA45"/>
    <mergeCell ref="BGL45:BGP45"/>
    <mergeCell ref="BHA45:BHE45"/>
    <mergeCell ref="BHP45:BHT45"/>
    <mergeCell ref="BCK45:BCO45"/>
    <mergeCell ref="BCZ45:BDD45"/>
    <mergeCell ref="BDO45:BDS45"/>
    <mergeCell ref="BED45:BEH45"/>
    <mergeCell ref="BES45:BEW45"/>
    <mergeCell ref="AZN45:AZR45"/>
    <mergeCell ref="BAC45:BAG45"/>
    <mergeCell ref="BAR45:BAV45"/>
    <mergeCell ref="BBG45:BBK45"/>
    <mergeCell ref="BBV45:BBZ45"/>
    <mergeCell ref="AWQ45:AWU45"/>
    <mergeCell ref="AXF45:AXJ45"/>
    <mergeCell ref="AXU45:AXY45"/>
    <mergeCell ref="AYJ45:AYN45"/>
    <mergeCell ref="AYY45:AZC45"/>
    <mergeCell ref="ATT45:ATX45"/>
    <mergeCell ref="AUI45:AUM45"/>
    <mergeCell ref="AUX45:AVB45"/>
    <mergeCell ref="AVM45:AVQ45"/>
    <mergeCell ref="AWB45:AWF45"/>
    <mergeCell ref="AQW45:ARA45"/>
    <mergeCell ref="ARL45:ARP45"/>
    <mergeCell ref="ASA45:ASE45"/>
    <mergeCell ref="ASP45:AST45"/>
    <mergeCell ref="ATE45:ATI45"/>
    <mergeCell ref="ANZ45:AOD45"/>
    <mergeCell ref="AOO45:AOS45"/>
    <mergeCell ref="APD45:APH45"/>
    <mergeCell ref="APS45:APW45"/>
    <mergeCell ref="AQH45:AQL45"/>
    <mergeCell ref="ALC45:ALG45"/>
    <mergeCell ref="ALR45:ALV45"/>
    <mergeCell ref="AMG45:AMK45"/>
    <mergeCell ref="AMV45:AMZ45"/>
    <mergeCell ref="ANK45:ANO45"/>
    <mergeCell ref="AIF45:AIJ45"/>
    <mergeCell ref="AIU45:AIY45"/>
    <mergeCell ref="AJJ45:AJN45"/>
    <mergeCell ref="AJY45:AKC45"/>
    <mergeCell ref="AKN45:AKR45"/>
    <mergeCell ref="AFI45:AFM45"/>
    <mergeCell ref="AFX45:AGB45"/>
    <mergeCell ref="AGM45:AGQ45"/>
    <mergeCell ref="AHB45:AHF45"/>
    <mergeCell ref="MH45:ML45"/>
    <mergeCell ref="MW45:NA45"/>
    <mergeCell ref="NL45:NP45"/>
    <mergeCell ref="AHQ45:AHU45"/>
    <mergeCell ref="ACL45:ACP45"/>
    <mergeCell ref="ADA45:ADE45"/>
    <mergeCell ref="ADP45:ADT45"/>
    <mergeCell ref="AEE45:AEI45"/>
    <mergeCell ref="AET45:AEX45"/>
    <mergeCell ref="ZO45:ZS45"/>
    <mergeCell ref="AAD45:AAH45"/>
    <mergeCell ref="AAS45:AAW45"/>
    <mergeCell ref="ABH45:ABL45"/>
    <mergeCell ref="ABW45:ACA45"/>
    <mergeCell ref="WR45:WV45"/>
    <mergeCell ref="XG45:XK45"/>
    <mergeCell ref="XV45:XZ45"/>
    <mergeCell ref="YK45:YO45"/>
    <mergeCell ref="YZ45:ZD45"/>
    <mergeCell ref="XFA64:XFD64"/>
    <mergeCell ref="P45:T45"/>
    <mergeCell ref="AE45:AI45"/>
    <mergeCell ref="AT45:AX45"/>
    <mergeCell ref="BI45:BM45"/>
    <mergeCell ref="BX45:CB45"/>
    <mergeCell ref="CM45:CQ45"/>
    <mergeCell ref="DB45:DF45"/>
    <mergeCell ref="DQ45:DU45"/>
    <mergeCell ref="EF45:EJ45"/>
    <mergeCell ref="EU45:EY45"/>
    <mergeCell ref="FJ45:FN45"/>
    <mergeCell ref="FY45:GC45"/>
    <mergeCell ref="GN45:GR45"/>
    <mergeCell ref="HC45:HG45"/>
    <mergeCell ref="HR45:HV45"/>
    <mergeCell ref="XCD64:XCH64"/>
    <mergeCell ref="XCS64:XCW64"/>
    <mergeCell ref="XDH64:XDL64"/>
    <mergeCell ref="XDW64:XEA64"/>
    <mergeCell ref="XEL64:XEP64"/>
    <mergeCell ref="WZG64:WZK64"/>
    <mergeCell ref="WZV64:WZZ64"/>
    <mergeCell ref="XAK64:XAO64"/>
    <mergeCell ref="XAZ64:XBD64"/>
    <mergeCell ref="XBO64:XBS64"/>
    <mergeCell ref="WWJ64:WWN64"/>
    <mergeCell ref="TU45:TY45"/>
    <mergeCell ref="UJ45:UN45"/>
    <mergeCell ref="UY45:VC45"/>
    <mergeCell ref="VN45:VR45"/>
    <mergeCell ref="WC45:WG45"/>
    <mergeCell ref="WWY64:WXC64"/>
    <mergeCell ref="WXN64:WXR64"/>
    <mergeCell ref="WYC64:WYG64"/>
    <mergeCell ref="WYR64:WYV64"/>
    <mergeCell ref="WTM64:WTQ64"/>
    <mergeCell ref="WUB64:WUF64"/>
    <mergeCell ref="WUQ64:WUU64"/>
    <mergeCell ref="WVF64:WVJ64"/>
    <mergeCell ref="WVU64:WVY64"/>
    <mergeCell ref="WQP64:WQT64"/>
    <mergeCell ref="WRE64:WRI64"/>
    <mergeCell ref="WRT64:WRX64"/>
    <mergeCell ref="WSI64:WSM64"/>
    <mergeCell ref="WSX64:WTB64"/>
    <mergeCell ref="WNS64:WNW64"/>
    <mergeCell ref="WOH64:WOL64"/>
    <mergeCell ref="WOW64:WPA64"/>
    <mergeCell ref="WPL64:WPP64"/>
    <mergeCell ref="WQA64:WQE64"/>
    <mergeCell ref="WKV64:WKZ64"/>
    <mergeCell ref="WLK64:WLO64"/>
    <mergeCell ref="WLZ64:WMD64"/>
    <mergeCell ref="WMO64:WMS64"/>
    <mergeCell ref="WND64:WNH64"/>
    <mergeCell ref="WHY64:WIC64"/>
    <mergeCell ref="WIN64:WIR64"/>
    <mergeCell ref="WJC64:WJG64"/>
    <mergeCell ref="WJR64:WJV64"/>
    <mergeCell ref="WKG64:WKK64"/>
    <mergeCell ref="WFB64:WFF64"/>
    <mergeCell ref="WFQ64:WFU64"/>
    <mergeCell ref="WGF64:WGJ64"/>
    <mergeCell ref="WGU64:WGY64"/>
    <mergeCell ref="WHJ64:WHN64"/>
    <mergeCell ref="WCE64:WCI64"/>
    <mergeCell ref="WCT64:WCX64"/>
    <mergeCell ref="WDI64:WDM64"/>
    <mergeCell ref="WDX64:WEB64"/>
    <mergeCell ref="WEM64:WEQ64"/>
    <mergeCell ref="VZH64:VZL64"/>
    <mergeCell ref="VZW64:WAA64"/>
    <mergeCell ref="WAL64:WAP64"/>
    <mergeCell ref="WBA64:WBE64"/>
    <mergeCell ref="WBP64:WBT64"/>
    <mergeCell ref="VWK64:VWO64"/>
    <mergeCell ref="VWZ64:VXD64"/>
    <mergeCell ref="VXO64:VXS64"/>
    <mergeCell ref="VYD64:VYH64"/>
    <mergeCell ref="VYS64:VYW64"/>
    <mergeCell ref="VTN64:VTR64"/>
    <mergeCell ref="VUC64:VUG64"/>
    <mergeCell ref="VUR64:VUV64"/>
    <mergeCell ref="VVG64:VVK64"/>
    <mergeCell ref="VVV64:VVZ64"/>
    <mergeCell ref="VQQ64:VQU64"/>
    <mergeCell ref="VRF64:VRJ64"/>
    <mergeCell ref="VRU64:VRY64"/>
    <mergeCell ref="VSJ64:VSN64"/>
    <mergeCell ref="VSY64:VTC64"/>
    <mergeCell ref="VNT64:VNX64"/>
    <mergeCell ref="VOI64:VOM64"/>
    <mergeCell ref="VOX64:VPB64"/>
    <mergeCell ref="VPM64:VPQ64"/>
    <mergeCell ref="VQB64:VQF64"/>
    <mergeCell ref="VKW64:VLA64"/>
    <mergeCell ref="VLL64:VLP64"/>
    <mergeCell ref="VMA64:VME64"/>
    <mergeCell ref="VMP64:VMT64"/>
    <mergeCell ref="VNE64:VNI64"/>
    <mergeCell ref="VHZ64:VID64"/>
    <mergeCell ref="VIO64:VIS64"/>
    <mergeCell ref="VJD64:VJH64"/>
    <mergeCell ref="VJS64:VJW64"/>
    <mergeCell ref="VKH64:VKL64"/>
    <mergeCell ref="VFC64:VFG64"/>
    <mergeCell ref="VFR64:VFV64"/>
    <mergeCell ref="VGG64:VGK64"/>
    <mergeCell ref="VGV64:VGZ64"/>
    <mergeCell ref="VHK64:VHO64"/>
    <mergeCell ref="VCF64:VCJ64"/>
    <mergeCell ref="VCU64:VCY64"/>
    <mergeCell ref="VDJ64:VDN64"/>
    <mergeCell ref="VDY64:VEC64"/>
    <mergeCell ref="VEN64:VER64"/>
    <mergeCell ref="UZI64:UZM64"/>
    <mergeCell ref="UZX64:VAB64"/>
    <mergeCell ref="VAM64:VAQ64"/>
    <mergeCell ref="VBB64:VBF64"/>
    <mergeCell ref="VBQ64:VBU64"/>
    <mergeCell ref="UWL64:UWP64"/>
    <mergeCell ref="UXA64:UXE64"/>
    <mergeCell ref="UXP64:UXT64"/>
    <mergeCell ref="UYE64:UYI64"/>
    <mergeCell ref="UYT64:UYX64"/>
    <mergeCell ref="UTO64:UTS64"/>
    <mergeCell ref="UUD64:UUH64"/>
    <mergeCell ref="UUS64:UUW64"/>
    <mergeCell ref="UVH64:UVL64"/>
    <mergeCell ref="UVW64:UWA64"/>
    <mergeCell ref="UQR64:UQV64"/>
    <mergeCell ref="URG64:URK64"/>
    <mergeCell ref="URV64:URZ64"/>
    <mergeCell ref="USK64:USO64"/>
    <mergeCell ref="USZ64:UTD64"/>
    <mergeCell ref="UNU64:UNY64"/>
    <mergeCell ref="UOJ64:UON64"/>
    <mergeCell ref="UOY64:UPC64"/>
    <mergeCell ref="UPN64:UPR64"/>
    <mergeCell ref="UQC64:UQG64"/>
    <mergeCell ref="UKX64:ULB64"/>
    <mergeCell ref="ULM64:ULQ64"/>
    <mergeCell ref="UMB64:UMF64"/>
    <mergeCell ref="UMQ64:UMU64"/>
    <mergeCell ref="UNF64:UNJ64"/>
    <mergeCell ref="UIA64:UIE64"/>
    <mergeCell ref="UIP64:UIT64"/>
    <mergeCell ref="UJE64:UJI64"/>
    <mergeCell ref="UJT64:UJX64"/>
    <mergeCell ref="UKI64:UKM64"/>
    <mergeCell ref="UFD64:UFH64"/>
    <mergeCell ref="UFS64:UFW64"/>
    <mergeCell ref="UGH64:UGL64"/>
    <mergeCell ref="UGW64:UHA64"/>
    <mergeCell ref="UHL64:UHP64"/>
    <mergeCell ref="UCG64:UCK64"/>
    <mergeCell ref="UCV64:UCZ64"/>
    <mergeCell ref="UDK64:UDO64"/>
    <mergeCell ref="UDZ64:UED64"/>
    <mergeCell ref="UEO64:UES64"/>
    <mergeCell ref="TZJ64:TZN64"/>
    <mergeCell ref="TZY64:UAC64"/>
    <mergeCell ref="UAN64:UAR64"/>
    <mergeCell ref="UBC64:UBG64"/>
    <mergeCell ref="UBR64:UBV64"/>
    <mergeCell ref="TWM64:TWQ64"/>
    <mergeCell ref="TXB64:TXF64"/>
    <mergeCell ref="TXQ64:TXU64"/>
    <mergeCell ref="TYF64:TYJ64"/>
    <mergeCell ref="TYU64:TYY64"/>
    <mergeCell ref="TTP64:TTT64"/>
    <mergeCell ref="TUE64:TUI64"/>
    <mergeCell ref="TUT64:TUX64"/>
    <mergeCell ref="TVI64:TVM64"/>
    <mergeCell ref="TVX64:TWB64"/>
    <mergeCell ref="TQS64:TQW64"/>
    <mergeCell ref="TRH64:TRL64"/>
    <mergeCell ref="TRW64:TSA64"/>
    <mergeCell ref="TSL64:TSP64"/>
    <mergeCell ref="TTA64:TTE64"/>
    <mergeCell ref="TNV64:TNZ64"/>
    <mergeCell ref="TOK64:TOO64"/>
    <mergeCell ref="TOZ64:TPD64"/>
    <mergeCell ref="TPO64:TPS64"/>
    <mergeCell ref="TQD64:TQH64"/>
    <mergeCell ref="TKY64:TLC64"/>
    <mergeCell ref="TLN64:TLR64"/>
    <mergeCell ref="TMC64:TMG64"/>
    <mergeCell ref="TMR64:TMV64"/>
    <mergeCell ref="TNG64:TNK64"/>
    <mergeCell ref="TIB64:TIF64"/>
    <mergeCell ref="TIQ64:TIU64"/>
    <mergeCell ref="TJF64:TJJ64"/>
    <mergeCell ref="TJU64:TJY64"/>
    <mergeCell ref="TKJ64:TKN64"/>
    <mergeCell ref="TFE64:TFI64"/>
    <mergeCell ref="TFT64:TFX64"/>
    <mergeCell ref="TGI64:TGM64"/>
    <mergeCell ref="TGX64:THB64"/>
    <mergeCell ref="THM64:THQ64"/>
    <mergeCell ref="TCH64:TCL64"/>
    <mergeCell ref="TCW64:TDA64"/>
    <mergeCell ref="TDL64:TDP64"/>
    <mergeCell ref="TEA64:TEE64"/>
    <mergeCell ref="TEP64:TET64"/>
    <mergeCell ref="SZK64:SZO64"/>
    <mergeCell ref="SZZ64:TAD64"/>
    <mergeCell ref="TAO64:TAS64"/>
    <mergeCell ref="TBD64:TBH64"/>
    <mergeCell ref="TBS64:TBW64"/>
    <mergeCell ref="SWN64:SWR64"/>
    <mergeCell ref="SXC64:SXG64"/>
    <mergeCell ref="SXR64:SXV64"/>
    <mergeCell ref="SYG64:SYK64"/>
    <mergeCell ref="SYV64:SYZ64"/>
    <mergeCell ref="STQ64:STU64"/>
    <mergeCell ref="SUF64:SUJ64"/>
    <mergeCell ref="SUU64:SUY64"/>
    <mergeCell ref="SVJ64:SVN64"/>
    <mergeCell ref="SVY64:SWC64"/>
    <mergeCell ref="SQT64:SQX64"/>
    <mergeCell ref="SRI64:SRM64"/>
    <mergeCell ref="SRX64:SSB64"/>
    <mergeCell ref="SSM64:SSQ64"/>
    <mergeCell ref="STB64:STF64"/>
    <mergeCell ref="SNW64:SOA64"/>
    <mergeCell ref="SOL64:SOP64"/>
    <mergeCell ref="SPA64:SPE64"/>
    <mergeCell ref="SPP64:SPT64"/>
    <mergeCell ref="SQE64:SQI64"/>
    <mergeCell ref="SKZ64:SLD64"/>
    <mergeCell ref="SLO64:SLS64"/>
    <mergeCell ref="SMD64:SMH64"/>
    <mergeCell ref="SMS64:SMW64"/>
    <mergeCell ref="SNH64:SNL64"/>
    <mergeCell ref="SIC64:SIG64"/>
    <mergeCell ref="SIR64:SIV64"/>
    <mergeCell ref="SJG64:SJK64"/>
    <mergeCell ref="SJV64:SJZ64"/>
    <mergeCell ref="SKK64:SKO64"/>
    <mergeCell ref="SFF64:SFJ64"/>
    <mergeCell ref="SFU64:SFY64"/>
    <mergeCell ref="SGJ64:SGN64"/>
    <mergeCell ref="SGY64:SHC64"/>
    <mergeCell ref="SHN64:SHR64"/>
    <mergeCell ref="SCI64:SCM64"/>
    <mergeCell ref="SCX64:SDB64"/>
    <mergeCell ref="SDM64:SDQ64"/>
    <mergeCell ref="SEB64:SEF64"/>
    <mergeCell ref="SEQ64:SEU64"/>
    <mergeCell ref="RZL64:RZP64"/>
    <mergeCell ref="SAA64:SAE64"/>
    <mergeCell ref="SAP64:SAT64"/>
    <mergeCell ref="SBE64:SBI64"/>
    <mergeCell ref="SBT64:SBX64"/>
    <mergeCell ref="RWO64:RWS64"/>
    <mergeCell ref="RXD64:RXH64"/>
    <mergeCell ref="RXS64:RXW64"/>
    <mergeCell ref="RYH64:RYL64"/>
    <mergeCell ref="RYW64:RZA64"/>
    <mergeCell ref="RTR64:RTV64"/>
    <mergeCell ref="RUG64:RUK64"/>
    <mergeCell ref="RUV64:RUZ64"/>
    <mergeCell ref="RVK64:RVO64"/>
    <mergeCell ref="RVZ64:RWD64"/>
    <mergeCell ref="RQU64:RQY64"/>
    <mergeCell ref="RRJ64:RRN64"/>
    <mergeCell ref="RRY64:RSC64"/>
    <mergeCell ref="RSN64:RSR64"/>
    <mergeCell ref="RTC64:RTG64"/>
    <mergeCell ref="RNX64:ROB64"/>
    <mergeCell ref="ROM64:ROQ64"/>
    <mergeCell ref="RPB64:RPF64"/>
    <mergeCell ref="RPQ64:RPU64"/>
    <mergeCell ref="RQF64:RQJ64"/>
    <mergeCell ref="RLA64:RLE64"/>
    <mergeCell ref="RLP64:RLT64"/>
    <mergeCell ref="RME64:RMI64"/>
    <mergeCell ref="RMT64:RMX64"/>
    <mergeCell ref="RNI64:RNM64"/>
    <mergeCell ref="RID64:RIH64"/>
    <mergeCell ref="RIS64:RIW64"/>
    <mergeCell ref="RJH64:RJL64"/>
    <mergeCell ref="RJW64:RKA64"/>
    <mergeCell ref="RKL64:RKP64"/>
    <mergeCell ref="RFG64:RFK64"/>
    <mergeCell ref="RFV64:RFZ64"/>
    <mergeCell ref="RGK64:RGO64"/>
    <mergeCell ref="RGZ64:RHD64"/>
    <mergeCell ref="RHO64:RHS64"/>
    <mergeCell ref="RCJ64:RCN64"/>
    <mergeCell ref="RCY64:RDC64"/>
    <mergeCell ref="RDN64:RDR64"/>
    <mergeCell ref="REC64:REG64"/>
    <mergeCell ref="RER64:REV64"/>
    <mergeCell ref="QZM64:QZQ64"/>
    <mergeCell ref="RAB64:RAF64"/>
    <mergeCell ref="RAQ64:RAU64"/>
    <mergeCell ref="RBF64:RBJ64"/>
    <mergeCell ref="RBU64:RBY64"/>
    <mergeCell ref="QWP64:QWT64"/>
    <mergeCell ref="QXE64:QXI64"/>
    <mergeCell ref="QXT64:QXX64"/>
    <mergeCell ref="QYI64:QYM64"/>
    <mergeCell ref="QYX64:QZB64"/>
    <mergeCell ref="QTS64:QTW64"/>
    <mergeCell ref="QUH64:QUL64"/>
    <mergeCell ref="QUW64:QVA64"/>
    <mergeCell ref="QVL64:QVP64"/>
    <mergeCell ref="QWA64:QWE64"/>
    <mergeCell ref="QQV64:QQZ64"/>
    <mergeCell ref="QRK64:QRO64"/>
    <mergeCell ref="QRZ64:QSD64"/>
    <mergeCell ref="QSO64:QSS64"/>
    <mergeCell ref="QTD64:QTH64"/>
    <mergeCell ref="QNY64:QOC64"/>
    <mergeCell ref="QON64:QOR64"/>
    <mergeCell ref="QPC64:QPG64"/>
    <mergeCell ref="QPR64:QPV64"/>
    <mergeCell ref="QQG64:QQK64"/>
    <mergeCell ref="QLB64:QLF64"/>
    <mergeCell ref="QLQ64:QLU64"/>
    <mergeCell ref="QMF64:QMJ64"/>
    <mergeCell ref="QMU64:QMY64"/>
    <mergeCell ref="QNJ64:QNN64"/>
    <mergeCell ref="QIE64:QII64"/>
    <mergeCell ref="QIT64:QIX64"/>
    <mergeCell ref="QJI64:QJM64"/>
    <mergeCell ref="QJX64:QKB64"/>
    <mergeCell ref="QKM64:QKQ64"/>
    <mergeCell ref="QFH64:QFL64"/>
    <mergeCell ref="QFW64:QGA64"/>
    <mergeCell ref="QGL64:QGP64"/>
    <mergeCell ref="QHA64:QHE64"/>
    <mergeCell ref="QHP64:QHT64"/>
    <mergeCell ref="QCK64:QCO64"/>
    <mergeCell ref="QCZ64:QDD64"/>
    <mergeCell ref="QDO64:QDS64"/>
    <mergeCell ref="QED64:QEH64"/>
    <mergeCell ref="QES64:QEW64"/>
    <mergeCell ref="PZN64:PZR64"/>
    <mergeCell ref="QAC64:QAG64"/>
    <mergeCell ref="QAR64:QAV64"/>
    <mergeCell ref="QBG64:QBK64"/>
    <mergeCell ref="QBV64:QBZ64"/>
    <mergeCell ref="PWQ64:PWU64"/>
    <mergeCell ref="PXF64:PXJ64"/>
    <mergeCell ref="PXU64:PXY64"/>
    <mergeCell ref="PYJ64:PYN64"/>
    <mergeCell ref="PYY64:PZC64"/>
    <mergeCell ref="PTT64:PTX64"/>
    <mergeCell ref="PUI64:PUM64"/>
    <mergeCell ref="PUX64:PVB64"/>
    <mergeCell ref="PVM64:PVQ64"/>
    <mergeCell ref="PWB64:PWF64"/>
    <mergeCell ref="PQW64:PRA64"/>
    <mergeCell ref="PRL64:PRP64"/>
    <mergeCell ref="PSA64:PSE64"/>
    <mergeCell ref="PSP64:PST64"/>
    <mergeCell ref="PTE64:PTI64"/>
    <mergeCell ref="PNZ64:POD64"/>
    <mergeCell ref="POO64:POS64"/>
    <mergeCell ref="PPD64:PPH64"/>
    <mergeCell ref="PPS64:PPW64"/>
    <mergeCell ref="PQH64:PQL64"/>
    <mergeCell ref="PLC64:PLG64"/>
    <mergeCell ref="PLR64:PLV64"/>
    <mergeCell ref="PMG64:PMK64"/>
    <mergeCell ref="PMV64:PMZ64"/>
    <mergeCell ref="PNK64:PNO64"/>
    <mergeCell ref="PIF64:PIJ64"/>
    <mergeCell ref="PIU64:PIY64"/>
    <mergeCell ref="PJJ64:PJN64"/>
    <mergeCell ref="PJY64:PKC64"/>
    <mergeCell ref="PKN64:PKR64"/>
    <mergeCell ref="PFI64:PFM64"/>
    <mergeCell ref="PFX64:PGB64"/>
    <mergeCell ref="PGM64:PGQ64"/>
    <mergeCell ref="PHB64:PHF64"/>
    <mergeCell ref="PHQ64:PHU64"/>
    <mergeCell ref="PCL64:PCP64"/>
    <mergeCell ref="PDA64:PDE64"/>
    <mergeCell ref="PDP64:PDT64"/>
    <mergeCell ref="PEE64:PEI64"/>
    <mergeCell ref="PET64:PEX64"/>
    <mergeCell ref="OZO64:OZS64"/>
    <mergeCell ref="PAD64:PAH64"/>
    <mergeCell ref="PAS64:PAW64"/>
    <mergeCell ref="PBH64:PBL64"/>
    <mergeCell ref="PBW64:PCA64"/>
    <mergeCell ref="OWR64:OWV64"/>
    <mergeCell ref="OXG64:OXK64"/>
    <mergeCell ref="OXV64:OXZ64"/>
    <mergeCell ref="OYK64:OYO64"/>
    <mergeCell ref="OYZ64:OZD64"/>
    <mergeCell ref="OTU64:OTY64"/>
    <mergeCell ref="OUJ64:OUN64"/>
    <mergeCell ref="OUY64:OVC64"/>
    <mergeCell ref="OVN64:OVR64"/>
    <mergeCell ref="OWC64:OWG64"/>
    <mergeCell ref="OQX64:ORB64"/>
    <mergeCell ref="ORM64:ORQ64"/>
    <mergeCell ref="OSB64:OSF64"/>
    <mergeCell ref="OSQ64:OSU64"/>
    <mergeCell ref="OTF64:OTJ64"/>
    <mergeCell ref="OOA64:OOE64"/>
    <mergeCell ref="OOP64:OOT64"/>
    <mergeCell ref="OPE64:OPI64"/>
    <mergeCell ref="OPT64:OPX64"/>
    <mergeCell ref="OQI64:OQM64"/>
    <mergeCell ref="OLD64:OLH64"/>
    <mergeCell ref="OLS64:OLW64"/>
    <mergeCell ref="OMH64:OML64"/>
    <mergeCell ref="OMW64:ONA64"/>
    <mergeCell ref="ONL64:ONP64"/>
    <mergeCell ref="OIG64:OIK64"/>
    <mergeCell ref="OIV64:OIZ64"/>
    <mergeCell ref="OJK64:OJO64"/>
    <mergeCell ref="OJZ64:OKD64"/>
    <mergeCell ref="OKO64:OKS64"/>
    <mergeCell ref="OFJ64:OFN64"/>
    <mergeCell ref="OFY64:OGC64"/>
    <mergeCell ref="OGN64:OGR64"/>
    <mergeCell ref="OHC64:OHG64"/>
    <mergeCell ref="OHR64:OHV64"/>
    <mergeCell ref="OCM64:OCQ64"/>
    <mergeCell ref="ODB64:ODF64"/>
    <mergeCell ref="ODQ64:ODU64"/>
    <mergeCell ref="OEF64:OEJ64"/>
    <mergeCell ref="OEU64:OEY64"/>
    <mergeCell ref="NZP64:NZT64"/>
    <mergeCell ref="OAE64:OAI64"/>
    <mergeCell ref="OAT64:OAX64"/>
    <mergeCell ref="OBI64:OBM64"/>
    <mergeCell ref="OBX64:OCB64"/>
    <mergeCell ref="NWS64:NWW64"/>
    <mergeCell ref="NXH64:NXL64"/>
    <mergeCell ref="NXW64:NYA64"/>
    <mergeCell ref="NYL64:NYP64"/>
    <mergeCell ref="NZA64:NZE64"/>
    <mergeCell ref="NTV64:NTZ64"/>
    <mergeCell ref="NUK64:NUO64"/>
    <mergeCell ref="NUZ64:NVD64"/>
    <mergeCell ref="NVO64:NVS64"/>
    <mergeCell ref="NWD64:NWH64"/>
    <mergeCell ref="NQY64:NRC64"/>
    <mergeCell ref="NRN64:NRR64"/>
    <mergeCell ref="NSC64:NSG64"/>
    <mergeCell ref="NSR64:NSV64"/>
    <mergeCell ref="NTG64:NTK64"/>
    <mergeCell ref="NOB64:NOF64"/>
    <mergeCell ref="NOQ64:NOU64"/>
    <mergeCell ref="NPF64:NPJ64"/>
    <mergeCell ref="NPU64:NPY64"/>
    <mergeCell ref="NQJ64:NQN64"/>
    <mergeCell ref="NLE64:NLI64"/>
    <mergeCell ref="NLT64:NLX64"/>
    <mergeCell ref="NMI64:NMM64"/>
    <mergeCell ref="NMX64:NNB64"/>
    <mergeCell ref="NNM64:NNQ64"/>
    <mergeCell ref="NIH64:NIL64"/>
    <mergeCell ref="NIW64:NJA64"/>
    <mergeCell ref="NJL64:NJP64"/>
    <mergeCell ref="NKA64:NKE64"/>
    <mergeCell ref="NKP64:NKT64"/>
    <mergeCell ref="NFK64:NFO64"/>
    <mergeCell ref="NFZ64:NGD64"/>
    <mergeCell ref="NGO64:NGS64"/>
    <mergeCell ref="NHD64:NHH64"/>
    <mergeCell ref="NHS64:NHW64"/>
    <mergeCell ref="NCN64:NCR64"/>
    <mergeCell ref="NDC64:NDG64"/>
    <mergeCell ref="NDR64:NDV64"/>
    <mergeCell ref="NEG64:NEK64"/>
    <mergeCell ref="NEV64:NEZ64"/>
    <mergeCell ref="MZQ64:MZU64"/>
    <mergeCell ref="NAF64:NAJ64"/>
    <mergeCell ref="NAU64:NAY64"/>
    <mergeCell ref="NBJ64:NBN64"/>
    <mergeCell ref="NBY64:NCC64"/>
    <mergeCell ref="MWT64:MWX64"/>
    <mergeCell ref="MXI64:MXM64"/>
    <mergeCell ref="MXX64:MYB64"/>
    <mergeCell ref="MYM64:MYQ64"/>
    <mergeCell ref="MZB64:MZF64"/>
    <mergeCell ref="MTW64:MUA64"/>
    <mergeCell ref="MUL64:MUP64"/>
    <mergeCell ref="MVA64:MVE64"/>
    <mergeCell ref="MVP64:MVT64"/>
    <mergeCell ref="MWE64:MWI64"/>
    <mergeCell ref="MQZ64:MRD64"/>
    <mergeCell ref="MRO64:MRS64"/>
    <mergeCell ref="MSD64:MSH64"/>
    <mergeCell ref="MSS64:MSW64"/>
    <mergeCell ref="MTH64:MTL64"/>
    <mergeCell ref="MOC64:MOG64"/>
    <mergeCell ref="MOR64:MOV64"/>
    <mergeCell ref="MPG64:MPK64"/>
    <mergeCell ref="MPV64:MPZ64"/>
    <mergeCell ref="MQK64:MQO64"/>
    <mergeCell ref="MLF64:MLJ64"/>
    <mergeCell ref="MLU64:MLY64"/>
    <mergeCell ref="MMJ64:MMN64"/>
    <mergeCell ref="MMY64:MNC64"/>
    <mergeCell ref="MNN64:MNR64"/>
    <mergeCell ref="MII64:MIM64"/>
    <mergeCell ref="MIX64:MJB64"/>
    <mergeCell ref="MJM64:MJQ64"/>
    <mergeCell ref="MKB64:MKF64"/>
    <mergeCell ref="MKQ64:MKU64"/>
    <mergeCell ref="MFL64:MFP64"/>
    <mergeCell ref="MGA64:MGE64"/>
    <mergeCell ref="MGP64:MGT64"/>
    <mergeCell ref="MHE64:MHI64"/>
    <mergeCell ref="MHT64:MHX64"/>
    <mergeCell ref="MCO64:MCS64"/>
    <mergeCell ref="MDD64:MDH64"/>
    <mergeCell ref="MDS64:MDW64"/>
    <mergeCell ref="MEH64:MEL64"/>
    <mergeCell ref="MEW64:MFA64"/>
    <mergeCell ref="LZR64:LZV64"/>
    <mergeCell ref="MAG64:MAK64"/>
    <mergeCell ref="MAV64:MAZ64"/>
    <mergeCell ref="MBK64:MBO64"/>
    <mergeCell ref="MBZ64:MCD64"/>
    <mergeCell ref="LWU64:LWY64"/>
    <mergeCell ref="LXJ64:LXN64"/>
    <mergeCell ref="LXY64:LYC64"/>
    <mergeCell ref="LYN64:LYR64"/>
    <mergeCell ref="LZC64:LZG64"/>
    <mergeCell ref="LTX64:LUB64"/>
    <mergeCell ref="LUM64:LUQ64"/>
    <mergeCell ref="LVB64:LVF64"/>
    <mergeCell ref="LVQ64:LVU64"/>
    <mergeCell ref="LWF64:LWJ64"/>
    <mergeCell ref="LRA64:LRE64"/>
    <mergeCell ref="LRP64:LRT64"/>
    <mergeCell ref="LSE64:LSI64"/>
    <mergeCell ref="LST64:LSX64"/>
    <mergeCell ref="LTI64:LTM64"/>
    <mergeCell ref="LOD64:LOH64"/>
    <mergeCell ref="LOS64:LOW64"/>
    <mergeCell ref="LPH64:LPL64"/>
    <mergeCell ref="LPW64:LQA64"/>
    <mergeCell ref="LQL64:LQP64"/>
    <mergeCell ref="LLG64:LLK64"/>
    <mergeCell ref="LLV64:LLZ64"/>
    <mergeCell ref="LMK64:LMO64"/>
    <mergeCell ref="LMZ64:LND64"/>
    <mergeCell ref="LNO64:LNS64"/>
    <mergeCell ref="LIJ64:LIN64"/>
    <mergeCell ref="LIY64:LJC64"/>
    <mergeCell ref="LJN64:LJR64"/>
    <mergeCell ref="LKC64:LKG64"/>
    <mergeCell ref="LKR64:LKV64"/>
    <mergeCell ref="LFM64:LFQ64"/>
    <mergeCell ref="LGB64:LGF64"/>
    <mergeCell ref="LGQ64:LGU64"/>
    <mergeCell ref="LHF64:LHJ64"/>
    <mergeCell ref="LHU64:LHY64"/>
    <mergeCell ref="LCP64:LCT64"/>
    <mergeCell ref="LDE64:LDI64"/>
    <mergeCell ref="LDT64:LDX64"/>
    <mergeCell ref="LEI64:LEM64"/>
    <mergeCell ref="LEX64:LFB64"/>
    <mergeCell ref="KZS64:KZW64"/>
    <mergeCell ref="LAH64:LAL64"/>
    <mergeCell ref="LAW64:LBA64"/>
    <mergeCell ref="LBL64:LBP64"/>
    <mergeCell ref="LCA64:LCE64"/>
    <mergeCell ref="KWV64:KWZ64"/>
    <mergeCell ref="KXK64:KXO64"/>
    <mergeCell ref="KXZ64:KYD64"/>
    <mergeCell ref="KYO64:KYS64"/>
    <mergeCell ref="KZD64:KZH64"/>
    <mergeCell ref="KTY64:KUC64"/>
    <mergeCell ref="KUN64:KUR64"/>
    <mergeCell ref="KVC64:KVG64"/>
    <mergeCell ref="KVR64:KVV64"/>
    <mergeCell ref="KWG64:KWK64"/>
    <mergeCell ref="KRB64:KRF64"/>
    <mergeCell ref="KRQ64:KRU64"/>
    <mergeCell ref="KSF64:KSJ64"/>
    <mergeCell ref="KSU64:KSY64"/>
    <mergeCell ref="KTJ64:KTN64"/>
    <mergeCell ref="KOE64:KOI64"/>
    <mergeCell ref="KOT64:KOX64"/>
    <mergeCell ref="KPI64:KPM64"/>
    <mergeCell ref="KPX64:KQB64"/>
    <mergeCell ref="KQM64:KQQ64"/>
    <mergeCell ref="KLH64:KLL64"/>
    <mergeCell ref="KLW64:KMA64"/>
    <mergeCell ref="KML64:KMP64"/>
    <mergeCell ref="KNA64:KNE64"/>
    <mergeCell ref="KNP64:KNT64"/>
    <mergeCell ref="KIK64:KIO64"/>
    <mergeCell ref="KIZ64:KJD64"/>
    <mergeCell ref="KJO64:KJS64"/>
    <mergeCell ref="KKD64:KKH64"/>
    <mergeCell ref="KKS64:KKW64"/>
    <mergeCell ref="KFN64:KFR64"/>
    <mergeCell ref="KGC64:KGG64"/>
    <mergeCell ref="KGR64:KGV64"/>
    <mergeCell ref="KHG64:KHK64"/>
    <mergeCell ref="KHV64:KHZ64"/>
    <mergeCell ref="KCQ64:KCU64"/>
    <mergeCell ref="KDF64:KDJ64"/>
    <mergeCell ref="KDU64:KDY64"/>
    <mergeCell ref="KEJ64:KEN64"/>
    <mergeCell ref="KEY64:KFC64"/>
    <mergeCell ref="JZT64:JZX64"/>
    <mergeCell ref="KAI64:KAM64"/>
    <mergeCell ref="KAX64:KBB64"/>
    <mergeCell ref="KBM64:KBQ64"/>
    <mergeCell ref="KCB64:KCF64"/>
    <mergeCell ref="JWW64:JXA64"/>
    <mergeCell ref="JXL64:JXP64"/>
    <mergeCell ref="JYA64:JYE64"/>
    <mergeCell ref="JYP64:JYT64"/>
    <mergeCell ref="JZE64:JZI64"/>
    <mergeCell ref="JTZ64:JUD64"/>
    <mergeCell ref="JUO64:JUS64"/>
    <mergeCell ref="JVD64:JVH64"/>
    <mergeCell ref="JVS64:JVW64"/>
    <mergeCell ref="JWH64:JWL64"/>
    <mergeCell ref="JRC64:JRG64"/>
    <mergeCell ref="JRR64:JRV64"/>
    <mergeCell ref="JSG64:JSK64"/>
    <mergeCell ref="JSV64:JSZ64"/>
    <mergeCell ref="JTK64:JTO64"/>
    <mergeCell ref="JOF64:JOJ64"/>
    <mergeCell ref="JOU64:JOY64"/>
    <mergeCell ref="JPJ64:JPN64"/>
    <mergeCell ref="JPY64:JQC64"/>
    <mergeCell ref="JQN64:JQR64"/>
    <mergeCell ref="JLI64:JLM64"/>
    <mergeCell ref="JLX64:JMB64"/>
    <mergeCell ref="JMM64:JMQ64"/>
    <mergeCell ref="JNB64:JNF64"/>
    <mergeCell ref="JNQ64:JNU64"/>
    <mergeCell ref="JIL64:JIP64"/>
    <mergeCell ref="JJA64:JJE64"/>
    <mergeCell ref="JJP64:JJT64"/>
    <mergeCell ref="JKE64:JKI64"/>
    <mergeCell ref="JKT64:JKX64"/>
    <mergeCell ref="JFO64:JFS64"/>
    <mergeCell ref="JGD64:JGH64"/>
    <mergeCell ref="JGS64:JGW64"/>
    <mergeCell ref="JHH64:JHL64"/>
    <mergeCell ref="JHW64:JIA64"/>
    <mergeCell ref="JCR64:JCV64"/>
    <mergeCell ref="JDG64:JDK64"/>
    <mergeCell ref="JDV64:JDZ64"/>
    <mergeCell ref="JEK64:JEO64"/>
    <mergeCell ref="JEZ64:JFD64"/>
    <mergeCell ref="IZU64:IZY64"/>
    <mergeCell ref="JAJ64:JAN64"/>
    <mergeCell ref="JAY64:JBC64"/>
    <mergeCell ref="JBN64:JBR64"/>
    <mergeCell ref="JCC64:JCG64"/>
    <mergeCell ref="IWX64:IXB64"/>
    <mergeCell ref="IXM64:IXQ64"/>
    <mergeCell ref="IYB64:IYF64"/>
    <mergeCell ref="IYQ64:IYU64"/>
    <mergeCell ref="IZF64:IZJ64"/>
    <mergeCell ref="IUA64:IUE64"/>
    <mergeCell ref="IUP64:IUT64"/>
    <mergeCell ref="IVE64:IVI64"/>
    <mergeCell ref="IVT64:IVX64"/>
    <mergeCell ref="IWI64:IWM64"/>
    <mergeCell ref="IRD64:IRH64"/>
    <mergeCell ref="IRS64:IRW64"/>
    <mergeCell ref="ISH64:ISL64"/>
    <mergeCell ref="ISW64:ITA64"/>
    <mergeCell ref="ITL64:ITP64"/>
    <mergeCell ref="IOG64:IOK64"/>
    <mergeCell ref="IOV64:IOZ64"/>
    <mergeCell ref="IPK64:IPO64"/>
    <mergeCell ref="IPZ64:IQD64"/>
    <mergeCell ref="IQO64:IQS64"/>
    <mergeCell ref="ILJ64:ILN64"/>
    <mergeCell ref="ILY64:IMC64"/>
    <mergeCell ref="IMN64:IMR64"/>
    <mergeCell ref="INC64:ING64"/>
    <mergeCell ref="INR64:INV64"/>
    <mergeCell ref="IIM64:IIQ64"/>
    <mergeCell ref="IJB64:IJF64"/>
    <mergeCell ref="IJQ64:IJU64"/>
    <mergeCell ref="IKF64:IKJ64"/>
    <mergeCell ref="IKU64:IKY64"/>
    <mergeCell ref="IFP64:IFT64"/>
    <mergeCell ref="IGE64:IGI64"/>
    <mergeCell ref="IGT64:IGX64"/>
    <mergeCell ref="IHI64:IHM64"/>
    <mergeCell ref="IHX64:IIB64"/>
    <mergeCell ref="ICS64:ICW64"/>
    <mergeCell ref="IDH64:IDL64"/>
    <mergeCell ref="IDW64:IEA64"/>
    <mergeCell ref="IEL64:IEP64"/>
    <mergeCell ref="IFA64:IFE64"/>
    <mergeCell ref="HZV64:HZZ64"/>
    <mergeCell ref="IAK64:IAO64"/>
    <mergeCell ref="IAZ64:IBD64"/>
    <mergeCell ref="IBO64:IBS64"/>
    <mergeCell ref="ICD64:ICH64"/>
    <mergeCell ref="HWY64:HXC64"/>
    <mergeCell ref="HXN64:HXR64"/>
    <mergeCell ref="HYC64:HYG64"/>
    <mergeCell ref="HYR64:HYV64"/>
    <mergeCell ref="HZG64:HZK64"/>
    <mergeCell ref="HUB64:HUF64"/>
    <mergeCell ref="HUQ64:HUU64"/>
    <mergeCell ref="HVF64:HVJ64"/>
    <mergeCell ref="HVU64:HVY64"/>
    <mergeCell ref="HWJ64:HWN64"/>
    <mergeCell ref="HRE64:HRI64"/>
    <mergeCell ref="HRT64:HRX64"/>
    <mergeCell ref="HSI64:HSM64"/>
    <mergeCell ref="HSX64:HTB64"/>
    <mergeCell ref="HTM64:HTQ64"/>
    <mergeCell ref="HOH64:HOL64"/>
    <mergeCell ref="HOW64:HPA64"/>
    <mergeCell ref="HPL64:HPP64"/>
    <mergeCell ref="HQA64:HQE64"/>
    <mergeCell ref="HQP64:HQT64"/>
    <mergeCell ref="HLK64:HLO64"/>
    <mergeCell ref="HLZ64:HMD64"/>
    <mergeCell ref="HMO64:HMS64"/>
    <mergeCell ref="HND64:HNH64"/>
    <mergeCell ref="HNS64:HNW64"/>
    <mergeCell ref="HIN64:HIR64"/>
    <mergeCell ref="HJC64:HJG64"/>
    <mergeCell ref="HJR64:HJV64"/>
    <mergeCell ref="HKG64:HKK64"/>
    <mergeCell ref="HKV64:HKZ64"/>
    <mergeCell ref="HFQ64:HFU64"/>
    <mergeCell ref="HGF64:HGJ64"/>
    <mergeCell ref="HGU64:HGY64"/>
    <mergeCell ref="HHJ64:HHN64"/>
    <mergeCell ref="HHY64:HIC64"/>
    <mergeCell ref="HCT64:HCX64"/>
    <mergeCell ref="HDI64:HDM64"/>
    <mergeCell ref="HDX64:HEB64"/>
    <mergeCell ref="HEM64:HEQ64"/>
    <mergeCell ref="HFB64:HFF64"/>
    <mergeCell ref="GZW64:HAA64"/>
    <mergeCell ref="HAL64:HAP64"/>
    <mergeCell ref="HBA64:HBE64"/>
    <mergeCell ref="HBP64:HBT64"/>
    <mergeCell ref="HCE64:HCI64"/>
    <mergeCell ref="GWZ64:GXD64"/>
    <mergeCell ref="GXO64:GXS64"/>
    <mergeCell ref="GYD64:GYH64"/>
    <mergeCell ref="GYS64:GYW64"/>
    <mergeCell ref="GZH64:GZL64"/>
    <mergeCell ref="GUC64:GUG64"/>
    <mergeCell ref="GUR64:GUV64"/>
    <mergeCell ref="GVG64:GVK64"/>
    <mergeCell ref="GVV64:GVZ64"/>
    <mergeCell ref="GWK64:GWO64"/>
    <mergeCell ref="GRF64:GRJ64"/>
    <mergeCell ref="GRU64:GRY64"/>
    <mergeCell ref="GSJ64:GSN64"/>
    <mergeCell ref="GSY64:GTC64"/>
    <mergeCell ref="GTN64:GTR64"/>
    <mergeCell ref="GOI64:GOM64"/>
    <mergeCell ref="GOX64:GPB64"/>
    <mergeCell ref="GPM64:GPQ64"/>
    <mergeCell ref="GQB64:GQF64"/>
    <mergeCell ref="GQQ64:GQU64"/>
    <mergeCell ref="GLL64:GLP64"/>
    <mergeCell ref="GMA64:GME64"/>
    <mergeCell ref="GMP64:GMT64"/>
    <mergeCell ref="GNE64:GNI64"/>
    <mergeCell ref="GNT64:GNX64"/>
    <mergeCell ref="GIO64:GIS64"/>
    <mergeCell ref="GJD64:GJH64"/>
    <mergeCell ref="GJS64:GJW64"/>
    <mergeCell ref="GKH64:GKL64"/>
    <mergeCell ref="GKW64:GLA64"/>
    <mergeCell ref="GFR64:GFV64"/>
    <mergeCell ref="GGG64:GGK64"/>
    <mergeCell ref="GGV64:GGZ64"/>
    <mergeCell ref="GHK64:GHO64"/>
    <mergeCell ref="GHZ64:GID64"/>
    <mergeCell ref="GCU64:GCY64"/>
    <mergeCell ref="GDJ64:GDN64"/>
    <mergeCell ref="GDY64:GEC64"/>
    <mergeCell ref="GEN64:GER64"/>
    <mergeCell ref="GFC64:GFG64"/>
    <mergeCell ref="FZX64:GAB64"/>
    <mergeCell ref="GAM64:GAQ64"/>
    <mergeCell ref="GBB64:GBF64"/>
    <mergeCell ref="GBQ64:GBU64"/>
    <mergeCell ref="GCF64:GCJ64"/>
    <mergeCell ref="FXA64:FXE64"/>
    <mergeCell ref="FXP64:FXT64"/>
    <mergeCell ref="FYE64:FYI64"/>
    <mergeCell ref="FYT64:FYX64"/>
    <mergeCell ref="FZI64:FZM64"/>
    <mergeCell ref="FUD64:FUH64"/>
    <mergeCell ref="FUS64:FUW64"/>
    <mergeCell ref="FVH64:FVL64"/>
    <mergeCell ref="FVW64:FWA64"/>
    <mergeCell ref="FWL64:FWP64"/>
    <mergeCell ref="FRG64:FRK64"/>
    <mergeCell ref="FRV64:FRZ64"/>
    <mergeCell ref="FSK64:FSO64"/>
    <mergeCell ref="FSZ64:FTD64"/>
    <mergeCell ref="FTO64:FTS64"/>
    <mergeCell ref="FOJ64:FON64"/>
    <mergeCell ref="FOY64:FPC64"/>
    <mergeCell ref="FPN64:FPR64"/>
    <mergeCell ref="FQC64:FQG64"/>
    <mergeCell ref="FQR64:FQV64"/>
    <mergeCell ref="FLM64:FLQ64"/>
    <mergeCell ref="FMB64:FMF64"/>
    <mergeCell ref="FMQ64:FMU64"/>
    <mergeCell ref="FNF64:FNJ64"/>
    <mergeCell ref="FNU64:FNY64"/>
    <mergeCell ref="FIP64:FIT64"/>
    <mergeCell ref="FJE64:FJI64"/>
    <mergeCell ref="FJT64:FJX64"/>
    <mergeCell ref="FKI64:FKM64"/>
    <mergeCell ref="FKX64:FLB64"/>
    <mergeCell ref="FFS64:FFW64"/>
    <mergeCell ref="FGH64:FGL64"/>
    <mergeCell ref="FGW64:FHA64"/>
    <mergeCell ref="FHL64:FHP64"/>
    <mergeCell ref="FIA64:FIE64"/>
    <mergeCell ref="FCV64:FCZ64"/>
    <mergeCell ref="FDK64:FDO64"/>
    <mergeCell ref="FDZ64:FED64"/>
    <mergeCell ref="FEO64:FES64"/>
    <mergeCell ref="FFD64:FFH64"/>
    <mergeCell ref="EZY64:FAC64"/>
    <mergeCell ref="FAN64:FAR64"/>
    <mergeCell ref="FBC64:FBG64"/>
    <mergeCell ref="FBR64:FBV64"/>
    <mergeCell ref="FCG64:FCK64"/>
    <mergeCell ref="EXB64:EXF64"/>
    <mergeCell ref="EXQ64:EXU64"/>
    <mergeCell ref="EYF64:EYJ64"/>
    <mergeCell ref="EYU64:EYY64"/>
    <mergeCell ref="EZJ64:EZN64"/>
    <mergeCell ref="EUE64:EUI64"/>
    <mergeCell ref="EUT64:EUX64"/>
    <mergeCell ref="EVI64:EVM64"/>
    <mergeCell ref="EVX64:EWB64"/>
    <mergeCell ref="EWM64:EWQ64"/>
    <mergeCell ref="ERH64:ERL64"/>
    <mergeCell ref="ERW64:ESA64"/>
    <mergeCell ref="ESL64:ESP64"/>
    <mergeCell ref="ETA64:ETE64"/>
    <mergeCell ref="ETP64:ETT64"/>
    <mergeCell ref="EOK64:EOO64"/>
    <mergeCell ref="EOZ64:EPD64"/>
    <mergeCell ref="EPO64:EPS64"/>
    <mergeCell ref="EQD64:EQH64"/>
    <mergeCell ref="EQS64:EQW64"/>
    <mergeCell ref="ELN64:ELR64"/>
    <mergeCell ref="EMC64:EMG64"/>
    <mergeCell ref="EMR64:EMV64"/>
    <mergeCell ref="ENG64:ENK64"/>
    <mergeCell ref="ENV64:ENZ64"/>
    <mergeCell ref="EIQ64:EIU64"/>
    <mergeCell ref="EJF64:EJJ64"/>
    <mergeCell ref="EJU64:EJY64"/>
    <mergeCell ref="EKJ64:EKN64"/>
    <mergeCell ref="EKY64:ELC64"/>
    <mergeCell ref="EFT64:EFX64"/>
    <mergeCell ref="EGI64:EGM64"/>
    <mergeCell ref="EGX64:EHB64"/>
    <mergeCell ref="EHM64:EHQ64"/>
    <mergeCell ref="EIB64:EIF64"/>
    <mergeCell ref="ECW64:EDA64"/>
    <mergeCell ref="EDL64:EDP64"/>
    <mergeCell ref="EEA64:EEE64"/>
    <mergeCell ref="EEP64:EET64"/>
    <mergeCell ref="EFE64:EFI64"/>
    <mergeCell ref="DZZ64:EAD64"/>
    <mergeCell ref="EAO64:EAS64"/>
    <mergeCell ref="EBD64:EBH64"/>
    <mergeCell ref="EBS64:EBW64"/>
    <mergeCell ref="ECH64:ECL64"/>
    <mergeCell ref="DXC64:DXG64"/>
    <mergeCell ref="DXR64:DXV64"/>
    <mergeCell ref="DYG64:DYK64"/>
    <mergeCell ref="DYV64:DYZ64"/>
    <mergeCell ref="DZK64:DZO64"/>
    <mergeCell ref="DUF64:DUJ64"/>
    <mergeCell ref="DUU64:DUY64"/>
    <mergeCell ref="DVJ64:DVN64"/>
    <mergeCell ref="DVY64:DWC64"/>
    <mergeCell ref="DWN64:DWR64"/>
    <mergeCell ref="DRI64:DRM64"/>
    <mergeCell ref="DRX64:DSB64"/>
    <mergeCell ref="DSM64:DSQ64"/>
    <mergeCell ref="DTB64:DTF64"/>
    <mergeCell ref="DTQ64:DTU64"/>
    <mergeCell ref="DOL64:DOP64"/>
    <mergeCell ref="DPA64:DPE64"/>
    <mergeCell ref="DPP64:DPT64"/>
    <mergeCell ref="DQE64:DQI64"/>
    <mergeCell ref="DQT64:DQX64"/>
    <mergeCell ref="DLO64:DLS64"/>
    <mergeCell ref="DMD64:DMH64"/>
    <mergeCell ref="DMS64:DMW64"/>
    <mergeCell ref="DNH64:DNL64"/>
    <mergeCell ref="DNW64:DOA64"/>
    <mergeCell ref="DIR64:DIV64"/>
    <mergeCell ref="DJG64:DJK64"/>
    <mergeCell ref="DJV64:DJZ64"/>
    <mergeCell ref="DKK64:DKO64"/>
    <mergeCell ref="DKZ64:DLD64"/>
    <mergeCell ref="DFU64:DFY64"/>
    <mergeCell ref="DGJ64:DGN64"/>
    <mergeCell ref="DGY64:DHC64"/>
    <mergeCell ref="DHN64:DHR64"/>
    <mergeCell ref="DIC64:DIG64"/>
    <mergeCell ref="DCX64:DDB64"/>
    <mergeCell ref="DDM64:DDQ64"/>
    <mergeCell ref="DEB64:DEF64"/>
    <mergeCell ref="DEQ64:DEU64"/>
    <mergeCell ref="DFF64:DFJ64"/>
    <mergeCell ref="DAA64:DAE64"/>
    <mergeCell ref="DAP64:DAT64"/>
    <mergeCell ref="DBE64:DBI64"/>
    <mergeCell ref="DBT64:DBX64"/>
    <mergeCell ref="DCI64:DCM64"/>
    <mergeCell ref="CXD64:CXH64"/>
    <mergeCell ref="CXS64:CXW64"/>
    <mergeCell ref="CYH64:CYL64"/>
    <mergeCell ref="CYW64:CZA64"/>
    <mergeCell ref="CZL64:CZP64"/>
    <mergeCell ref="CUG64:CUK64"/>
    <mergeCell ref="CUV64:CUZ64"/>
    <mergeCell ref="CVK64:CVO64"/>
    <mergeCell ref="CVZ64:CWD64"/>
    <mergeCell ref="CWO64:CWS64"/>
    <mergeCell ref="CRJ64:CRN64"/>
    <mergeCell ref="CRY64:CSC64"/>
    <mergeCell ref="CSN64:CSR64"/>
    <mergeCell ref="CTC64:CTG64"/>
    <mergeCell ref="CTR64:CTV64"/>
    <mergeCell ref="COM64:COQ64"/>
    <mergeCell ref="CPB64:CPF64"/>
    <mergeCell ref="CPQ64:CPU64"/>
    <mergeCell ref="CQF64:CQJ64"/>
    <mergeCell ref="CQU64:CQY64"/>
    <mergeCell ref="CLP64:CLT64"/>
    <mergeCell ref="CME64:CMI64"/>
    <mergeCell ref="CMT64:CMX64"/>
    <mergeCell ref="CNI64:CNM64"/>
    <mergeCell ref="CNX64:COB64"/>
    <mergeCell ref="CIS64:CIW64"/>
    <mergeCell ref="CJH64:CJL64"/>
    <mergeCell ref="CJW64:CKA64"/>
    <mergeCell ref="CKL64:CKP64"/>
    <mergeCell ref="CLA64:CLE64"/>
    <mergeCell ref="CFV64:CFZ64"/>
    <mergeCell ref="CGK64:CGO64"/>
    <mergeCell ref="CGZ64:CHD64"/>
    <mergeCell ref="CHO64:CHS64"/>
    <mergeCell ref="CID64:CIH64"/>
    <mergeCell ref="CCY64:CDC64"/>
    <mergeCell ref="CDN64:CDR64"/>
    <mergeCell ref="CEC64:CEG64"/>
    <mergeCell ref="CER64:CEV64"/>
    <mergeCell ref="CFG64:CFK64"/>
    <mergeCell ref="CAB64:CAF64"/>
    <mergeCell ref="CAQ64:CAU64"/>
    <mergeCell ref="CBF64:CBJ64"/>
    <mergeCell ref="CBU64:CBY64"/>
    <mergeCell ref="CCJ64:CCN64"/>
    <mergeCell ref="BXE64:BXI64"/>
    <mergeCell ref="BXT64:BXX64"/>
    <mergeCell ref="BYI64:BYM64"/>
    <mergeCell ref="BYX64:BZB64"/>
    <mergeCell ref="BZM64:BZQ64"/>
    <mergeCell ref="BUH64:BUL64"/>
    <mergeCell ref="BUW64:BVA64"/>
    <mergeCell ref="BVL64:BVP64"/>
    <mergeCell ref="BWA64:BWE64"/>
    <mergeCell ref="BWP64:BWT64"/>
    <mergeCell ref="BRK64:BRO64"/>
    <mergeCell ref="BRZ64:BSD64"/>
    <mergeCell ref="BSO64:BSS64"/>
    <mergeCell ref="BTD64:BTH64"/>
    <mergeCell ref="BTS64:BTW64"/>
    <mergeCell ref="BON64:BOR64"/>
    <mergeCell ref="BPC64:BPG64"/>
    <mergeCell ref="BPR64:BPV64"/>
    <mergeCell ref="BQG64:BQK64"/>
    <mergeCell ref="BQV64:BQZ64"/>
    <mergeCell ref="BLQ64:BLU64"/>
    <mergeCell ref="BMF64:BMJ64"/>
    <mergeCell ref="BMU64:BMY64"/>
    <mergeCell ref="BNJ64:BNN64"/>
    <mergeCell ref="BNY64:BOC64"/>
    <mergeCell ref="BIT64:BIX64"/>
    <mergeCell ref="BJI64:BJM64"/>
    <mergeCell ref="BJX64:BKB64"/>
    <mergeCell ref="BKM64:BKQ64"/>
    <mergeCell ref="BLB64:BLF64"/>
    <mergeCell ref="BFW64:BGA64"/>
    <mergeCell ref="BGL64:BGP64"/>
    <mergeCell ref="BHA64:BHE64"/>
    <mergeCell ref="BHP64:BHT64"/>
    <mergeCell ref="BIE64:BII64"/>
    <mergeCell ref="BCZ64:BDD64"/>
    <mergeCell ref="BDO64:BDS64"/>
    <mergeCell ref="BED64:BEH64"/>
    <mergeCell ref="BES64:BEW64"/>
    <mergeCell ref="BFH64:BFL64"/>
    <mergeCell ref="BAC64:BAG64"/>
    <mergeCell ref="BAR64:BAV64"/>
    <mergeCell ref="BBG64:BBK64"/>
    <mergeCell ref="BBV64:BBZ64"/>
    <mergeCell ref="BCK64:BCO64"/>
    <mergeCell ref="AXF64:AXJ64"/>
    <mergeCell ref="AXU64:AXY64"/>
    <mergeCell ref="AYJ64:AYN64"/>
    <mergeCell ref="AYY64:AZC64"/>
    <mergeCell ref="AZN64:AZR64"/>
    <mergeCell ref="AUI64:AUM64"/>
    <mergeCell ref="AUX64:AVB64"/>
    <mergeCell ref="AVM64:AVQ64"/>
    <mergeCell ref="AWB64:AWF64"/>
    <mergeCell ref="AWQ64:AWU64"/>
    <mergeCell ref="ARL64:ARP64"/>
    <mergeCell ref="ASA64:ASE64"/>
    <mergeCell ref="ASP64:AST64"/>
    <mergeCell ref="ATE64:ATI64"/>
    <mergeCell ref="ATT64:ATX64"/>
    <mergeCell ref="AOO64:AOS64"/>
    <mergeCell ref="APD64:APH64"/>
    <mergeCell ref="APS64:APW64"/>
    <mergeCell ref="AQH64:AQL64"/>
    <mergeCell ref="AQW64:ARA64"/>
    <mergeCell ref="ALR64:ALV64"/>
    <mergeCell ref="AMG64:AMK64"/>
    <mergeCell ref="AMV64:AMZ64"/>
    <mergeCell ref="ANK64:ANO64"/>
    <mergeCell ref="ANZ64:AOD64"/>
    <mergeCell ref="AIU64:AIY64"/>
    <mergeCell ref="AJJ64:AJN64"/>
    <mergeCell ref="AJY64:AKC64"/>
    <mergeCell ref="AKN64:AKR64"/>
    <mergeCell ref="ALC64:ALG64"/>
    <mergeCell ref="P64:T64"/>
    <mergeCell ref="AIF64:AIJ64"/>
    <mergeCell ref="ADA64:ADE64"/>
    <mergeCell ref="ADP64:ADT64"/>
    <mergeCell ref="AEE64:AEI64"/>
    <mergeCell ref="AET64:AEX64"/>
    <mergeCell ref="AFI64:AFM64"/>
    <mergeCell ref="AAD64:AAH64"/>
    <mergeCell ref="AAS64:AAW64"/>
    <mergeCell ref="ABH64:ABL64"/>
    <mergeCell ref="ABW64:ACA64"/>
    <mergeCell ref="ACL64:ACP64"/>
    <mergeCell ref="XG64:XK64"/>
    <mergeCell ref="XV64:XZ64"/>
    <mergeCell ref="YK64:YO64"/>
    <mergeCell ref="YZ64:ZD64"/>
    <mergeCell ref="ZO64:ZS64"/>
    <mergeCell ref="TU64:TY64"/>
    <mergeCell ref="UY64:VC64"/>
    <mergeCell ref="VN64:VR64"/>
    <mergeCell ref="WC64:WG64"/>
    <mergeCell ref="WR64:WV64"/>
    <mergeCell ref="RM64:RQ64"/>
    <mergeCell ref="SB64:SF64"/>
    <mergeCell ref="SQ64:SU64"/>
    <mergeCell ref="TF64:TJ64"/>
    <mergeCell ref="AFX64:AGB64"/>
    <mergeCell ref="AGM64:AGQ64"/>
    <mergeCell ref="AHB64:AHF64"/>
    <mergeCell ref="AHQ64:AHU64"/>
    <mergeCell ref="UJ64:UN64"/>
    <mergeCell ref="QX93:RB93"/>
    <mergeCell ref="RM93:RQ93"/>
    <mergeCell ref="SB93:SF93"/>
    <mergeCell ref="SQ93:SU93"/>
    <mergeCell ref="TF93:TJ93"/>
    <mergeCell ref="TU93:TY93"/>
    <mergeCell ref="KO86:KS86"/>
    <mergeCell ref="LD86:LH86"/>
    <mergeCell ref="LS86:LW86"/>
    <mergeCell ref="MH86:ML86"/>
    <mergeCell ref="MW86:NA86"/>
    <mergeCell ref="NL86:NP86"/>
    <mergeCell ref="OA86:OE86"/>
    <mergeCell ref="A101:E101"/>
    <mergeCell ref="A93:E93"/>
    <mergeCell ref="L94:M94"/>
    <mergeCell ref="QX101:RB101"/>
    <mergeCell ref="RM101:RQ101"/>
    <mergeCell ref="SB101:SF101"/>
    <mergeCell ref="SQ101:SU101"/>
    <mergeCell ref="TF101:TJ101"/>
    <mergeCell ref="TU101:TY101"/>
    <mergeCell ref="L87:M87"/>
    <mergeCell ref="JK86:JO86"/>
    <mergeCell ref="TU86:TY86"/>
    <mergeCell ref="A95:D95"/>
    <mergeCell ref="A96:A100"/>
    <mergeCell ref="B96:B100"/>
    <mergeCell ref="C96:C100"/>
    <mergeCell ref="SB86:SF86"/>
    <mergeCell ref="SQ86:SU86"/>
    <mergeCell ref="TF86:TJ86"/>
    <mergeCell ref="KO45:KS45"/>
    <mergeCell ref="QX45:RB45"/>
    <mergeCell ref="RM45:RQ45"/>
    <mergeCell ref="SB45:SF45"/>
    <mergeCell ref="SQ45:SU45"/>
    <mergeCell ref="TF45:TJ45"/>
    <mergeCell ref="OA45:OE45"/>
    <mergeCell ref="OP45:OT45"/>
    <mergeCell ref="PE45:PI45"/>
    <mergeCell ref="PT45:PX45"/>
    <mergeCell ref="QI45:QM45"/>
    <mergeCell ref="LD45:LH45"/>
    <mergeCell ref="LS45:LW45"/>
    <mergeCell ref="OP86:OT86"/>
    <mergeCell ref="PE86:PI86"/>
    <mergeCell ref="PT86:PX86"/>
    <mergeCell ref="QI86:QM86"/>
    <mergeCell ref="QX86:RB86"/>
    <mergeCell ref="RM86:RQ86"/>
    <mergeCell ref="OP64:OT64"/>
    <mergeCell ref="PE64:PI64"/>
    <mergeCell ref="PT64:PX64"/>
    <mergeCell ref="QI64:QM64"/>
    <mergeCell ref="QX64:RB64"/>
    <mergeCell ref="LS64:LW64"/>
    <mergeCell ref="MH64:ML64"/>
    <mergeCell ref="MW64:NA64"/>
    <mergeCell ref="NL64:NP64"/>
    <mergeCell ref="OA64:OE64"/>
    <mergeCell ref="A103:D103"/>
    <mergeCell ref="A86:E86"/>
    <mergeCell ref="IV64:IZ64"/>
    <mergeCell ref="A104:D104"/>
    <mergeCell ref="A66:D66"/>
    <mergeCell ref="C48:C63"/>
    <mergeCell ref="B48:B63"/>
    <mergeCell ref="A48:A63"/>
    <mergeCell ref="A35:E35"/>
    <mergeCell ref="A88:D88"/>
    <mergeCell ref="A89:A92"/>
    <mergeCell ref="B89:B92"/>
    <mergeCell ref="C89:C92"/>
    <mergeCell ref="L102:M102"/>
    <mergeCell ref="IG45:IK45"/>
    <mergeCell ref="IV45:IZ45"/>
    <mergeCell ref="P86:T86"/>
    <mergeCell ref="AE86:AI86"/>
    <mergeCell ref="AT86:AX86"/>
    <mergeCell ref="BI86:BM86"/>
    <mergeCell ref="BX86:CB86"/>
    <mergeCell ref="CM86:CQ86"/>
    <mergeCell ref="DB86:DF86"/>
    <mergeCell ref="DQ86:DU86"/>
    <mergeCell ref="EF86:EJ86"/>
    <mergeCell ref="EU86:EY86"/>
    <mergeCell ref="FJ86:FN86"/>
    <mergeCell ref="FY86:GC86"/>
    <mergeCell ref="GN86:GR86"/>
    <mergeCell ref="HR35:HV35"/>
    <mergeCell ref="IG35:IK35"/>
    <mergeCell ref="IV35:IZ35"/>
    <mergeCell ref="B27:B34"/>
    <mergeCell ref="C27:C34"/>
    <mergeCell ref="L65:M65"/>
    <mergeCell ref="JZ45:KD45"/>
    <mergeCell ref="JK35:JO35"/>
    <mergeCell ref="JZ35:KD35"/>
    <mergeCell ref="JZ86:KD86"/>
    <mergeCell ref="KO64:KS64"/>
    <mergeCell ref="LD64:LH64"/>
    <mergeCell ref="GN64:GR64"/>
    <mergeCell ref="HC64:HG64"/>
    <mergeCell ref="HR64:HV64"/>
    <mergeCell ref="IG64:IK64"/>
    <mergeCell ref="DB64:DF64"/>
    <mergeCell ref="DQ64:DU64"/>
    <mergeCell ref="EF64:EJ64"/>
    <mergeCell ref="EU64:EY64"/>
    <mergeCell ref="FJ64:FN64"/>
    <mergeCell ref="AE64:AI64"/>
    <mergeCell ref="AT64:AX64"/>
    <mergeCell ref="BI64:BM64"/>
    <mergeCell ref="BX64:CB64"/>
    <mergeCell ref="CM64:CQ64"/>
    <mergeCell ref="JK64:JO64"/>
    <mergeCell ref="JZ64:KD64"/>
    <mergeCell ref="HC86:HG86"/>
    <mergeCell ref="HR86:HV86"/>
    <mergeCell ref="IG86:IK86"/>
    <mergeCell ref="IV86:IZ86"/>
    <mergeCell ref="L36:M36"/>
    <mergeCell ref="A37:D37"/>
    <mergeCell ref="FY64:GC64"/>
    <mergeCell ref="A1:O1"/>
    <mergeCell ref="A3:D3"/>
    <mergeCell ref="L2:M2"/>
    <mergeCell ref="A12:D12"/>
    <mergeCell ref="L11:M11"/>
    <mergeCell ref="A10:E10"/>
    <mergeCell ref="L46:M46"/>
    <mergeCell ref="A47:D47"/>
    <mergeCell ref="A45:E45"/>
    <mergeCell ref="A64:E64"/>
    <mergeCell ref="C13:C23"/>
    <mergeCell ref="B13:B23"/>
    <mergeCell ref="A13:A23"/>
    <mergeCell ref="JK45:JO45"/>
    <mergeCell ref="FJ10:FN10"/>
    <mergeCell ref="FY10:GC10"/>
    <mergeCell ref="GN10:GR10"/>
    <mergeCell ref="HC10:HG10"/>
    <mergeCell ref="HR10:HV10"/>
    <mergeCell ref="CM10:CQ10"/>
    <mergeCell ref="DB10:DF10"/>
    <mergeCell ref="DQ10:DU10"/>
    <mergeCell ref="EF10:EJ10"/>
    <mergeCell ref="EU10:EY10"/>
    <mergeCell ref="P10:T10"/>
    <mergeCell ref="AE10:AI10"/>
    <mergeCell ref="AT10:AX10"/>
    <mergeCell ref="BI10:BM10"/>
    <mergeCell ref="BX10:CB10"/>
    <mergeCell ref="L25:M25"/>
    <mergeCell ref="A26:D26"/>
    <mergeCell ref="A27:A34"/>
    <mergeCell ref="ARL86:ARP86"/>
    <mergeCell ref="ASA86:ASE86"/>
    <mergeCell ref="ASP86:AST86"/>
    <mergeCell ref="ATE86:ATI86"/>
    <mergeCell ref="ATT86:ATX86"/>
    <mergeCell ref="AUI86:AUM86"/>
    <mergeCell ref="AUX86:AVB86"/>
    <mergeCell ref="AVM86:AVQ86"/>
    <mergeCell ref="AWB86:AWF86"/>
    <mergeCell ref="AWQ86:AWU86"/>
    <mergeCell ref="AXF86:AXJ86"/>
    <mergeCell ref="AEE86:AEI86"/>
    <mergeCell ref="AET86:AEX86"/>
    <mergeCell ref="AFI86:AFM86"/>
    <mergeCell ref="AFX86:AGB86"/>
    <mergeCell ref="AGM86:AGQ86"/>
    <mergeCell ref="AHB86:AHF86"/>
    <mergeCell ref="AHQ86:AHU86"/>
    <mergeCell ref="AIF86:AIJ86"/>
    <mergeCell ref="AIU86:AIY86"/>
    <mergeCell ref="AJJ86:AJN86"/>
    <mergeCell ref="AJY86:AKC86"/>
    <mergeCell ref="AKN86:AKR86"/>
    <mergeCell ref="ALC86:ALG86"/>
    <mergeCell ref="ALR86:ALV86"/>
    <mergeCell ref="AMG86:AMK86"/>
    <mergeCell ref="AMV86:AMZ86"/>
    <mergeCell ref="ANK86:ANO86"/>
    <mergeCell ref="ANZ86:AOD86"/>
    <mergeCell ref="AOO86:AOS86"/>
    <mergeCell ref="APD86:APH86"/>
    <mergeCell ref="APS86:APW86"/>
    <mergeCell ref="AQH86:AQL86"/>
    <mergeCell ref="AQW86:ARA86"/>
    <mergeCell ref="UJ86:UN86"/>
    <mergeCell ref="XG86:XK86"/>
    <mergeCell ref="XV86:XZ86"/>
    <mergeCell ref="YK86:YO86"/>
    <mergeCell ref="YZ86:ZD86"/>
    <mergeCell ref="ZO86:ZS86"/>
    <mergeCell ref="AAD86:AAH86"/>
    <mergeCell ref="AAS86:AAW86"/>
    <mergeCell ref="ABH86:ABL86"/>
    <mergeCell ref="ABW86:ACA86"/>
    <mergeCell ref="ACL86:ACP86"/>
    <mergeCell ref="ADA86:ADE86"/>
    <mergeCell ref="ADP86:ADT86"/>
    <mergeCell ref="UY86:VC86"/>
    <mergeCell ref="VN86:VR86"/>
    <mergeCell ref="WC86:WG86"/>
    <mergeCell ref="WR86:WV86"/>
    <mergeCell ref="AXU86:AXY86"/>
    <mergeCell ref="AYJ86:AYN86"/>
    <mergeCell ref="AYY86:AZC86"/>
    <mergeCell ref="AZN86:AZR86"/>
    <mergeCell ref="BAC86:BAG86"/>
    <mergeCell ref="BAR86:BAV86"/>
    <mergeCell ref="BBG86:BBK86"/>
    <mergeCell ref="BBV86:BBZ86"/>
    <mergeCell ref="BCK86:BCO86"/>
    <mergeCell ref="BCZ86:BDD86"/>
    <mergeCell ref="BDO86:BDS86"/>
    <mergeCell ref="BED86:BEH86"/>
    <mergeCell ref="BES86:BEW86"/>
    <mergeCell ref="BFH86:BFL86"/>
    <mergeCell ref="BFW86:BGA86"/>
    <mergeCell ref="BGL86:BGP86"/>
    <mergeCell ref="BHA86:BHE86"/>
    <mergeCell ref="BHP86:BHT86"/>
    <mergeCell ref="BIE86:BII86"/>
    <mergeCell ref="BIT86:BIX86"/>
    <mergeCell ref="BJI86:BJM86"/>
    <mergeCell ref="BJX86:BKB86"/>
    <mergeCell ref="BKM86:BKQ86"/>
    <mergeCell ref="BLB86:BLF86"/>
    <mergeCell ref="BLQ86:BLU86"/>
    <mergeCell ref="BMF86:BMJ86"/>
    <mergeCell ref="BMU86:BMY86"/>
    <mergeCell ref="BNJ86:BNN86"/>
    <mergeCell ref="BNY86:BOC86"/>
    <mergeCell ref="BON86:BOR86"/>
    <mergeCell ref="BPC86:BPG86"/>
    <mergeCell ref="BPR86:BPV86"/>
    <mergeCell ref="BQG86:BQK86"/>
    <mergeCell ref="BQV86:BQZ86"/>
    <mergeCell ref="BRK86:BRO86"/>
    <mergeCell ref="BRZ86:BSD86"/>
    <mergeCell ref="BSO86:BSS86"/>
    <mergeCell ref="BTD86:BTH86"/>
    <mergeCell ref="BTS86:BTW86"/>
    <mergeCell ref="BUH86:BUL86"/>
    <mergeCell ref="BUW86:BVA86"/>
    <mergeCell ref="BVL86:BVP86"/>
    <mergeCell ref="BWA86:BWE86"/>
    <mergeCell ref="BWP86:BWT86"/>
    <mergeCell ref="BXE86:BXI86"/>
    <mergeCell ref="BXT86:BXX86"/>
    <mergeCell ref="BYI86:BYM86"/>
    <mergeCell ref="BYX86:BZB86"/>
    <mergeCell ref="BZM86:BZQ86"/>
    <mergeCell ref="CAB86:CAF86"/>
    <mergeCell ref="CAQ86:CAU86"/>
    <mergeCell ref="CBF86:CBJ86"/>
    <mergeCell ref="CBU86:CBY86"/>
    <mergeCell ref="CCJ86:CCN86"/>
    <mergeCell ref="CCY86:CDC86"/>
    <mergeCell ref="CDN86:CDR86"/>
    <mergeCell ref="CEC86:CEG86"/>
    <mergeCell ref="CER86:CEV86"/>
    <mergeCell ref="CFG86:CFK86"/>
    <mergeCell ref="CFV86:CFZ86"/>
    <mergeCell ref="CGK86:CGO86"/>
    <mergeCell ref="CGZ86:CHD86"/>
    <mergeCell ref="CHO86:CHS86"/>
    <mergeCell ref="CID86:CIH86"/>
    <mergeCell ref="CIS86:CIW86"/>
    <mergeCell ref="CJH86:CJL86"/>
    <mergeCell ref="CJW86:CKA86"/>
    <mergeCell ref="CKL86:CKP86"/>
    <mergeCell ref="CLA86:CLE86"/>
    <mergeCell ref="CLP86:CLT86"/>
    <mergeCell ref="CME86:CMI86"/>
    <mergeCell ref="CMT86:CMX86"/>
    <mergeCell ref="CNI86:CNM86"/>
    <mergeCell ref="CNX86:COB86"/>
    <mergeCell ref="COM86:COQ86"/>
    <mergeCell ref="CPB86:CPF86"/>
    <mergeCell ref="CPQ86:CPU86"/>
    <mergeCell ref="CQF86:CQJ86"/>
    <mergeCell ref="CQU86:CQY86"/>
    <mergeCell ref="CRJ86:CRN86"/>
    <mergeCell ref="CRY86:CSC86"/>
    <mergeCell ref="CSN86:CSR86"/>
    <mergeCell ref="CTC86:CTG86"/>
    <mergeCell ref="CTR86:CTV86"/>
    <mergeCell ref="CUG86:CUK86"/>
    <mergeCell ref="CUV86:CUZ86"/>
    <mergeCell ref="CVK86:CVO86"/>
    <mergeCell ref="CVZ86:CWD86"/>
    <mergeCell ref="CWO86:CWS86"/>
    <mergeCell ref="CXD86:CXH86"/>
    <mergeCell ref="CXS86:CXW86"/>
    <mergeCell ref="CYH86:CYL86"/>
    <mergeCell ref="CYW86:CZA86"/>
    <mergeCell ref="CZL86:CZP86"/>
    <mergeCell ref="DAA86:DAE86"/>
    <mergeCell ref="DAP86:DAT86"/>
    <mergeCell ref="DBE86:DBI86"/>
    <mergeCell ref="DBT86:DBX86"/>
    <mergeCell ref="DCI86:DCM86"/>
    <mergeCell ref="DCX86:DDB86"/>
    <mergeCell ref="DDM86:DDQ86"/>
    <mergeCell ref="DEB86:DEF86"/>
    <mergeCell ref="DEQ86:DEU86"/>
    <mergeCell ref="DFF86:DFJ86"/>
    <mergeCell ref="DFU86:DFY86"/>
    <mergeCell ref="DGJ86:DGN86"/>
    <mergeCell ref="DGY86:DHC86"/>
    <mergeCell ref="DHN86:DHR86"/>
    <mergeCell ref="DIC86:DIG86"/>
    <mergeCell ref="DIR86:DIV86"/>
    <mergeCell ref="DJG86:DJK86"/>
    <mergeCell ref="DJV86:DJZ86"/>
    <mergeCell ref="DKK86:DKO86"/>
    <mergeCell ref="DKZ86:DLD86"/>
    <mergeCell ref="DLO86:DLS86"/>
    <mergeCell ref="DMD86:DMH86"/>
    <mergeCell ref="DMS86:DMW86"/>
    <mergeCell ref="DNH86:DNL86"/>
    <mergeCell ref="DNW86:DOA86"/>
    <mergeCell ref="DOL86:DOP86"/>
    <mergeCell ref="DPA86:DPE86"/>
    <mergeCell ref="DPP86:DPT86"/>
    <mergeCell ref="DQE86:DQI86"/>
    <mergeCell ref="DQT86:DQX86"/>
    <mergeCell ref="DRI86:DRM86"/>
    <mergeCell ref="DRX86:DSB86"/>
    <mergeCell ref="DSM86:DSQ86"/>
    <mergeCell ref="DTB86:DTF86"/>
    <mergeCell ref="DTQ86:DTU86"/>
    <mergeCell ref="DUF86:DUJ86"/>
    <mergeCell ref="DUU86:DUY86"/>
    <mergeCell ref="DVJ86:DVN86"/>
    <mergeCell ref="DVY86:DWC86"/>
    <mergeCell ref="DWN86:DWR86"/>
    <mergeCell ref="DXC86:DXG86"/>
    <mergeCell ref="DXR86:DXV86"/>
    <mergeCell ref="DYG86:DYK86"/>
    <mergeCell ref="DYV86:DYZ86"/>
    <mergeCell ref="DZK86:DZO86"/>
    <mergeCell ref="DZZ86:EAD86"/>
    <mergeCell ref="EAO86:EAS86"/>
    <mergeCell ref="EBD86:EBH86"/>
    <mergeCell ref="EBS86:EBW86"/>
    <mergeCell ref="ECH86:ECL86"/>
    <mergeCell ref="ECW86:EDA86"/>
    <mergeCell ref="EDL86:EDP86"/>
    <mergeCell ref="EEA86:EEE86"/>
    <mergeCell ref="EEP86:EET86"/>
    <mergeCell ref="EFE86:EFI86"/>
    <mergeCell ref="EFT86:EFX86"/>
    <mergeCell ref="EGI86:EGM86"/>
    <mergeCell ref="EGX86:EHB86"/>
    <mergeCell ref="EHM86:EHQ86"/>
    <mergeCell ref="EIB86:EIF86"/>
    <mergeCell ref="EIQ86:EIU86"/>
    <mergeCell ref="EJF86:EJJ86"/>
    <mergeCell ref="EJU86:EJY86"/>
    <mergeCell ref="EKJ86:EKN86"/>
    <mergeCell ref="EKY86:ELC86"/>
    <mergeCell ref="ELN86:ELR86"/>
    <mergeCell ref="EMC86:EMG86"/>
    <mergeCell ref="EMR86:EMV86"/>
    <mergeCell ref="ENG86:ENK86"/>
    <mergeCell ref="ENV86:ENZ86"/>
    <mergeCell ref="EOK86:EOO86"/>
    <mergeCell ref="EOZ86:EPD86"/>
    <mergeCell ref="EPO86:EPS86"/>
    <mergeCell ref="EQD86:EQH86"/>
    <mergeCell ref="EQS86:EQW86"/>
    <mergeCell ref="ERH86:ERL86"/>
    <mergeCell ref="ERW86:ESA86"/>
    <mergeCell ref="ESL86:ESP86"/>
    <mergeCell ref="ETA86:ETE86"/>
    <mergeCell ref="ETP86:ETT86"/>
    <mergeCell ref="EUE86:EUI86"/>
    <mergeCell ref="EUT86:EUX86"/>
    <mergeCell ref="EVI86:EVM86"/>
    <mergeCell ref="EVX86:EWB86"/>
    <mergeCell ref="EWM86:EWQ86"/>
    <mergeCell ref="EXB86:EXF86"/>
    <mergeCell ref="EXQ86:EXU86"/>
    <mergeCell ref="EYF86:EYJ86"/>
    <mergeCell ref="EYU86:EYY86"/>
    <mergeCell ref="EZJ86:EZN86"/>
    <mergeCell ref="EZY86:FAC86"/>
    <mergeCell ref="FAN86:FAR86"/>
    <mergeCell ref="FBC86:FBG86"/>
    <mergeCell ref="FBR86:FBV86"/>
    <mergeCell ref="FCG86:FCK86"/>
    <mergeCell ref="FCV86:FCZ86"/>
    <mergeCell ref="FDK86:FDO86"/>
    <mergeCell ref="FDZ86:FED86"/>
    <mergeCell ref="FEO86:FES86"/>
    <mergeCell ref="FFD86:FFH86"/>
    <mergeCell ref="FFS86:FFW86"/>
    <mergeCell ref="FGH86:FGL86"/>
    <mergeCell ref="FGW86:FHA86"/>
    <mergeCell ref="FHL86:FHP86"/>
    <mergeCell ref="FIA86:FIE86"/>
    <mergeCell ref="FIP86:FIT86"/>
    <mergeCell ref="FJE86:FJI86"/>
    <mergeCell ref="FJT86:FJX86"/>
    <mergeCell ref="FKI86:FKM86"/>
    <mergeCell ref="FKX86:FLB86"/>
    <mergeCell ref="FLM86:FLQ86"/>
    <mergeCell ref="FMB86:FMF86"/>
    <mergeCell ref="FMQ86:FMU86"/>
    <mergeCell ref="FNF86:FNJ86"/>
    <mergeCell ref="FNU86:FNY86"/>
    <mergeCell ref="FOJ86:FON86"/>
    <mergeCell ref="FOY86:FPC86"/>
    <mergeCell ref="FPN86:FPR86"/>
    <mergeCell ref="FQC86:FQG86"/>
    <mergeCell ref="FQR86:FQV86"/>
    <mergeCell ref="FRG86:FRK86"/>
    <mergeCell ref="FRV86:FRZ86"/>
    <mergeCell ref="FSK86:FSO86"/>
    <mergeCell ref="FSZ86:FTD86"/>
    <mergeCell ref="FTO86:FTS86"/>
    <mergeCell ref="FUD86:FUH86"/>
    <mergeCell ref="FUS86:FUW86"/>
    <mergeCell ref="FVH86:FVL86"/>
    <mergeCell ref="FVW86:FWA86"/>
    <mergeCell ref="FWL86:FWP86"/>
    <mergeCell ref="FXA86:FXE86"/>
    <mergeCell ref="FXP86:FXT86"/>
    <mergeCell ref="FYE86:FYI86"/>
    <mergeCell ref="FYT86:FYX86"/>
    <mergeCell ref="FZI86:FZM86"/>
    <mergeCell ref="FZX86:GAB86"/>
    <mergeCell ref="GAM86:GAQ86"/>
    <mergeCell ref="GBB86:GBF86"/>
    <mergeCell ref="GBQ86:GBU86"/>
    <mergeCell ref="GCF86:GCJ86"/>
    <mergeCell ref="GCU86:GCY86"/>
    <mergeCell ref="GDJ86:GDN86"/>
    <mergeCell ref="GDY86:GEC86"/>
    <mergeCell ref="GEN86:GER86"/>
    <mergeCell ref="GFC86:GFG86"/>
    <mergeCell ref="GFR86:GFV86"/>
    <mergeCell ref="GGG86:GGK86"/>
    <mergeCell ref="GGV86:GGZ86"/>
    <mergeCell ref="GHK86:GHO86"/>
    <mergeCell ref="GHZ86:GID86"/>
    <mergeCell ref="GIO86:GIS86"/>
    <mergeCell ref="GJD86:GJH86"/>
    <mergeCell ref="GJS86:GJW86"/>
    <mergeCell ref="GKH86:GKL86"/>
    <mergeCell ref="GKW86:GLA86"/>
    <mergeCell ref="GLL86:GLP86"/>
    <mergeCell ref="GMA86:GME86"/>
    <mergeCell ref="GMP86:GMT86"/>
    <mergeCell ref="GNE86:GNI86"/>
    <mergeCell ref="GNT86:GNX86"/>
    <mergeCell ref="GOI86:GOM86"/>
    <mergeCell ref="GOX86:GPB86"/>
    <mergeCell ref="GPM86:GPQ86"/>
    <mergeCell ref="GQB86:GQF86"/>
    <mergeCell ref="GQQ86:GQU86"/>
    <mergeCell ref="GRF86:GRJ86"/>
    <mergeCell ref="GRU86:GRY86"/>
    <mergeCell ref="GSJ86:GSN86"/>
    <mergeCell ref="GSY86:GTC86"/>
    <mergeCell ref="GTN86:GTR86"/>
    <mergeCell ref="GUC86:GUG86"/>
    <mergeCell ref="GUR86:GUV86"/>
    <mergeCell ref="GVG86:GVK86"/>
    <mergeCell ref="GVV86:GVZ86"/>
    <mergeCell ref="GWK86:GWO86"/>
    <mergeCell ref="GWZ86:GXD86"/>
    <mergeCell ref="GXO86:GXS86"/>
    <mergeCell ref="GYD86:GYH86"/>
    <mergeCell ref="GYS86:GYW86"/>
    <mergeCell ref="GZH86:GZL86"/>
    <mergeCell ref="GZW86:HAA86"/>
    <mergeCell ref="HAL86:HAP86"/>
    <mergeCell ref="HBA86:HBE86"/>
    <mergeCell ref="HBP86:HBT86"/>
    <mergeCell ref="HCE86:HCI86"/>
    <mergeCell ref="HCT86:HCX86"/>
    <mergeCell ref="HDI86:HDM86"/>
    <mergeCell ref="HDX86:HEB86"/>
    <mergeCell ref="HEM86:HEQ86"/>
    <mergeCell ref="HFB86:HFF86"/>
    <mergeCell ref="HFQ86:HFU86"/>
    <mergeCell ref="HGF86:HGJ86"/>
    <mergeCell ref="HGU86:HGY86"/>
    <mergeCell ref="HHJ86:HHN86"/>
    <mergeCell ref="HHY86:HIC86"/>
    <mergeCell ref="HIN86:HIR86"/>
    <mergeCell ref="HJC86:HJG86"/>
    <mergeCell ref="HJR86:HJV86"/>
    <mergeCell ref="HKG86:HKK86"/>
    <mergeCell ref="HKV86:HKZ86"/>
    <mergeCell ref="HLK86:HLO86"/>
    <mergeCell ref="HLZ86:HMD86"/>
    <mergeCell ref="HMO86:HMS86"/>
    <mergeCell ref="HND86:HNH86"/>
    <mergeCell ref="HNS86:HNW86"/>
    <mergeCell ref="HOH86:HOL86"/>
    <mergeCell ref="HOW86:HPA86"/>
    <mergeCell ref="HPL86:HPP86"/>
    <mergeCell ref="HQA86:HQE86"/>
    <mergeCell ref="HQP86:HQT86"/>
    <mergeCell ref="HRE86:HRI86"/>
    <mergeCell ref="HRT86:HRX86"/>
    <mergeCell ref="HSI86:HSM86"/>
    <mergeCell ref="HSX86:HTB86"/>
    <mergeCell ref="HTM86:HTQ86"/>
    <mergeCell ref="HUB86:HUF86"/>
    <mergeCell ref="HUQ86:HUU86"/>
    <mergeCell ref="HVF86:HVJ86"/>
    <mergeCell ref="HVU86:HVY86"/>
    <mergeCell ref="HWJ86:HWN86"/>
    <mergeCell ref="HWY86:HXC86"/>
    <mergeCell ref="HXN86:HXR86"/>
    <mergeCell ref="HYC86:HYG86"/>
    <mergeCell ref="HYR86:HYV86"/>
    <mergeCell ref="HZG86:HZK86"/>
    <mergeCell ref="HZV86:HZZ86"/>
    <mergeCell ref="IAK86:IAO86"/>
    <mergeCell ref="IAZ86:IBD86"/>
    <mergeCell ref="IBO86:IBS86"/>
    <mergeCell ref="ICD86:ICH86"/>
    <mergeCell ref="ICS86:ICW86"/>
    <mergeCell ref="IDH86:IDL86"/>
    <mergeCell ref="IDW86:IEA86"/>
    <mergeCell ref="IEL86:IEP86"/>
    <mergeCell ref="IFA86:IFE86"/>
    <mergeCell ref="IFP86:IFT86"/>
    <mergeCell ref="IGE86:IGI86"/>
    <mergeCell ref="IGT86:IGX86"/>
    <mergeCell ref="IHI86:IHM86"/>
    <mergeCell ref="IHX86:IIB86"/>
    <mergeCell ref="IIM86:IIQ86"/>
    <mergeCell ref="IJB86:IJF86"/>
    <mergeCell ref="IJQ86:IJU86"/>
    <mergeCell ref="IKF86:IKJ86"/>
    <mergeCell ref="IKU86:IKY86"/>
    <mergeCell ref="ILJ86:ILN86"/>
    <mergeCell ref="ILY86:IMC86"/>
    <mergeCell ref="IMN86:IMR86"/>
    <mergeCell ref="INC86:ING86"/>
    <mergeCell ref="INR86:INV86"/>
    <mergeCell ref="IOG86:IOK86"/>
    <mergeCell ref="IOV86:IOZ86"/>
    <mergeCell ref="IPK86:IPO86"/>
    <mergeCell ref="IPZ86:IQD86"/>
    <mergeCell ref="IQO86:IQS86"/>
    <mergeCell ref="IRD86:IRH86"/>
    <mergeCell ref="IRS86:IRW86"/>
    <mergeCell ref="ISH86:ISL86"/>
    <mergeCell ref="ISW86:ITA86"/>
    <mergeCell ref="ITL86:ITP86"/>
    <mergeCell ref="IUA86:IUE86"/>
    <mergeCell ref="IUP86:IUT86"/>
    <mergeCell ref="IVE86:IVI86"/>
    <mergeCell ref="IVT86:IVX86"/>
    <mergeCell ref="IWI86:IWM86"/>
    <mergeCell ref="IWX86:IXB86"/>
    <mergeCell ref="IXM86:IXQ86"/>
    <mergeCell ref="IYB86:IYF86"/>
    <mergeCell ref="IYQ86:IYU86"/>
    <mergeCell ref="IZF86:IZJ86"/>
    <mergeCell ref="IZU86:IZY86"/>
    <mergeCell ref="JAJ86:JAN86"/>
    <mergeCell ref="JAY86:JBC86"/>
    <mergeCell ref="JBN86:JBR86"/>
    <mergeCell ref="JCC86:JCG86"/>
    <mergeCell ref="JCR86:JCV86"/>
    <mergeCell ref="JDG86:JDK86"/>
    <mergeCell ref="JDV86:JDZ86"/>
    <mergeCell ref="JEK86:JEO86"/>
    <mergeCell ref="JEZ86:JFD86"/>
    <mergeCell ref="JFO86:JFS86"/>
    <mergeCell ref="JGD86:JGH86"/>
    <mergeCell ref="JGS86:JGW86"/>
    <mergeCell ref="JHH86:JHL86"/>
    <mergeCell ref="JHW86:JIA86"/>
    <mergeCell ref="JIL86:JIP86"/>
    <mergeCell ref="JJA86:JJE86"/>
    <mergeCell ref="JJP86:JJT86"/>
    <mergeCell ref="JKE86:JKI86"/>
    <mergeCell ref="JKT86:JKX86"/>
    <mergeCell ref="JLI86:JLM86"/>
    <mergeCell ref="JLX86:JMB86"/>
    <mergeCell ref="JMM86:JMQ86"/>
    <mergeCell ref="JNB86:JNF86"/>
    <mergeCell ref="JNQ86:JNU86"/>
    <mergeCell ref="JOF86:JOJ86"/>
    <mergeCell ref="JOU86:JOY86"/>
    <mergeCell ref="JPJ86:JPN86"/>
    <mergeCell ref="JPY86:JQC86"/>
    <mergeCell ref="JQN86:JQR86"/>
    <mergeCell ref="JRC86:JRG86"/>
    <mergeCell ref="JRR86:JRV86"/>
    <mergeCell ref="JSG86:JSK86"/>
    <mergeCell ref="JSV86:JSZ86"/>
    <mergeCell ref="JTK86:JTO86"/>
    <mergeCell ref="JTZ86:JUD86"/>
    <mergeCell ref="JUO86:JUS86"/>
    <mergeCell ref="JVD86:JVH86"/>
    <mergeCell ref="JVS86:JVW86"/>
    <mergeCell ref="JWH86:JWL86"/>
    <mergeCell ref="JWW86:JXA86"/>
    <mergeCell ref="JXL86:JXP86"/>
    <mergeCell ref="JYA86:JYE86"/>
    <mergeCell ref="JYP86:JYT86"/>
    <mergeCell ref="JZE86:JZI86"/>
    <mergeCell ref="JZT86:JZX86"/>
    <mergeCell ref="KAI86:KAM86"/>
    <mergeCell ref="KAX86:KBB86"/>
    <mergeCell ref="KBM86:KBQ86"/>
    <mergeCell ref="KCB86:KCF86"/>
    <mergeCell ref="KCQ86:KCU86"/>
    <mergeCell ref="KDF86:KDJ86"/>
    <mergeCell ref="KDU86:KDY86"/>
    <mergeCell ref="KEJ86:KEN86"/>
    <mergeCell ref="KEY86:KFC86"/>
    <mergeCell ref="KFN86:KFR86"/>
    <mergeCell ref="KGC86:KGG86"/>
    <mergeCell ref="KGR86:KGV86"/>
    <mergeCell ref="KHG86:KHK86"/>
    <mergeCell ref="KHV86:KHZ86"/>
    <mergeCell ref="KIK86:KIO86"/>
    <mergeCell ref="KIZ86:KJD86"/>
    <mergeCell ref="KJO86:KJS86"/>
    <mergeCell ref="KKD86:KKH86"/>
    <mergeCell ref="KKS86:KKW86"/>
    <mergeCell ref="KLH86:KLL86"/>
    <mergeCell ref="KLW86:KMA86"/>
    <mergeCell ref="KML86:KMP86"/>
    <mergeCell ref="KNA86:KNE86"/>
    <mergeCell ref="KNP86:KNT86"/>
    <mergeCell ref="KOE86:KOI86"/>
    <mergeCell ref="KOT86:KOX86"/>
    <mergeCell ref="KPI86:KPM86"/>
    <mergeCell ref="KPX86:KQB86"/>
    <mergeCell ref="KQM86:KQQ86"/>
    <mergeCell ref="KRB86:KRF86"/>
    <mergeCell ref="KRQ86:KRU86"/>
    <mergeCell ref="KSF86:KSJ86"/>
    <mergeCell ref="KSU86:KSY86"/>
    <mergeCell ref="KTJ86:KTN86"/>
    <mergeCell ref="KTY86:KUC86"/>
    <mergeCell ref="KUN86:KUR86"/>
    <mergeCell ref="KVC86:KVG86"/>
    <mergeCell ref="KVR86:KVV86"/>
    <mergeCell ref="KWG86:KWK86"/>
    <mergeCell ref="KWV86:KWZ86"/>
    <mergeCell ref="KXK86:KXO86"/>
    <mergeCell ref="KXZ86:KYD86"/>
    <mergeCell ref="KYO86:KYS86"/>
    <mergeCell ref="KZD86:KZH86"/>
    <mergeCell ref="KZS86:KZW86"/>
    <mergeCell ref="LAH86:LAL86"/>
    <mergeCell ref="LAW86:LBA86"/>
    <mergeCell ref="LBL86:LBP86"/>
    <mergeCell ref="LCA86:LCE86"/>
    <mergeCell ref="LCP86:LCT86"/>
    <mergeCell ref="LDE86:LDI86"/>
    <mergeCell ref="LDT86:LDX86"/>
    <mergeCell ref="LEI86:LEM86"/>
    <mergeCell ref="LEX86:LFB86"/>
    <mergeCell ref="LFM86:LFQ86"/>
    <mergeCell ref="LGB86:LGF86"/>
    <mergeCell ref="LGQ86:LGU86"/>
    <mergeCell ref="LHF86:LHJ86"/>
    <mergeCell ref="LHU86:LHY86"/>
    <mergeCell ref="LIJ86:LIN86"/>
    <mergeCell ref="LIY86:LJC86"/>
    <mergeCell ref="LJN86:LJR86"/>
    <mergeCell ref="LKC86:LKG86"/>
    <mergeCell ref="LKR86:LKV86"/>
    <mergeCell ref="LLG86:LLK86"/>
    <mergeCell ref="LLV86:LLZ86"/>
    <mergeCell ref="LMK86:LMO86"/>
    <mergeCell ref="LMZ86:LND86"/>
    <mergeCell ref="LNO86:LNS86"/>
    <mergeCell ref="LOD86:LOH86"/>
    <mergeCell ref="LOS86:LOW86"/>
    <mergeCell ref="LPH86:LPL86"/>
    <mergeCell ref="LPW86:LQA86"/>
    <mergeCell ref="LQL86:LQP86"/>
    <mergeCell ref="LRA86:LRE86"/>
    <mergeCell ref="LRP86:LRT86"/>
    <mergeCell ref="LSE86:LSI86"/>
    <mergeCell ref="LST86:LSX86"/>
    <mergeCell ref="LTI86:LTM86"/>
    <mergeCell ref="LTX86:LUB86"/>
    <mergeCell ref="LUM86:LUQ86"/>
    <mergeCell ref="LVB86:LVF86"/>
    <mergeCell ref="LVQ86:LVU86"/>
    <mergeCell ref="LWF86:LWJ86"/>
    <mergeCell ref="LWU86:LWY86"/>
    <mergeCell ref="LXJ86:LXN86"/>
    <mergeCell ref="LXY86:LYC86"/>
    <mergeCell ref="LYN86:LYR86"/>
    <mergeCell ref="LZC86:LZG86"/>
    <mergeCell ref="LZR86:LZV86"/>
    <mergeCell ref="MAG86:MAK86"/>
    <mergeCell ref="MAV86:MAZ86"/>
    <mergeCell ref="MBK86:MBO86"/>
    <mergeCell ref="MBZ86:MCD86"/>
    <mergeCell ref="MCO86:MCS86"/>
    <mergeCell ref="MDD86:MDH86"/>
    <mergeCell ref="MDS86:MDW86"/>
    <mergeCell ref="MEH86:MEL86"/>
    <mergeCell ref="MEW86:MFA86"/>
    <mergeCell ref="MFL86:MFP86"/>
    <mergeCell ref="MGA86:MGE86"/>
    <mergeCell ref="MGP86:MGT86"/>
    <mergeCell ref="MHE86:MHI86"/>
    <mergeCell ref="MHT86:MHX86"/>
    <mergeCell ref="MII86:MIM86"/>
    <mergeCell ref="MIX86:MJB86"/>
    <mergeCell ref="MJM86:MJQ86"/>
    <mergeCell ref="MKB86:MKF86"/>
    <mergeCell ref="MKQ86:MKU86"/>
    <mergeCell ref="MLF86:MLJ86"/>
    <mergeCell ref="MLU86:MLY86"/>
    <mergeCell ref="MMJ86:MMN86"/>
    <mergeCell ref="MMY86:MNC86"/>
    <mergeCell ref="MNN86:MNR86"/>
    <mergeCell ref="MOC86:MOG86"/>
    <mergeCell ref="MOR86:MOV86"/>
    <mergeCell ref="MPG86:MPK86"/>
    <mergeCell ref="MPV86:MPZ86"/>
    <mergeCell ref="MQK86:MQO86"/>
    <mergeCell ref="MQZ86:MRD86"/>
    <mergeCell ref="MRO86:MRS86"/>
    <mergeCell ref="MSD86:MSH86"/>
    <mergeCell ref="MSS86:MSW86"/>
    <mergeCell ref="MTH86:MTL86"/>
    <mergeCell ref="MTW86:MUA86"/>
    <mergeCell ref="MUL86:MUP86"/>
    <mergeCell ref="MVA86:MVE86"/>
    <mergeCell ref="MVP86:MVT86"/>
    <mergeCell ref="MWE86:MWI86"/>
    <mergeCell ref="MWT86:MWX86"/>
    <mergeCell ref="MXI86:MXM86"/>
    <mergeCell ref="MXX86:MYB86"/>
    <mergeCell ref="MYM86:MYQ86"/>
    <mergeCell ref="MZB86:MZF86"/>
    <mergeCell ref="MZQ86:MZU86"/>
    <mergeCell ref="NAF86:NAJ86"/>
    <mergeCell ref="NAU86:NAY86"/>
    <mergeCell ref="NBJ86:NBN86"/>
    <mergeCell ref="NBY86:NCC86"/>
    <mergeCell ref="NCN86:NCR86"/>
    <mergeCell ref="NDC86:NDG86"/>
    <mergeCell ref="NDR86:NDV86"/>
    <mergeCell ref="NEG86:NEK86"/>
    <mergeCell ref="NEV86:NEZ86"/>
    <mergeCell ref="NFK86:NFO86"/>
    <mergeCell ref="NFZ86:NGD86"/>
    <mergeCell ref="NGO86:NGS86"/>
    <mergeCell ref="NHD86:NHH86"/>
    <mergeCell ref="NHS86:NHW86"/>
    <mergeCell ref="NIH86:NIL86"/>
    <mergeCell ref="NIW86:NJA86"/>
    <mergeCell ref="NJL86:NJP86"/>
    <mergeCell ref="NKA86:NKE86"/>
    <mergeCell ref="NKP86:NKT86"/>
    <mergeCell ref="NLE86:NLI86"/>
    <mergeCell ref="NLT86:NLX86"/>
    <mergeCell ref="NMI86:NMM86"/>
    <mergeCell ref="NMX86:NNB86"/>
    <mergeCell ref="NNM86:NNQ86"/>
    <mergeCell ref="NOB86:NOF86"/>
    <mergeCell ref="NOQ86:NOU86"/>
    <mergeCell ref="NPF86:NPJ86"/>
    <mergeCell ref="NPU86:NPY86"/>
    <mergeCell ref="NQJ86:NQN86"/>
    <mergeCell ref="NQY86:NRC86"/>
    <mergeCell ref="NRN86:NRR86"/>
    <mergeCell ref="NSC86:NSG86"/>
    <mergeCell ref="NSR86:NSV86"/>
    <mergeCell ref="NTG86:NTK86"/>
    <mergeCell ref="NTV86:NTZ86"/>
    <mergeCell ref="NUK86:NUO86"/>
    <mergeCell ref="NUZ86:NVD86"/>
    <mergeCell ref="NVO86:NVS86"/>
    <mergeCell ref="NWD86:NWH86"/>
    <mergeCell ref="NWS86:NWW86"/>
    <mergeCell ref="NXH86:NXL86"/>
    <mergeCell ref="NXW86:NYA86"/>
    <mergeCell ref="NYL86:NYP86"/>
    <mergeCell ref="NZA86:NZE86"/>
    <mergeCell ref="NZP86:NZT86"/>
    <mergeCell ref="OAE86:OAI86"/>
    <mergeCell ref="OAT86:OAX86"/>
    <mergeCell ref="OBI86:OBM86"/>
    <mergeCell ref="OBX86:OCB86"/>
    <mergeCell ref="OCM86:OCQ86"/>
    <mergeCell ref="ODB86:ODF86"/>
    <mergeCell ref="ODQ86:ODU86"/>
    <mergeCell ref="OEF86:OEJ86"/>
    <mergeCell ref="OEU86:OEY86"/>
    <mergeCell ref="OFJ86:OFN86"/>
    <mergeCell ref="OFY86:OGC86"/>
    <mergeCell ref="OGN86:OGR86"/>
    <mergeCell ref="OHC86:OHG86"/>
    <mergeCell ref="OHR86:OHV86"/>
    <mergeCell ref="OIG86:OIK86"/>
    <mergeCell ref="OIV86:OIZ86"/>
    <mergeCell ref="OJK86:OJO86"/>
    <mergeCell ref="OJZ86:OKD86"/>
    <mergeCell ref="OKO86:OKS86"/>
    <mergeCell ref="OLD86:OLH86"/>
    <mergeCell ref="OLS86:OLW86"/>
    <mergeCell ref="OMH86:OML86"/>
    <mergeCell ref="OMW86:ONA86"/>
    <mergeCell ref="ONL86:ONP86"/>
    <mergeCell ref="OOA86:OOE86"/>
    <mergeCell ref="OOP86:OOT86"/>
    <mergeCell ref="OPE86:OPI86"/>
    <mergeCell ref="OPT86:OPX86"/>
    <mergeCell ref="OQI86:OQM86"/>
    <mergeCell ref="OQX86:ORB86"/>
    <mergeCell ref="ORM86:ORQ86"/>
    <mergeCell ref="OSB86:OSF86"/>
    <mergeCell ref="OSQ86:OSU86"/>
    <mergeCell ref="OTF86:OTJ86"/>
    <mergeCell ref="OTU86:OTY86"/>
    <mergeCell ref="OUJ86:OUN86"/>
    <mergeCell ref="OUY86:OVC86"/>
    <mergeCell ref="OVN86:OVR86"/>
    <mergeCell ref="OWC86:OWG86"/>
    <mergeCell ref="OWR86:OWV86"/>
    <mergeCell ref="OXG86:OXK86"/>
    <mergeCell ref="OXV86:OXZ86"/>
    <mergeCell ref="OYK86:OYO86"/>
    <mergeCell ref="OYZ86:OZD86"/>
    <mergeCell ref="OZO86:OZS86"/>
    <mergeCell ref="PAD86:PAH86"/>
    <mergeCell ref="PAS86:PAW86"/>
    <mergeCell ref="PBH86:PBL86"/>
    <mergeCell ref="PBW86:PCA86"/>
    <mergeCell ref="PCL86:PCP86"/>
    <mergeCell ref="PDA86:PDE86"/>
    <mergeCell ref="PDP86:PDT86"/>
    <mergeCell ref="PEE86:PEI86"/>
    <mergeCell ref="PET86:PEX86"/>
    <mergeCell ref="PFI86:PFM86"/>
    <mergeCell ref="PFX86:PGB86"/>
    <mergeCell ref="PGM86:PGQ86"/>
    <mergeCell ref="PHB86:PHF86"/>
    <mergeCell ref="PHQ86:PHU86"/>
    <mergeCell ref="PIF86:PIJ86"/>
    <mergeCell ref="PIU86:PIY86"/>
    <mergeCell ref="PJJ86:PJN86"/>
    <mergeCell ref="PJY86:PKC86"/>
    <mergeCell ref="PKN86:PKR86"/>
    <mergeCell ref="PLC86:PLG86"/>
    <mergeCell ref="PLR86:PLV86"/>
    <mergeCell ref="PMG86:PMK86"/>
    <mergeCell ref="PMV86:PMZ86"/>
    <mergeCell ref="PNK86:PNO86"/>
    <mergeCell ref="PNZ86:POD86"/>
    <mergeCell ref="POO86:POS86"/>
    <mergeCell ref="PPD86:PPH86"/>
    <mergeCell ref="PPS86:PPW86"/>
    <mergeCell ref="PQH86:PQL86"/>
    <mergeCell ref="PQW86:PRA86"/>
    <mergeCell ref="PRL86:PRP86"/>
    <mergeCell ref="PSA86:PSE86"/>
    <mergeCell ref="PSP86:PST86"/>
    <mergeCell ref="PTE86:PTI86"/>
    <mergeCell ref="PTT86:PTX86"/>
    <mergeCell ref="PUI86:PUM86"/>
    <mergeCell ref="PUX86:PVB86"/>
    <mergeCell ref="PVM86:PVQ86"/>
    <mergeCell ref="PWB86:PWF86"/>
    <mergeCell ref="PWQ86:PWU86"/>
    <mergeCell ref="PXF86:PXJ86"/>
    <mergeCell ref="PXU86:PXY86"/>
    <mergeCell ref="PYJ86:PYN86"/>
    <mergeCell ref="PYY86:PZC86"/>
    <mergeCell ref="PZN86:PZR86"/>
    <mergeCell ref="QAC86:QAG86"/>
    <mergeCell ref="QAR86:QAV86"/>
    <mergeCell ref="QBG86:QBK86"/>
    <mergeCell ref="QBV86:QBZ86"/>
    <mergeCell ref="QCK86:QCO86"/>
    <mergeCell ref="QCZ86:QDD86"/>
    <mergeCell ref="QDO86:QDS86"/>
    <mergeCell ref="QED86:QEH86"/>
    <mergeCell ref="QES86:QEW86"/>
    <mergeCell ref="QFH86:QFL86"/>
    <mergeCell ref="QFW86:QGA86"/>
    <mergeCell ref="QGL86:QGP86"/>
    <mergeCell ref="QHA86:QHE86"/>
    <mergeCell ref="QHP86:QHT86"/>
    <mergeCell ref="QIE86:QII86"/>
    <mergeCell ref="QIT86:QIX86"/>
    <mergeCell ref="QJI86:QJM86"/>
    <mergeCell ref="QJX86:QKB86"/>
    <mergeCell ref="QKM86:QKQ86"/>
    <mergeCell ref="QLB86:QLF86"/>
    <mergeCell ref="QLQ86:QLU86"/>
    <mergeCell ref="QMF86:QMJ86"/>
    <mergeCell ref="QMU86:QMY86"/>
    <mergeCell ref="QNJ86:QNN86"/>
    <mergeCell ref="QNY86:QOC86"/>
    <mergeCell ref="QON86:QOR86"/>
    <mergeCell ref="QPC86:QPG86"/>
    <mergeCell ref="QPR86:QPV86"/>
    <mergeCell ref="QQG86:QQK86"/>
    <mergeCell ref="QQV86:QQZ86"/>
    <mergeCell ref="QRK86:QRO86"/>
    <mergeCell ref="QRZ86:QSD86"/>
    <mergeCell ref="QSO86:QSS86"/>
    <mergeCell ref="QTD86:QTH86"/>
    <mergeCell ref="QTS86:QTW86"/>
    <mergeCell ref="QUH86:QUL86"/>
    <mergeCell ref="QUW86:QVA86"/>
    <mergeCell ref="QVL86:QVP86"/>
    <mergeCell ref="QWA86:QWE86"/>
    <mergeCell ref="QWP86:QWT86"/>
    <mergeCell ref="QXE86:QXI86"/>
    <mergeCell ref="QXT86:QXX86"/>
    <mergeCell ref="QYI86:QYM86"/>
    <mergeCell ref="QYX86:QZB86"/>
    <mergeCell ref="QZM86:QZQ86"/>
    <mergeCell ref="RAB86:RAF86"/>
    <mergeCell ref="RAQ86:RAU86"/>
    <mergeCell ref="RBF86:RBJ86"/>
    <mergeCell ref="RBU86:RBY86"/>
    <mergeCell ref="RCJ86:RCN86"/>
    <mergeCell ref="RCY86:RDC86"/>
    <mergeCell ref="RDN86:RDR86"/>
    <mergeCell ref="REC86:REG86"/>
    <mergeCell ref="RER86:REV86"/>
    <mergeCell ref="RFG86:RFK86"/>
    <mergeCell ref="RFV86:RFZ86"/>
    <mergeCell ref="RGK86:RGO86"/>
    <mergeCell ref="RGZ86:RHD86"/>
    <mergeCell ref="RHO86:RHS86"/>
    <mergeCell ref="RID86:RIH86"/>
    <mergeCell ref="RIS86:RIW86"/>
    <mergeCell ref="RJH86:RJL86"/>
    <mergeCell ref="RJW86:RKA86"/>
    <mergeCell ref="RKL86:RKP86"/>
    <mergeCell ref="RLA86:RLE86"/>
    <mergeCell ref="RLP86:RLT86"/>
    <mergeCell ref="RME86:RMI86"/>
    <mergeCell ref="RMT86:RMX86"/>
    <mergeCell ref="RNI86:RNM86"/>
    <mergeCell ref="RNX86:ROB86"/>
    <mergeCell ref="ROM86:ROQ86"/>
    <mergeCell ref="RPB86:RPF86"/>
    <mergeCell ref="RPQ86:RPU86"/>
    <mergeCell ref="RQF86:RQJ86"/>
    <mergeCell ref="RQU86:RQY86"/>
    <mergeCell ref="RRJ86:RRN86"/>
    <mergeCell ref="RRY86:RSC86"/>
    <mergeCell ref="RSN86:RSR86"/>
    <mergeCell ref="RTC86:RTG86"/>
    <mergeCell ref="RTR86:RTV86"/>
    <mergeCell ref="RUG86:RUK86"/>
    <mergeCell ref="RUV86:RUZ86"/>
    <mergeCell ref="RVK86:RVO86"/>
    <mergeCell ref="RVZ86:RWD86"/>
    <mergeCell ref="RWO86:RWS86"/>
    <mergeCell ref="RXD86:RXH86"/>
    <mergeCell ref="RXS86:RXW86"/>
    <mergeCell ref="RYH86:RYL86"/>
    <mergeCell ref="RYW86:RZA86"/>
    <mergeCell ref="RZL86:RZP86"/>
    <mergeCell ref="SAA86:SAE86"/>
    <mergeCell ref="SAP86:SAT86"/>
    <mergeCell ref="SBE86:SBI86"/>
    <mergeCell ref="SBT86:SBX86"/>
    <mergeCell ref="SCI86:SCM86"/>
    <mergeCell ref="SCX86:SDB86"/>
    <mergeCell ref="SDM86:SDQ86"/>
    <mergeCell ref="SEB86:SEF86"/>
    <mergeCell ref="SEQ86:SEU86"/>
    <mergeCell ref="SFF86:SFJ86"/>
    <mergeCell ref="SFU86:SFY86"/>
    <mergeCell ref="SGJ86:SGN86"/>
    <mergeCell ref="SGY86:SHC86"/>
    <mergeCell ref="SHN86:SHR86"/>
    <mergeCell ref="SIC86:SIG86"/>
    <mergeCell ref="SIR86:SIV86"/>
    <mergeCell ref="SJG86:SJK86"/>
    <mergeCell ref="SJV86:SJZ86"/>
    <mergeCell ref="SKK86:SKO86"/>
    <mergeCell ref="SKZ86:SLD86"/>
    <mergeCell ref="SLO86:SLS86"/>
    <mergeCell ref="SMD86:SMH86"/>
    <mergeCell ref="SMS86:SMW86"/>
    <mergeCell ref="SNH86:SNL86"/>
    <mergeCell ref="SNW86:SOA86"/>
    <mergeCell ref="SOL86:SOP86"/>
    <mergeCell ref="SPA86:SPE86"/>
    <mergeCell ref="SPP86:SPT86"/>
    <mergeCell ref="SQE86:SQI86"/>
    <mergeCell ref="SQT86:SQX86"/>
    <mergeCell ref="SRI86:SRM86"/>
    <mergeCell ref="SRX86:SSB86"/>
    <mergeCell ref="SSM86:SSQ86"/>
    <mergeCell ref="STB86:STF86"/>
    <mergeCell ref="STQ86:STU86"/>
    <mergeCell ref="SUF86:SUJ86"/>
    <mergeCell ref="SUU86:SUY86"/>
    <mergeCell ref="SVJ86:SVN86"/>
    <mergeCell ref="SVY86:SWC86"/>
    <mergeCell ref="SWN86:SWR86"/>
    <mergeCell ref="SXC86:SXG86"/>
    <mergeCell ref="SXR86:SXV86"/>
    <mergeCell ref="SYG86:SYK86"/>
    <mergeCell ref="SYV86:SYZ86"/>
    <mergeCell ref="SZK86:SZO86"/>
    <mergeCell ref="SZZ86:TAD86"/>
    <mergeCell ref="TAO86:TAS86"/>
    <mergeCell ref="TBD86:TBH86"/>
    <mergeCell ref="TBS86:TBW86"/>
    <mergeCell ref="TCH86:TCL86"/>
    <mergeCell ref="TCW86:TDA86"/>
    <mergeCell ref="TDL86:TDP86"/>
    <mergeCell ref="TEA86:TEE86"/>
    <mergeCell ref="TEP86:TET86"/>
    <mergeCell ref="TFE86:TFI86"/>
    <mergeCell ref="TFT86:TFX86"/>
    <mergeCell ref="TGI86:TGM86"/>
    <mergeCell ref="TGX86:THB86"/>
    <mergeCell ref="THM86:THQ86"/>
    <mergeCell ref="TIB86:TIF86"/>
    <mergeCell ref="TIQ86:TIU86"/>
    <mergeCell ref="TJF86:TJJ86"/>
    <mergeCell ref="TJU86:TJY86"/>
    <mergeCell ref="TKJ86:TKN86"/>
    <mergeCell ref="TKY86:TLC86"/>
    <mergeCell ref="TLN86:TLR86"/>
    <mergeCell ref="TMC86:TMG86"/>
    <mergeCell ref="TMR86:TMV86"/>
    <mergeCell ref="TNG86:TNK86"/>
    <mergeCell ref="TNV86:TNZ86"/>
    <mergeCell ref="TOK86:TOO86"/>
    <mergeCell ref="TOZ86:TPD86"/>
    <mergeCell ref="TPO86:TPS86"/>
    <mergeCell ref="TQD86:TQH86"/>
    <mergeCell ref="TQS86:TQW86"/>
    <mergeCell ref="TRH86:TRL86"/>
    <mergeCell ref="TRW86:TSA86"/>
    <mergeCell ref="TSL86:TSP86"/>
    <mergeCell ref="TTA86:TTE86"/>
    <mergeCell ref="TTP86:TTT86"/>
    <mergeCell ref="TUE86:TUI86"/>
    <mergeCell ref="TUT86:TUX86"/>
    <mergeCell ref="TVI86:TVM86"/>
    <mergeCell ref="TVX86:TWB86"/>
    <mergeCell ref="TWM86:TWQ86"/>
    <mergeCell ref="TXB86:TXF86"/>
    <mergeCell ref="TXQ86:TXU86"/>
    <mergeCell ref="TYF86:TYJ86"/>
    <mergeCell ref="TYU86:TYY86"/>
    <mergeCell ref="TZJ86:TZN86"/>
    <mergeCell ref="TZY86:UAC86"/>
    <mergeCell ref="UAN86:UAR86"/>
    <mergeCell ref="UBC86:UBG86"/>
    <mergeCell ref="UBR86:UBV86"/>
    <mergeCell ref="UCG86:UCK86"/>
    <mergeCell ref="UCV86:UCZ86"/>
    <mergeCell ref="UDK86:UDO86"/>
    <mergeCell ref="UDZ86:UED86"/>
    <mergeCell ref="UEO86:UES86"/>
    <mergeCell ref="UFD86:UFH86"/>
    <mergeCell ref="UFS86:UFW86"/>
    <mergeCell ref="UGH86:UGL86"/>
    <mergeCell ref="UGW86:UHA86"/>
    <mergeCell ref="UHL86:UHP86"/>
    <mergeCell ref="UIA86:UIE86"/>
    <mergeCell ref="UIP86:UIT86"/>
    <mergeCell ref="UJE86:UJI86"/>
    <mergeCell ref="UJT86:UJX86"/>
    <mergeCell ref="UKI86:UKM86"/>
    <mergeCell ref="UKX86:ULB86"/>
    <mergeCell ref="ULM86:ULQ86"/>
    <mergeCell ref="UMB86:UMF86"/>
    <mergeCell ref="UMQ86:UMU86"/>
    <mergeCell ref="UNF86:UNJ86"/>
    <mergeCell ref="UNU86:UNY86"/>
    <mergeCell ref="UOJ86:UON86"/>
    <mergeCell ref="UOY86:UPC86"/>
    <mergeCell ref="UPN86:UPR86"/>
    <mergeCell ref="UQC86:UQG86"/>
    <mergeCell ref="UQR86:UQV86"/>
    <mergeCell ref="URG86:URK86"/>
    <mergeCell ref="URV86:URZ86"/>
    <mergeCell ref="USK86:USO86"/>
    <mergeCell ref="USZ86:UTD86"/>
    <mergeCell ref="UTO86:UTS86"/>
    <mergeCell ref="UUD86:UUH86"/>
    <mergeCell ref="UUS86:UUW86"/>
    <mergeCell ref="UVH86:UVL86"/>
    <mergeCell ref="UVW86:UWA86"/>
    <mergeCell ref="UWL86:UWP86"/>
    <mergeCell ref="UXA86:UXE86"/>
    <mergeCell ref="UXP86:UXT86"/>
    <mergeCell ref="UYE86:UYI86"/>
    <mergeCell ref="UYT86:UYX86"/>
    <mergeCell ref="UZI86:UZM86"/>
    <mergeCell ref="UZX86:VAB86"/>
    <mergeCell ref="VAM86:VAQ86"/>
    <mergeCell ref="VBB86:VBF86"/>
    <mergeCell ref="VBQ86:VBU86"/>
    <mergeCell ref="VCF86:VCJ86"/>
    <mergeCell ref="VCU86:VCY86"/>
    <mergeCell ref="VDJ86:VDN86"/>
    <mergeCell ref="VDY86:VEC86"/>
    <mergeCell ref="VEN86:VER86"/>
    <mergeCell ref="VFC86:VFG86"/>
    <mergeCell ref="VFR86:VFV86"/>
    <mergeCell ref="VGG86:VGK86"/>
    <mergeCell ref="VGV86:VGZ86"/>
    <mergeCell ref="VHK86:VHO86"/>
    <mergeCell ref="VHZ86:VID86"/>
    <mergeCell ref="VIO86:VIS86"/>
    <mergeCell ref="VJD86:VJH86"/>
    <mergeCell ref="VJS86:VJW86"/>
    <mergeCell ref="VKH86:VKL86"/>
    <mergeCell ref="VKW86:VLA86"/>
    <mergeCell ref="VLL86:VLP86"/>
    <mergeCell ref="VMA86:VME86"/>
    <mergeCell ref="VMP86:VMT86"/>
    <mergeCell ref="VNE86:VNI86"/>
    <mergeCell ref="VNT86:VNX86"/>
    <mergeCell ref="VOI86:VOM86"/>
    <mergeCell ref="VOX86:VPB86"/>
    <mergeCell ref="VPM86:VPQ86"/>
    <mergeCell ref="VQB86:VQF86"/>
    <mergeCell ref="VQQ86:VQU86"/>
    <mergeCell ref="VRF86:VRJ86"/>
    <mergeCell ref="VRU86:VRY86"/>
    <mergeCell ref="VSJ86:VSN86"/>
    <mergeCell ref="VSY86:VTC86"/>
    <mergeCell ref="VTN86:VTR86"/>
    <mergeCell ref="VUC86:VUG86"/>
    <mergeCell ref="VUR86:VUV86"/>
    <mergeCell ref="VVG86:VVK86"/>
    <mergeCell ref="VVV86:VVZ86"/>
    <mergeCell ref="VWK86:VWO86"/>
    <mergeCell ref="VWZ86:VXD86"/>
    <mergeCell ref="VXO86:VXS86"/>
    <mergeCell ref="VYD86:VYH86"/>
    <mergeCell ref="VYS86:VYW86"/>
    <mergeCell ref="VZH86:VZL86"/>
    <mergeCell ref="VZW86:WAA86"/>
    <mergeCell ref="WAL86:WAP86"/>
    <mergeCell ref="WBA86:WBE86"/>
    <mergeCell ref="WBP86:WBT86"/>
    <mergeCell ref="WCE86:WCI86"/>
    <mergeCell ref="WCT86:WCX86"/>
    <mergeCell ref="WDI86:WDM86"/>
    <mergeCell ref="WDX86:WEB86"/>
    <mergeCell ref="WEM86:WEQ86"/>
    <mergeCell ref="WFB86:WFF86"/>
    <mergeCell ref="WFQ86:WFU86"/>
    <mergeCell ref="WGF86:WGJ86"/>
    <mergeCell ref="WGU86:WGY86"/>
    <mergeCell ref="WHJ86:WHN86"/>
    <mergeCell ref="WHY86:WIC86"/>
    <mergeCell ref="WIN86:WIR86"/>
    <mergeCell ref="WJC86:WJG86"/>
    <mergeCell ref="WJR86:WJV86"/>
    <mergeCell ref="WKG86:WKK86"/>
    <mergeCell ref="WKV86:WKZ86"/>
    <mergeCell ref="WLK86:WLO86"/>
    <mergeCell ref="WLZ86:WMD86"/>
    <mergeCell ref="WMO86:WMS86"/>
    <mergeCell ref="WND86:WNH86"/>
    <mergeCell ref="WNS86:WNW86"/>
    <mergeCell ref="WOH86:WOL86"/>
    <mergeCell ref="WOW86:WPA86"/>
    <mergeCell ref="WPL86:WPP86"/>
    <mergeCell ref="WQA86:WQE86"/>
    <mergeCell ref="WQP86:WQT86"/>
    <mergeCell ref="WRE86:WRI86"/>
    <mergeCell ref="WRT86:WRX86"/>
    <mergeCell ref="WSI86:WSM86"/>
    <mergeCell ref="WSX86:WTB86"/>
    <mergeCell ref="WTM86:WTQ86"/>
    <mergeCell ref="WUB86:WUF86"/>
    <mergeCell ref="WUQ86:WUU86"/>
    <mergeCell ref="WVF86:WVJ86"/>
    <mergeCell ref="WVU86:WVY86"/>
    <mergeCell ref="WWJ86:WWN86"/>
    <mergeCell ref="WWY86:WXC86"/>
    <mergeCell ref="WXN86:WXR86"/>
    <mergeCell ref="WYC86:WYG86"/>
    <mergeCell ref="WYR86:WYV86"/>
    <mergeCell ref="WZG86:WZK86"/>
    <mergeCell ref="WZV86:WZZ86"/>
    <mergeCell ref="XAK86:XAO86"/>
    <mergeCell ref="XAZ86:XBD86"/>
    <mergeCell ref="XBO86:XBS86"/>
    <mergeCell ref="XCD86:XCH86"/>
    <mergeCell ref="XCS86:XCW86"/>
    <mergeCell ref="XDH86:XDL86"/>
    <mergeCell ref="XDW86:XEA86"/>
    <mergeCell ref="XEL86:XEP86"/>
    <mergeCell ref="XFA86:XFD86"/>
    <mergeCell ref="P93:T93"/>
    <mergeCell ref="AE93:AI93"/>
    <mergeCell ref="AT93:AX93"/>
    <mergeCell ref="BI93:BM93"/>
    <mergeCell ref="BX93:CB93"/>
    <mergeCell ref="CM93:CQ93"/>
    <mergeCell ref="DB93:DF93"/>
    <mergeCell ref="DQ93:DU93"/>
    <mergeCell ref="EF93:EJ93"/>
    <mergeCell ref="EU93:EY93"/>
    <mergeCell ref="FJ93:FN93"/>
    <mergeCell ref="FY93:GC93"/>
    <mergeCell ref="GN93:GR93"/>
    <mergeCell ref="HC93:HG93"/>
    <mergeCell ref="HR93:HV93"/>
    <mergeCell ref="IG93:IK93"/>
    <mergeCell ref="IV93:IZ93"/>
    <mergeCell ref="JK93:JO93"/>
    <mergeCell ref="JZ93:KD93"/>
    <mergeCell ref="KO93:KS93"/>
    <mergeCell ref="LD93:LH93"/>
    <mergeCell ref="LS93:LW93"/>
    <mergeCell ref="MH93:ML93"/>
    <mergeCell ref="MW93:NA93"/>
    <mergeCell ref="NL93:NP93"/>
    <mergeCell ref="OA93:OE93"/>
    <mergeCell ref="OP93:OT93"/>
    <mergeCell ref="PE93:PI93"/>
    <mergeCell ref="PT93:PX93"/>
    <mergeCell ref="QI93:QM93"/>
    <mergeCell ref="UJ93:UN93"/>
    <mergeCell ref="UY93:VC93"/>
    <mergeCell ref="VN93:VR93"/>
    <mergeCell ref="WC93:WG93"/>
    <mergeCell ref="WR93:WV93"/>
    <mergeCell ref="XG93:XK93"/>
    <mergeCell ref="XV93:XZ93"/>
    <mergeCell ref="YK93:YO93"/>
    <mergeCell ref="YZ93:ZD93"/>
    <mergeCell ref="ZO93:ZS93"/>
    <mergeCell ref="AAD93:AAH93"/>
    <mergeCell ref="AAS93:AAW93"/>
    <mergeCell ref="ABH93:ABL93"/>
    <mergeCell ref="ABW93:ACA93"/>
    <mergeCell ref="ACL93:ACP93"/>
    <mergeCell ref="ADA93:ADE93"/>
    <mergeCell ref="ADP93:ADT93"/>
    <mergeCell ref="AEE93:AEI93"/>
    <mergeCell ref="AET93:AEX93"/>
    <mergeCell ref="AFI93:AFM93"/>
    <mergeCell ref="AFX93:AGB93"/>
    <mergeCell ref="AGM93:AGQ93"/>
    <mergeCell ref="AHB93:AHF93"/>
    <mergeCell ref="AHQ93:AHU93"/>
    <mergeCell ref="AIF93:AIJ93"/>
    <mergeCell ref="AIU93:AIY93"/>
    <mergeCell ref="AJJ93:AJN93"/>
    <mergeCell ref="AJY93:AKC93"/>
    <mergeCell ref="AKN93:AKR93"/>
    <mergeCell ref="ALC93:ALG93"/>
    <mergeCell ref="ALR93:ALV93"/>
    <mergeCell ref="AMG93:AMK93"/>
    <mergeCell ref="AMV93:AMZ93"/>
    <mergeCell ref="ANK93:ANO93"/>
    <mergeCell ref="ANZ93:AOD93"/>
    <mergeCell ref="AOO93:AOS93"/>
    <mergeCell ref="APD93:APH93"/>
    <mergeCell ref="APS93:APW93"/>
    <mergeCell ref="AQH93:AQL93"/>
    <mergeCell ref="AQW93:ARA93"/>
    <mergeCell ref="ARL93:ARP93"/>
    <mergeCell ref="ASA93:ASE93"/>
    <mergeCell ref="ASP93:AST93"/>
    <mergeCell ref="ATE93:ATI93"/>
    <mergeCell ref="ATT93:ATX93"/>
    <mergeCell ref="AUI93:AUM93"/>
    <mergeCell ref="AUX93:AVB93"/>
    <mergeCell ref="AVM93:AVQ93"/>
    <mergeCell ref="AWB93:AWF93"/>
    <mergeCell ref="AWQ93:AWU93"/>
    <mergeCell ref="AXF93:AXJ93"/>
    <mergeCell ref="AXU93:AXY93"/>
    <mergeCell ref="AYJ93:AYN93"/>
    <mergeCell ref="AYY93:AZC93"/>
    <mergeCell ref="AZN93:AZR93"/>
    <mergeCell ref="BAC93:BAG93"/>
    <mergeCell ref="BAR93:BAV93"/>
    <mergeCell ref="BBG93:BBK93"/>
    <mergeCell ref="BBV93:BBZ93"/>
    <mergeCell ref="BCK93:BCO93"/>
    <mergeCell ref="BCZ93:BDD93"/>
    <mergeCell ref="BDO93:BDS93"/>
    <mergeCell ref="BED93:BEH93"/>
    <mergeCell ref="BES93:BEW93"/>
    <mergeCell ref="BFH93:BFL93"/>
    <mergeCell ref="BFW93:BGA93"/>
    <mergeCell ref="BGL93:BGP93"/>
    <mergeCell ref="BHA93:BHE93"/>
    <mergeCell ref="BHP93:BHT93"/>
    <mergeCell ref="BIE93:BII93"/>
    <mergeCell ref="BIT93:BIX93"/>
    <mergeCell ref="BJI93:BJM93"/>
    <mergeCell ref="BJX93:BKB93"/>
    <mergeCell ref="BKM93:BKQ93"/>
    <mergeCell ref="BLB93:BLF93"/>
    <mergeCell ref="BLQ93:BLU93"/>
    <mergeCell ref="BMF93:BMJ93"/>
    <mergeCell ref="BMU93:BMY93"/>
    <mergeCell ref="BNJ93:BNN93"/>
    <mergeCell ref="BNY93:BOC93"/>
    <mergeCell ref="BON93:BOR93"/>
    <mergeCell ref="BPC93:BPG93"/>
    <mergeCell ref="BPR93:BPV93"/>
    <mergeCell ref="BQG93:BQK93"/>
    <mergeCell ref="BQV93:BQZ93"/>
    <mergeCell ref="BRK93:BRO93"/>
    <mergeCell ref="BRZ93:BSD93"/>
    <mergeCell ref="BSO93:BSS93"/>
    <mergeCell ref="BTD93:BTH93"/>
    <mergeCell ref="BTS93:BTW93"/>
    <mergeCell ref="BUH93:BUL93"/>
    <mergeCell ref="BUW93:BVA93"/>
    <mergeCell ref="BVL93:BVP93"/>
    <mergeCell ref="BWA93:BWE93"/>
    <mergeCell ref="BWP93:BWT93"/>
    <mergeCell ref="BXE93:BXI93"/>
    <mergeCell ref="BXT93:BXX93"/>
    <mergeCell ref="BYI93:BYM93"/>
    <mergeCell ref="BYX93:BZB93"/>
    <mergeCell ref="BZM93:BZQ93"/>
    <mergeCell ref="CAB93:CAF93"/>
    <mergeCell ref="CAQ93:CAU93"/>
    <mergeCell ref="CBF93:CBJ93"/>
    <mergeCell ref="CBU93:CBY93"/>
    <mergeCell ref="CCJ93:CCN93"/>
    <mergeCell ref="CCY93:CDC93"/>
    <mergeCell ref="CDN93:CDR93"/>
    <mergeCell ref="CEC93:CEG93"/>
    <mergeCell ref="CER93:CEV93"/>
    <mergeCell ref="CFG93:CFK93"/>
    <mergeCell ref="CFV93:CFZ93"/>
    <mergeCell ref="CGK93:CGO93"/>
    <mergeCell ref="CGZ93:CHD93"/>
    <mergeCell ref="CHO93:CHS93"/>
    <mergeCell ref="CID93:CIH93"/>
    <mergeCell ref="CIS93:CIW93"/>
    <mergeCell ref="CJH93:CJL93"/>
    <mergeCell ref="CJW93:CKA93"/>
    <mergeCell ref="CKL93:CKP93"/>
    <mergeCell ref="CLA93:CLE93"/>
    <mergeCell ref="CLP93:CLT93"/>
    <mergeCell ref="CME93:CMI93"/>
    <mergeCell ref="CMT93:CMX93"/>
    <mergeCell ref="CNI93:CNM93"/>
    <mergeCell ref="CNX93:COB93"/>
    <mergeCell ref="COM93:COQ93"/>
    <mergeCell ref="CPB93:CPF93"/>
    <mergeCell ref="CPQ93:CPU93"/>
    <mergeCell ref="CQF93:CQJ93"/>
    <mergeCell ref="CQU93:CQY93"/>
    <mergeCell ref="CRJ93:CRN93"/>
    <mergeCell ref="CRY93:CSC93"/>
    <mergeCell ref="CSN93:CSR93"/>
    <mergeCell ref="CTC93:CTG93"/>
    <mergeCell ref="CTR93:CTV93"/>
    <mergeCell ref="CUG93:CUK93"/>
    <mergeCell ref="CUV93:CUZ93"/>
    <mergeCell ref="CVK93:CVO93"/>
    <mergeCell ref="CVZ93:CWD93"/>
    <mergeCell ref="CWO93:CWS93"/>
    <mergeCell ref="CXD93:CXH93"/>
    <mergeCell ref="CXS93:CXW93"/>
    <mergeCell ref="CYH93:CYL93"/>
    <mergeCell ref="CYW93:CZA93"/>
    <mergeCell ref="CZL93:CZP93"/>
    <mergeCell ref="DAA93:DAE93"/>
    <mergeCell ref="DAP93:DAT93"/>
    <mergeCell ref="DBE93:DBI93"/>
    <mergeCell ref="DBT93:DBX93"/>
    <mergeCell ref="DCI93:DCM93"/>
    <mergeCell ref="DCX93:DDB93"/>
    <mergeCell ref="DDM93:DDQ93"/>
    <mergeCell ref="DEB93:DEF93"/>
    <mergeCell ref="DEQ93:DEU93"/>
    <mergeCell ref="DFF93:DFJ93"/>
    <mergeCell ref="DFU93:DFY93"/>
    <mergeCell ref="DGJ93:DGN93"/>
    <mergeCell ref="DGY93:DHC93"/>
    <mergeCell ref="DHN93:DHR93"/>
    <mergeCell ref="DIC93:DIG93"/>
    <mergeCell ref="DIR93:DIV93"/>
    <mergeCell ref="DJG93:DJK93"/>
    <mergeCell ref="DJV93:DJZ93"/>
    <mergeCell ref="DKK93:DKO93"/>
    <mergeCell ref="DKZ93:DLD93"/>
    <mergeCell ref="DLO93:DLS93"/>
    <mergeCell ref="DMD93:DMH93"/>
    <mergeCell ref="DMS93:DMW93"/>
    <mergeCell ref="DNH93:DNL93"/>
    <mergeCell ref="DNW93:DOA93"/>
    <mergeCell ref="DOL93:DOP93"/>
    <mergeCell ref="DPA93:DPE93"/>
    <mergeCell ref="DPP93:DPT93"/>
    <mergeCell ref="DQE93:DQI93"/>
    <mergeCell ref="DQT93:DQX93"/>
    <mergeCell ref="DRI93:DRM93"/>
    <mergeCell ref="DRX93:DSB93"/>
    <mergeCell ref="DSM93:DSQ93"/>
    <mergeCell ref="DTB93:DTF93"/>
    <mergeCell ref="DTQ93:DTU93"/>
    <mergeCell ref="DUF93:DUJ93"/>
    <mergeCell ref="DUU93:DUY93"/>
    <mergeCell ref="DVJ93:DVN93"/>
    <mergeCell ref="DVY93:DWC93"/>
    <mergeCell ref="DWN93:DWR93"/>
    <mergeCell ref="DXC93:DXG93"/>
    <mergeCell ref="DXR93:DXV93"/>
    <mergeCell ref="DYG93:DYK93"/>
    <mergeCell ref="DYV93:DYZ93"/>
    <mergeCell ref="DZK93:DZO93"/>
    <mergeCell ref="DZZ93:EAD93"/>
    <mergeCell ref="EAO93:EAS93"/>
    <mergeCell ref="EBD93:EBH93"/>
    <mergeCell ref="EBS93:EBW93"/>
    <mergeCell ref="ECH93:ECL93"/>
    <mergeCell ref="ECW93:EDA93"/>
    <mergeCell ref="EDL93:EDP93"/>
    <mergeCell ref="EEA93:EEE93"/>
    <mergeCell ref="EEP93:EET93"/>
    <mergeCell ref="EFE93:EFI93"/>
    <mergeCell ref="EFT93:EFX93"/>
    <mergeCell ref="EGI93:EGM93"/>
    <mergeCell ref="EGX93:EHB93"/>
    <mergeCell ref="EHM93:EHQ93"/>
    <mergeCell ref="EIB93:EIF93"/>
    <mergeCell ref="EIQ93:EIU93"/>
    <mergeCell ref="EJF93:EJJ93"/>
    <mergeCell ref="EJU93:EJY93"/>
    <mergeCell ref="EKJ93:EKN93"/>
    <mergeCell ref="EKY93:ELC93"/>
    <mergeCell ref="ELN93:ELR93"/>
    <mergeCell ref="EMC93:EMG93"/>
    <mergeCell ref="EMR93:EMV93"/>
    <mergeCell ref="ENG93:ENK93"/>
    <mergeCell ref="ENV93:ENZ93"/>
    <mergeCell ref="EOK93:EOO93"/>
    <mergeCell ref="EOZ93:EPD93"/>
    <mergeCell ref="EPO93:EPS93"/>
    <mergeCell ref="EQD93:EQH93"/>
    <mergeCell ref="EQS93:EQW93"/>
    <mergeCell ref="ERH93:ERL93"/>
    <mergeCell ref="ERW93:ESA93"/>
    <mergeCell ref="ESL93:ESP93"/>
    <mergeCell ref="ETA93:ETE93"/>
    <mergeCell ref="ETP93:ETT93"/>
    <mergeCell ref="EUE93:EUI93"/>
    <mergeCell ref="EUT93:EUX93"/>
    <mergeCell ref="EVI93:EVM93"/>
    <mergeCell ref="EVX93:EWB93"/>
    <mergeCell ref="EWM93:EWQ93"/>
    <mergeCell ref="EXB93:EXF93"/>
    <mergeCell ref="EXQ93:EXU93"/>
    <mergeCell ref="EYF93:EYJ93"/>
    <mergeCell ref="EYU93:EYY93"/>
    <mergeCell ref="EZJ93:EZN93"/>
    <mergeCell ref="EZY93:FAC93"/>
    <mergeCell ref="FAN93:FAR93"/>
    <mergeCell ref="FBC93:FBG93"/>
    <mergeCell ref="FBR93:FBV93"/>
    <mergeCell ref="FCG93:FCK93"/>
    <mergeCell ref="FCV93:FCZ93"/>
    <mergeCell ref="FDK93:FDO93"/>
    <mergeCell ref="FDZ93:FED93"/>
    <mergeCell ref="FEO93:FES93"/>
    <mergeCell ref="FFD93:FFH93"/>
    <mergeCell ref="FFS93:FFW93"/>
    <mergeCell ref="FGH93:FGL93"/>
    <mergeCell ref="FGW93:FHA93"/>
    <mergeCell ref="FHL93:FHP93"/>
    <mergeCell ref="FIA93:FIE93"/>
    <mergeCell ref="FIP93:FIT93"/>
    <mergeCell ref="FJE93:FJI93"/>
    <mergeCell ref="FJT93:FJX93"/>
    <mergeCell ref="FKI93:FKM93"/>
    <mergeCell ref="FKX93:FLB93"/>
    <mergeCell ref="FLM93:FLQ93"/>
    <mergeCell ref="FMB93:FMF93"/>
    <mergeCell ref="FMQ93:FMU93"/>
    <mergeCell ref="FNF93:FNJ93"/>
    <mergeCell ref="FNU93:FNY93"/>
    <mergeCell ref="FOJ93:FON93"/>
    <mergeCell ref="FOY93:FPC93"/>
    <mergeCell ref="FPN93:FPR93"/>
    <mergeCell ref="FQC93:FQG93"/>
    <mergeCell ref="FQR93:FQV93"/>
    <mergeCell ref="FRG93:FRK93"/>
    <mergeCell ref="FRV93:FRZ93"/>
    <mergeCell ref="FSK93:FSO93"/>
    <mergeCell ref="FSZ93:FTD93"/>
    <mergeCell ref="FTO93:FTS93"/>
    <mergeCell ref="FUD93:FUH93"/>
    <mergeCell ref="FUS93:FUW93"/>
    <mergeCell ref="FVH93:FVL93"/>
    <mergeCell ref="FVW93:FWA93"/>
    <mergeCell ref="FWL93:FWP93"/>
    <mergeCell ref="FXA93:FXE93"/>
    <mergeCell ref="FXP93:FXT93"/>
    <mergeCell ref="FYE93:FYI93"/>
    <mergeCell ref="FYT93:FYX93"/>
    <mergeCell ref="FZI93:FZM93"/>
    <mergeCell ref="FZX93:GAB93"/>
    <mergeCell ref="GAM93:GAQ93"/>
    <mergeCell ref="GBB93:GBF93"/>
    <mergeCell ref="GBQ93:GBU93"/>
    <mergeCell ref="GCF93:GCJ93"/>
    <mergeCell ref="GCU93:GCY93"/>
    <mergeCell ref="GDJ93:GDN93"/>
    <mergeCell ref="GDY93:GEC93"/>
    <mergeCell ref="GEN93:GER93"/>
    <mergeCell ref="GFC93:GFG93"/>
    <mergeCell ref="GFR93:GFV93"/>
    <mergeCell ref="GGG93:GGK93"/>
    <mergeCell ref="GGV93:GGZ93"/>
    <mergeCell ref="GHK93:GHO93"/>
    <mergeCell ref="GHZ93:GID93"/>
    <mergeCell ref="GIO93:GIS93"/>
    <mergeCell ref="GJD93:GJH93"/>
    <mergeCell ref="GJS93:GJW93"/>
    <mergeCell ref="GKH93:GKL93"/>
    <mergeCell ref="GKW93:GLA93"/>
    <mergeCell ref="GLL93:GLP93"/>
    <mergeCell ref="GMA93:GME93"/>
    <mergeCell ref="GMP93:GMT93"/>
    <mergeCell ref="GNE93:GNI93"/>
    <mergeCell ref="GNT93:GNX93"/>
    <mergeCell ref="GOI93:GOM93"/>
    <mergeCell ref="GOX93:GPB93"/>
    <mergeCell ref="GPM93:GPQ93"/>
    <mergeCell ref="GQB93:GQF93"/>
    <mergeCell ref="GQQ93:GQU93"/>
    <mergeCell ref="GRF93:GRJ93"/>
    <mergeCell ref="GRU93:GRY93"/>
    <mergeCell ref="GSJ93:GSN93"/>
    <mergeCell ref="GSY93:GTC93"/>
    <mergeCell ref="GTN93:GTR93"/>
    <mergeCell ref="GUC93:GUG93"/>
    <mergeCell ref="GUR93:GUV93"/>
    <mergeCell ref="GVG93:GVK93"/>
    <mergeCell ref="GVV93:GVZ93"/>
    <mergeCell ref="GWK93:GWO93"/>
    <mergeCell ref="GWZ93:GXD93"/>
    <mergeCell ref="GXO93:GXS93"/>
    <mergeCell ref="GYD93:GYH93"/>
    <mergeCell ref="GYS93:GYW93"/>
    <mergeCell ref="GZH93:GZL93"/>
    <mergeCell ref="GZW93:HAA93"/>
    <mergeCell ref="HAL93:HAP93"/>
    <mergeCell ref="HBA93:HBE93"/>
    <mergeCell ref="HBP93:HBT93"/>
    <mergeCell ref="HCE93:HCI93"/>
    <mergeCell ref="HCT93:HCX93"/>
    <mergeCell ref="HDI93:HDM93"/>
    <mergeCell ref="HDX93:HEB93"/>
    <mergeCell ref="HEM93:HEQ93"/>
    <mergeCell ref="HFB93:HFF93"/>
    <mergeCell ref="HFQ93:HFU93"/>
    <mergeCell ref="HGF93:HGJ93"/>
    <mergeCell ref="HGU93:HGY93"/>
    <mergeCell ref="HHJ93:HHN93"/>
    <mergeCell ref="HHY93:HIC93"/>
    <mergeCell ref="HIN93:HIR93"/>
    <mergeCell ref="HJC93:HJG93"/>
    <mergeCell ref="HJR93:HJV93"/>
    <mergeCell ref="HKG93:HKK93"/>
    <mergeCell ref="HKV93:HKZ93"/>
    <mergeCell ref="HLK93:HLO93"/>
    <mergeCell ref="HLZ93:HMD93"/>
    <mergeCell ref="HMO93:HMS93"/>
    <mergeCell ref="HND93:HNH93"/>
    <mergeCell ref="HNS93:HNW93"/>
    <mergeCell ref="HOH93:HOL93"/>
    <mergeCell ref="HOW93:HPA93"/>
    <mergeCell ref="HPL93:HPP93"/>
    <mergeCell ref="HQA93:HQE93"/>
    <mergeCell ref="HQP93:HQT93"/>
    <mergeCell ref="HRE93:HRI93"/>
    <mergeCell ref="HRT93:HRX93"/>
    <mergeCell ref="HSI93:HSM93"/>
    <mergeCell ref="HSX93:HTB93"/>
    <mergeCell ref="HTM93:HTQ93"/>
    <mergeCell ref="HUB93:HUF93"/>
    <mergeCell ref="HUQ93:HUU93"/>
    <mergeCell ref="HVF93:HVJ93"/>
    <mergeCell ref="HVU93:HVY93"/>
    <mergeCell ref="HWJ93:HWN93"/>
    <mergeCell ref="HWY93:HXC93"/>
    <mergeCell ref="HXN93:HXR93"/>
    <mergeCell ref="HYC93:HYG93"/>
    <mergeCell ref="HYR93:HYV93"/>
    <mergeCell ref="HZG93:HZK93"/>
    <mergeCell ref="HZV93:HZZ93"/>
    <mergeCell ref="IAK93:IAO93"/>
    <mergeCell ref="IAZ93:IBD93"/>
    <mergeCell ref="IBO93:IBS93"/>
    <mergeCell ref="ICD93:ICH93"/>
    <mergeCell ref="ICS93:ICW93"/>
    <mergeCell ref="IDH93:IDL93"/>
    <mergeCell ref="IDW93:IEA93"/>
    <mergeCell ref="IEL93:IEP93"/>
    <mergeCell ref="IFA93:IFE93"/>
    <mergeCell ref="IFP93:IFT93"/>
    <mergeCell ref="IGE93:IGI93"/>
    <mergeCell ref="IGT93:IGX93"/>
    <mergeCell ref="IHI93:IHM93"/>
    <mergeCell ref="IHX93:IIB93"/>
    <mergeCell ref="IIM93:IIQ93"/>
    <mergeCell ref="IJB93:IJF93"/>
    <mergeCell ref="IJQ93:IJU93"/>
    <mergeCell ref="IKF93:IKJ93"/>
    <mergeCell ref="IKU93:IKY93"/>
    <mergeCell ref="ILJ93:ILN93"/>
    <mergeCell ref="ILY93:IMC93"/>
    <mergeCell ref="IMN93:IMR93"/>
    <mergeCell ref="INC93:ING93"/>
    <mergeCell ref="INR93:INV93"/>
    <mergeCell ref="IOG93:IOK93"/>
    <mergeCell ref="IOV93:IOZ93"/>
    <mergeCell ref="IPK93:IPO93"/>
    <mergeCell ref="IPZ93:IQD93"/>
    <mergeCell ref="IQO93:IQS93"/>
    <mergeCell ref="IRD93:IRH93"/>
    <mergeCell ref="IRS93:IRW93"/>
    <mergeCell ref="ISH93:ISL93"/>
    <mergeCell ref="ISW93:ITA93"/>
    <mergeCell ref="ITL93:ITP93"/>
    <mergeCell ref="IUA93:IUE93"/>
    <mergeCell ref="IUP93:IUT93"/>
    <mergeCell ref="IVE93:IVI93"/>
    <mergeCell ref="IVT93:IVX93"/>
    <mergeCell ref="IWI93:IWM93"/>
    <mergeCell ref="IWX93:IXB93"/>
    <mergeCell ref="IXM93:IXQ93"/>
    <mergeCell ref="IYB93:IYF93"/>
    <mergeCell ref="IYQ93:IYU93"/>
    <mergeCell ref="IZF93:IZJ93"/>
    <mergeCell ref="IZU93:IZY93"/>
    <mergeCell ref="JAJ93:JAN93"/>
    <mergeCell ref="JAY93:JBC93"/>
    <mergeCell ref="JBN93:JBR93"/>
    <mergeCell ref="JCC93:JCG93"/>
    <mergeCell ref="JCR93:JCV93"/>
    <mergeCell ref="JDG93:JDK93"/>
    <mergeCell ref="JDV93:JDZ93"/>
    <mergeCell ref="JEK93:JEO93"/>
    <mergeCell ref="JEZ93:JFD93"/>
    <mergeCell ref="JFO93:JFS93"/>
    <mergeCell ref="JGD93:JGH93"/>
    <mergeCell ref="JGS93:JGW93"/>
    <mergeCell ref="JHH93:JHL93"/>
    <mergeCell ref="JHW93:JIA93"/>
    <mergeCell ref="JIL93:JIP93"/>
    <mergeCell ref="JJA93:JJE93"/>
    <mergeCell ref="JJP93:JJT93"/>
    <mergeCell ref="JKE93:JKI93"/>
    <mergeCell ref="JKT93:JKX93"/>
    <mergeCell ref="JLI93:JLM93"/>
    <mergeCell ref="JLX93:JMB93"/>
    <mergeCell ref="JMM93:JMQ93"/>
    <mergeCell ref="JNB93:JNF93"/>
    <mergeCell ref="JNQ93:JNU93"/>
    <mergeCell ref="JOF93:JOJ93"/>
    <mergeCell ref="JOU93:JOY93"/>
    <mergeCell ref="JPJ93:JPN93"/>
    <mergeCell ref="JPY93:JQC93"/>
    <mergeCell ref="JQN93:JQR93"/>
    <mergeCell ref="JRC93:JRG93"/>
    <mergeCell ref="JRR93:JRV93"/>
    <mergeCell ref="JSG93:JSK93"/>
    <mergeCell ref="JSV93:JSZ93"/>
    <mergeCell ref="JTK93:JTO93"/>
    <mergeCell ref="JTZ93:JUD93"/>
    <mergeCell ref="JUO93:JUS93"/>
    <mergeCell ref="JVD93:JVH93"/>
    <mergeCell ref="JVS93:JVW93"/>
    <mergeCell ref="JWH93:JWL93"/>
    <mergeCell ref="JWW93:JXA93"/>
    <mergeCell ref="JXL93:JXP93"/>
    <mergeCell ref="JYA93:JYE93"/>
    <mergeCell ref="JYP93:JYT93"/>
    <mergeCell ref="JZE93:JZI93"/>
    <mergeCell ref="JZT93:JZX93"/>
    <mergeCell ref="KAI93:KAM93"/>
    <mergeCell ref="KAX93:KBB93"/>
    <mergeCell ref="KBM93:KBQ93"/>
    <mergeCell ref="KCB93:KCF93"/>
    <mergeCell ref="KCQ93:KCU93"/>
    <mergeCell ref="KDF93:KDJ93"/>
    <mergeCell ref="KDU93:KDY93"/>
    <mergeCell ref="KEJ93:KEN93"/>
    <mergeCell ref="KEY93:KFC93"/>
    <mergeCell ref="KFN93:KFR93"/>
    <mergeCell ref="KGC93:KGG93"/>
    <mergeCell ref="KGR93:KGV93"/>
    <mergeCell ref="KHG93:KHK93"/>
    <mergeCell ref="KHV93:KHZ93"/>
    <mergeCell ref="KIK93:KIO93"/>
    <mergeCell ref="KIZ93:KJD93"/>
    <mergeCell ref="KJO93:KJS93"/>
    <mergeCell ref="KKD93:KKH93"/>
    <mergeCell ref="KKS93:KKW93"/>
    <mergeCell ref="KLH93:KLL93"/>
    <mergeCell ref="KLW93:KMA93"/>
    <mergeCell ref="KML93:KMP93"/>
    <mergeCell ref="KNA93:KNE93"/>
    <mergeCell ref="KNP93:KNT93"/>
    <mergeCell ref="KOE93:KOI93"/>
    <mergeCell ref="KOT93:KOX93"/>
    <mergeCell ref="KPI93:KPM93"/>
    <mergeCell ref="KPX93:KQB93"/>
    <mergeCell ref="KQM93:KQQ93"/>
    <mergeCell ref="KRB93:KRF93"/>
    <mergeCell ref="KRQ93:KRU93"/>
    <mergeCell ref="KSF93:KSJ93"/>
    <mergeCell ref="KSU93:KSY93"/>
    <mergeCell ref="KTJ93:KTN93"/>
    <mergeCell ref="KTY93:KUC93"/>
    <mergeCell ref="KUN93:KUR93"/>
    <mergeCell ref="KVC93:KVG93"/>
    <mergeCell ref="KVR93:KVV93"/>
    <mergeCell ref="KWG93:KWK93"/>
    <mergeCell ref="KWV93:KWZ93"/>
    <mergeCell ref="KXK93:KXO93"/>
    <mergeCell ref="KXZ93:KYD93"/>
    <mergeCell ref="KYO93:KYS93"/>
    <mergeCell ref="KZD93:KZH93"/>
    <mergeCell ref="KZS93:KZW93"/>
    <mergeCell ref="LAH93:LAL93"/>
    <mergeCell ref="LAW93:LBA93"/>
    <mergeCell ref="LBL93:LBP93"/>
    <mergeCell ref="LCA93:LCE93"/>
    <mergeCell ref="LCP93:LCT93"/>
    <mergeCell ref="LDE93:LDI93"/>
    <mergeCell ref="LDT93:LDX93"/>
    <mergeCell ref="LEI93:LEM93"/>
    <mergeCell ref="LEX93:LFB93"/>
    <mergeCell ref="LFM93:LFQ93"/>
    <mergeCell ref="LGB93:LGF93"/>
    <mergeCell ref="LGQ93:LGU93"/>
    <mergeCell ref="LHF93:LHJ93"/>
    <mergeCell ref="LHU93:LHY93"/>
    <mergeCell ref="LIJ93:LIN93"/>
    <mergeCell ref="LIY93:LJC93"/>
    <mergeCell ref="LJN93:LJR93"/>
    <mergeCell ref="LKC93:LKG93"/>
    <mergeCell ref="LKR93:LKV93"/>
    <mergeCell ref="LLG93:LLK93"/>
    <mergeCell ref="LLV93:LLZ93"/>
    <mergeCell ref="LMK93:LMO93"/>
    <mergeCell ref="LMZ93:LND93"/>
    <mergeCell ref="LNO93:LNS93"/>
    <mergeCell ref="LOD93:LOH93"/>
    <mergeCell ref="LOS93:LOW93"/>
    <mergeCell ref="LPH93:LPL93"/>
    <mergeCell ref="LPW93:LQA93"/>
    <mergeCell ref="LQL93:LQP93"/>
    <mergeCell ref="LRA93:LRE93"/>
    <mergeCell ref="LRP93:LRT93"/>
    <mergeCell ref="LSE93:LSI93"/>
    <mergeCell ref="LST93:LSX93"/>
    <mergeCell ref="LTI93:LTM93"/>
    <mergeCell ref="LTX93:LUB93"/>
    <mergeCell ref="LUM93:LUQ93"/>
    <mergeCell ref="LVB93:LVF93"/>
    <mergeCell ref="LVQ93:LVU93"/>
    <mergeCell ref="LWF93:LWJ93"/>
    <mergeCell ref="LWU93:LWY93"/>
    <mergeCell ref="LXJ93:LXN93"/>
    <mergeCell ref="LXY93:LYC93"/>
    <mergeCell ref="LYN93:LYR93"/>
    <mergeCell ref="LZC93:LZG93"/>
    <mergeCell ref="LZR93:LZV93"/>
    <mergeCell ref="MAG93:MAK93"/>
    <mergeCell ref="MAV93:MAZ93"/>
    <mergeCell ref="MBK93:MBO93"/>
    <mergeCell ref="MBZ93:MCD93"/>
    <mergeCell ref="MCO93:MCS93"/>
    <mergeCell ref="MDD93:MDH93"/>
    <mergeCell ref="MDS93:MDW93"/>
    <mergeCell ref="MEH93:MEL93"/>
    <mergeCell ref="MEW93:MFA93"/>
    <mergeCell ref="MFL93:MFP93"/>
    <mergeCell ref="MGA93:MGE93"/>
    <mergeCell ref="MGP93:MGT93"/>
    <mergeCell ref="MHE93:MHI93"/>
    <mergeCell ref="MHT93:MHX93"/>
    <mergeCell ref="MII93:MIM93"/>
    <mergeCell ref="MIX93:MJB93"/>
    <mergeCell ref="MJM93:MJQ93"/>
    <mergeCell ref="MKB93:MKF93"/>
    <mergeCell ref="MKQ93:MKU93"/>
    <mergeCell ref="MLF93:MLJ93"/>
    <mergeCell ref="MLU93:MLY93"/>
    <mergeCell ref="MMJ93:MMN93"/>
    <mergeCell ref="MMY93:MNC93"/>
    <mergeCell ref="MNN93:MNR93"/>
    <mergeCell ref="MOC93:MOG93"/>
    <mergeCell ref="MOR93:MOV93"/>
    <mergeCell ref="MPG93:MPK93"/>
    <mergeCell ref="MPV93:MPZ93"/>
    <mergeCell ref="MQK93:MQO93"/>
    <mergeCell ref="MQZ93:MRD93"/>
    <mergeCell ref="MRO93:MRS93"/>
    <mergeCell ref="MSD93:MSH93"/>
    <mergeCell ref="MSS93:MSW93"/>
    <mergeCell ref="MTH93:MTL93"/>
    <mergeCell ref="MTW93:MUA93"/>
    <mergeCell ref="MUL93:MUP93"/>
    <mergeCell ref="MVA93:MVE93"/>
    <mergeCell ref="MVP93:MVT93"/>
    <mergeCell ref="MWE93:MWI93"/>
    <mergeCell ref="MWT93:MWX93"/>
    <mergeCell ref="MXI93:MXM93"/>
    <mergeCell ref="MXX93:MYB93"/>
    <mergeCell ref="MYM93:MYQ93"/>
    <mergeCell ref="MZB93:MZF93"/>
    <mergeCell ref="MZQ93:MZU93"/>
    <mergeCell ref="NAF93:NAJ93"/>
    <mergeCell ref="NAU93:NAY93"/>
    <mergeCell ref="NBJ93:NBN93"/>
    <mergeCell ref="NBY93:NCC93"/>
    <mergeCell ref="NCN93:NCR93"/>
    <mergeCell ref="NDC93:NDG93"/>
    <mergeCell ref="NDR93:NDV93"/>
    <mergeCell ref="NEG93:NEK93"/>
    <mergeCell ref="NEV93:NEZ93"/>
    <mergeCell ref="NFK93:NFO93"/>
    <mergeCell ref="NFZ93:NGD93"/>
    <mergeCell ref="NGO93:NGS93"/>
    <mergeCell ref="NHD93:NHH93"/>
    <mergeCell ref="NHS93:NHW93"/>
    <mergeCell ref="NIH93:NIL93"/>
    <mergeCell ref="NIW93:NJA93"/>
    <mergeCell ref="NJL93:NJP93"/>
    <mergeCell ref="NKA93:NKE93"/>
    <mergeCell ref="NKP93:NKT93"/>
    <mergeCell ref="NLE93:NLI93"/>
    <mergeCell ref="NLT93:NLX93"/>
    <mergeCell ref="NMI93:NMM93"/>
    <mergeCell ref="NMX93:NNB93"/>
    <mergeCell ref="NNM93:NNQ93"/>
    <mergeCell ref="NOB93:NOF93"/>
    <mergeCell ref="NOQ93:NOU93"/>
    <mergeCell ref="NPF93:NPJ93"/>
    <mergeCell ref="NPU93:NPY93"/>
    <mergeCell ref="NQJ93:NQN93"/>
    <mergeCell ref="NQY93:NRC93"/>
    <mergeCell ref="NRN93:NRR93"/>
    <mergeCell ref="NSC93:NSG93"/>
    <mergeCell ref="NSR93:NSV93"/>
    <mergeCell ref="NTG93:NTK93"/>
    <mergeCell ref="NTV93:NTZ93"/>
    <mergeCell ref="NUK93:NUO93"/>
    <mergeCell ref="NUZ93:NVD93"/>
    <mergeCell ref="NVO93:NVS93"/>
    <mergeCell ref="NWD93:NWH93"/>
    <mergeCell ref="NWS93:NWW93"/>
    <mergeCell ref="NXH93:NXL93"/>
    <mergeCell ref="NXW93:NYA93"/>
    <mergeCell ref="NYL93:NYP93"/>
    <mergeCell ref="NZA93:NZE93"/>
    <mergeCell ref="NZP93:NZT93"/>
    <mergeCell ref="OAE93:OAI93"/>
    <mergeCell ref="OAT93:OAX93"/>
    <mergeCell ref="OBI93:OBM93"/>
    <mergeCell ref="OBX93:OCB93"/>
    <mergeCell ref="OCM93:OCQ93"/>
    <mergeCell ref="ODB93:ODF93"/>
    <mergeCell ref="ODQ93:ODU93"/>
    <mergeCell ref="OEF93:OEJ93"/>
    <mergeCell ref="OEU93:OEY93"/>
    <mergeCell ref="OFJ93:OFN93"/>
    <mergeCell ref="OFY93:OGC93"/>
    <mergeCell ref="OGN93:OGR93"/>
    <mergeCell ref="OHC93:OHG93"/>
    <mergeCell ref="OHR93:OHV93"/>
    <mergeCell ref="OIG93:OIK93"/>
    <mergeCell ref="OIV93:OIZ93"/>
    <mergeCell ref="OJK93:OJO93"/>
    <mergeCell ref="OJZ93:OKD93"/>
    <mergeCell ref="OKO93:OKS93"/>
    <mergeCell ref="OLD93:OLH93"/>
    <mergeCell ref="OLS93:OLW93"/>
    <mergeCell ref="OMH93:OML93"/>
    <mergeCell ref="OMW93:ONA93"/>
    <mergeCell ref="ONL93:ONP93"/>
    <mergeCell ref="OOA93:OOE93"/>
    <mergeCell ref="OOP93:OOT93"/>
    <mergeCell ref="OPE93:OPI93"/>
    <mergeCell ref="OPT93:OPX93"/>
    <mergeCell ref="OQI93:OQM93"/>
    <mergeCell ref="OQX93:ORB93"/>
    <mergeCell ref="ORM93:ORQ93"/>
    <mergeCell ref="OSB93:OSF93"/>
    <mergeCell ref="OSQ93:OSU93"/>
    <mergeCell ref="OTF93:OTJ93"/>
    <mergeCell ref="OTU93:OTY93"/>
    <mergeCell ref="OUJ93:OUN93"/>
    <mergeCell ref="OUY93:OVC93"/>
    <mergeCell ref="OVN93:OVR93"/>
    <mergeCell ref="OWC93:OWG93"/>
    <mergeCell ref="OWR93:OWV93"/>
    <mergeCell ref="OXG93:OXK93"/>
    <mergeCell ref="OXV93:OXZ93"/>
    <mergeCell ref="OYK93:OYO93"/>
    <mergeCell ref="OYZ93:OZD93"/>
    <mergeCell ref="OZO93:OZS93"/>
    <mergeCell ref="PAD93:PAH93"/>
    <mergeCell ref="PAS93:PAW93"/>
    <mergeCell ref="PBH93:PBL93"/>
    <mergeCell ref="PBW93:PCA93"/>
    <mergeCell ref="PCL93:PCP93"/>
    <mergeCell ref="PDA93:PDE93"/>
    <mergeCell ref="PDP93:PDT93"/>
    <mergeCell ref="PEE93:PEI93"/>
    <mergeCell ref="PET93:PEX93"/>
    <mergeCell ref="PFI93:PFM93"/>
    <mergeCell ref="PFX93:PGB93"/>
    <mergeCell ref="PGM93:PGQ93"/>
    <mergeCell ref="PHB93:PHF93"/>
    <mergeCell ref="PHQ93:PHU93"/>
    <mergeCell ref="PIF93:PIJ93"/>
    <mergeCell ref="PIU93:PIY93"/>
    <mergeCell ref="PJJ93:PJN93"/>
    <mergeCell ref="PJY93:PKC93"/>
    <mergeCell ref="PKN93:PKR93"/>
    <mergeCell ref="PLC93:PLG93"/>
    <mergeCell ref="PLR93:PLV93"/>
    <mergeCell ref="PMG93:PMK93"/>
    <mergeCell ref="PMV93:PMZ93"/>
    <mergeCell ref="PNK93:PNO93"/>
    <mergeCell ref="PNZ93:POD93"/>
    <mergeCell ref="POO93:POS93"/>
    <mergeCell ref="PPD93:PPH93"/>
    <mergeCell ref="PPS93:PPW93"/>
    <mergeCell ref="PQH93:PQL93"/>
    <mergeCell ref="PQW93:PRA93"/>
    <mergeCell ref="PRL93:PRP93"/>
    <mergeCell ref="PSA93:PSE93"/>
    <mergeCell ref="PSP93:PST93"/>
    <mergeCell ref="PTE93:PTI93"/>
    <mergeCell ref="PTT93:PTX93"/>
    <mergeCell ref="PUI93:PUM93"/>
    <mergeCell ref="PUX93:PVB93"/>
    <mergeCell ref="PVM93:PVQ93"/>
    <mergeCell ref="PWB93:PWF93"/>
    <mergeCell ref="PWQ93:PWU93"/>
    <mergeCell ref="PXF93:PXJ93"/>
    <mergeCell ref="PXU93:PXY93"/>
    <mergeCell ref="PYJ93:PYN93"/>
    <mergeCell ref="PYY93:PZC93"/>
    <mergeCell ref="PZN93:PZR93"/>
    <mergeCell ref="QAC93:QAG93"/>
    <mergeCell ref="QAR93:QAV93"/>
    <mergeCell ref="QBG93:QBK93"/>
    <mergeCell ref="QBV93:QBZ93"/>
    <mergeCell ref="QCK93:QCO93"/>
    <mergeCell ref="QCZ93:QDD93"/>
    <mergeCell ref="QDO93:QDS93"/>
    <mergeCell ref="QED93:QEH93"/>
    <mergeCell ref="QES93:QEW93"/>
    <mergeCell ref="QFH93:QFL93"/>
    <mergeCell ref="QFW93:QGA93"/>
    <mergeCell ref="QGL93:QGP93"/>
    <mergeCell ref="QHA93:QHE93"/>
    <mergeCell ref="QHP93:QHT93"/>
    <mergeCell ref="QIE93:QII93"/>
    <mergeCell ref="QIT93:QIX93"/>
    <mergeCell ref="QJI93:QJM93"/>
    <mergeCell ref="QJX93:QKB93"/>
    <mergeCell ref="QKM93:QKQ93"/>
    <mergeCell ref="QLB93:QLF93"/>
    <mergeCell ref="QLQ93:QLU93"/>
    <mergeCell ref="QMF93:QMJ93"/>
    <mergeCell ref="QMU93:QMY93"/>
    <mergeCell ref="QNJ93:QNN93"/>
    <mergeCell ref="QNY93:QOC93"/>
    <mergeCell ref="QON93:QOR93"/>
    <mergeCell ref="QPC93:QPG93"/>
    <mergeCell ref="QPR93:QPV93"/>
    <mergeCell ref="QQG93:QQK93"/>
    <mergeCell ref="QQV93:QQZ93"/>
    <mergeCell ref="QRK93:QRO93"/>
    <mergeCell ref="QRZ93:QSD93"/>
    <mergeCell ref="QSO93:QSS93"/>
    <mergeCell ref="QTD93:QTH93"/>
    <mergeCell ref="QTS93:QTW93"/>
    <mergeCell ref="QUH93:QUL93"/>
    <mergeCell ref="QUW93:QVA93"/>
    <mergeCell ref="QVL93:QVP93"/>
    <mergeCell ref="QWA93:QWE93"/>
    <mergeCell ref="QWP93:QWT93"/>
    <mergeCell ref="QXE93:QXI93"/>
    <mergeCell ref="QXT93:QXX93"/>
    <mergeCell ref="QYI93:QYM93"/>
    <mergeCell ref="QYX93:QZB93"/>
    <mergeCell ref="QZM93:QZQ93"/>
    <mergeCell ref="RAB93:RAF93"/>
    <mergeCell ref="RAQ93:RAU93"/>
    <mergeCell ref="RBF93:RBJ93"/>
    <mergeCell ref="RBU93:RBY93"/>
    <mergeCell ref="RCJ93:RCN93"/>
    <mergeCell ref="RCY93:RDC93"/>
    <mergeCell ref="RDN93:RDR93"/>
    <mergeCell ref="REC93:REG93"/>
    <mergeCell ref="RER93:REV93"/>
    <mergeCell ref="RFG93:RFK93"/>
    <mergeCell ref="RFV93:RFZ93"/>
    <mergeCell ref="RGK93:RGO93"/>
    <mergeCell ref="RGZ93:RHD93"/>
    <mergeCell ref="RHO93:RHS93"/>
    <mergeCell ref="RID93:RIH93"/>
    <mergeCell ref="RIS93:RIW93"/>
    <mergeCell ref="RJH93:RJL93"/>
    <mergeCell ref="RJW93:RKA93"/>
    <mergeCell ref="RKL93:RKP93"/>
    <mergeCell ref="RLA93:RLE93"/>
    <mergeCell ref="RLP93:RLT93"/>
    <mergeCell ref="RME93:RMI93"/>
    <mergeCell ref="RMT93:RMX93"/>
    <mergeCell ref="RNI93:RNM93"/>
    <mergeCell ref="RNX93:ROB93"/>
    <mergeCell ref="ROM93:ROQ93"/>
    <mergeCell ref="RPB93:RPF93"/>
    <mergeCell ref="RPQ93:RPU93"/>
    <mergeCell ref="RQF93:RQJ93"/>
    <mergeCell ref="RQU93:RQY93"/>
    <mergeCell ref="RRJ93:RRN93"/>
    <mergeCell ref="RRY93:RSC93"/>
    <mergeCell ref="RSN93:RSR93"/>
    <mergeCell ref="RTC93:RTG93"/>
    <mergeCell ref="RTR93:RTV93"/>
    <mergeCell ref="RUG93:RUK93"/>
    <mergeCell ref="RUV93:RUZ93"/>
    <mergeCell ref="RVK93:RVO93"/>
    <mergeCell ref="RVZ93:RWD93"/>
    <mergeCell ref="RWO93:RWS93"/>
    <mergeCell ref="RXD93:RXH93"/>
    <mergeCell ref="RXS93:RXW93"/>
    <mergeCell ref="RYH93:RYL93"/>
    <mergeCell ref="RYW93:RZA93"/>
    <mergeCell ref="RZL93:RZP93"/>
    <mergeCell ref="SAA93:SAE93"/>
    <mergeCell ref="SAP93:SAT93"/>
    <mergeCell ref="SBE93:SBI93"/>
    <mergeCell ref="SBT93:SBX93"/>
    <mergeCell ref="SCI93:SCM93"/>
    <mergeCell ref="SCX93:SDB93"/>
    <mergeCell ref="SDM93:SDQ93"/>
    <mergeCell ref="SEB93:SEF93"/>
    <mergeCell ref="SEQ93:SEU93"/>
    <mergeCell ref="SFF93:SFJ93"/>
    <mergeCell ref="SFU93:SFY93"/>
    <mergeCell ref="SGJ93:SGN93"/>
    <mergeCell ref="SGY93:SHC93"/>
    <mergeCell ref="SHN93:SHR93"/>
    <mergeCell ref="SIC93:SIG93"/>
    <mergeCell ref="SIR93:SIV93"/>
    <mergeCell ref="SJG93:SJK93"/>
    <mergeCell ref="SJV93:SJZ93"/>
    <mergeCell ref="SKK93:SKO93"/>
    <mergeCell ref="SKZ93:SLD93"/>
    <mergeCell ref="SLO93:SLS93"/>
    <mergeCell ref="SMD93:SMH93"/>
    <mergeCell ref="SMS93:SMW93"/>
    <mergeCell ref="SNH93:SNL93"/>
    <mergeCell ref="SNW93:SOA93"/>
    <mergeCell ref="SOL93:SOP93"/>
    <mergeCell ref="SPA93:SPE93"/>
    <mergeCell ref="SPP93:SPT93"/>
    <mergeCell ref="SQE93:SQI93"/>
    <mergeCell ref="SQT93:SQX93"/>
    <mergeCell ref="SRI93:SRM93"/>
    <mergeCell ref="SRX93:SSB93"/>
    <mergeCell ref="SSM93:SSQ93"/>
    <mergeCell ref="STB93:STF93"/>
    <mergeCell ref="STQ93:STU93"/>
    <mergeCell ref="SUF93:SUJ93"/>
    <mergeCell ref="SUU93:SUY93"/>
    <mergeCell ref="SVJ93:SVN93"/>
    <mergeCell ref="SVY93:SWC93"/>
    <mergeCell ref="SWN93:SWR93"/>
    <mergeCell ref="SXC93:SXG93"/>
    <mergeCell ref="SXR93:SXV93"/>
    <mergeCell ref="SYG93:SYK93"/>
    <mergeCell ref="SYV93:SYZ93"/>
    <mergeCell ref="SZK93:SZO93"/>
    <mergeCell ref="SZZ93:TAD93"/>
    <mergeCell ref="TAO93:TAS93"/>
    <mergeCell ref="TBD93:TBH93"/>
    <mergeCell ref="TBS93:TBW93"/>
    <mergeCell ref="TCH93:TCL93"/>
    <mergeCell ref="TCW93:TDA93"/>
    <mergeCell ref="TDL93:TDP93"/>
    <mergeCell ref="TEA93:TEE93"/>
    <mergeCell ref="TEP93:TET93"/>
    <mergeCell ref="TFE93:TFI93"/>
    <mergeCell ref="TFT93:TFX93"/>
    <mergeCell ref="TGI93:TGM93"/>
    <mergeCell ref="TGX93:THB93"/>
    <mergeCell ref="THM93:THQ93"/>
    <mergeCell ref="TIB93:TIF93"/>
    <mergeCell ref="TIQ93:TIU93"/>
    <mergeCell ref="TJF93:TJJ93"/>
    <mergeCell ref="TJU93:TJY93"/>
    <mergeCell ref="TKJ93:TKN93"/>
    <mergeCell ref="TKY93:TLC93"/>
    <mergeCell ref="TLN93:TLR93"/>
    <mergeCell ref="TMC93:TMG93"/>
    <mergeCell ref="TMR93:TMV93"/>
    <mergeCell ref="TNG93:TNK93"/>
    <mergeCell ref="TNV93:TNZ93"/>
    <mergeCell ref="TOK93:TOO93"/>
    <mergeCell ref="TOZ93:TPD93"/>
    <mergeCell ref="TPO93:TPS93"/>
    <mergeCell ref="TQD93:TQH93"/>
    <mergeCell ref="TQS93:TQW93"/>
    <mergeCell ref="TRH93:TRL93"/>
    <mergeCell ref="TRW93:TSA93"/>
    <mergeCell ref="TSL93:TSP93"/>
    <mergeCell ref="TTA93:TTE93"/>
    <mergeCell ref="TTP93:TTT93"/>
    <mergeCell ref="TUE93:TUI93"/>
    <mergeCell ref="TUT93:TUX93"/>
    <mergeCell ref="TVI93:TVM93"/>
    <mergeCell ref="TVX93:TWB93"/>
    <mergeCell ref="TWM93:TWQ93"/>
    <mergeCell ref="TXB93:TXF93"/>
    <mergeCell ref="TXQ93:TXU93"/>
    <mergeCell ref="TYF93:TYJ93"/>
    <mergeCell ref="TYU93:TYY93"/>
    <mergeCell ref="TZJ93:TZN93"/>
    <mergeCell ref="TZY93:UAC93"/>
    <mergeCell ref="UAN93:UAR93"/>
    <mergeCell ref="UBC93:UBG93"/>
    <mergeCell ref="UBR93:UBV93"/>
    <mergeCell ref="UCG93:UCK93"/>
    <mergeCell ref="UCV93:UCZ93"/>
    <mergeCell ref="UDK93:UDO93"/>
    <mergeCell ref="UDZ93:UED93"/>
    <mergeCell ref="UEO93:UES93"/>
    <mergeCell ref="UFD93:UFH93"/>
    <mergeCell ref="UFS93:UFW93"/>
    <mergeCell ref="UGH93:UGL93"/>
    <mergeCell ref="UGW93:UHA93"/>
    <mergeCell ref="UHL93:UHP93"/>
    <mergeCell ref="UIA93:UIE93"/>
    <mergeCell ref="UIP93:UIT93"/>
    <mergeCell ref="UJE93:UJI93"/>
    <mergeCell ref="UJT93:UJX93"/>
    <mergeCell ref="UKI93:UKM93"/>
    <mergeCell ref="UKX93:ULB93"/>
    <mergeCell ref="ULM93:ULQ93"/>
    <mergeCell ref="UMB93:UMF93"/>
    <mergeCell ref="UMQ93:UMU93"/>
    <mergeCell ref="UNF93:UNJ93"/>
    <mergeCell ref="UNU93:UNY93"/>
    <mergeCell ref="UOJ93:UON93"/>
    <mergeCell ref="UOY93:UPC93"/>
    <mergeCell ref="UPN93:UPR93"/>
    <mergeCell ref="UQC93:UQG93"/>
    <mergeCell ref="UQR93:UQV93"/>
    <mergeCell ref="URG93:URK93"/>
    <mergeCell ref="URV93:URZ93"/>
    <mergeCell ref="USK93:USO93"/>
    <mergeCell ref="USZ93:UTD93"/>
    <mergeCell ref="UTO93:UTS93"/>
    <mergeCell ref="UUD93:UUH93"/>
    <mergeCell ref="UUS93:UUW93"/>
    <mergeCell ref="UVH93:UVL93"/>
    <mergeCell ref="UVW93:UWA93"/>
    <mergeCell ref="UWL93:UWP93"/>
    <mergeCell ref="UXA93:UXE93"/>
    <mergeCell ref="UXP93:UXT93"/>
    <mergeCell ref="UYE93:UYI93"/>
    <mergeCell ref="UYT93:UYX93"/>
    <mergeCell ref="UZI93:UZM93"/>
    <mergeCell ref="UZX93:VAB93"/>
    <mergeCell ref="VAM93:VAQ93"/>
    <mergeCell ref="VBB93:VBF93"/>
    <mergeCell ref="VBQ93:VBU93"/>
    <mergeCell ref="VCF93:VCJ93"/>
    <mergeCell ref="VCU93:VCY93"/>
    <mergeCell ref="VDJ93:VDN93"/>
    <mergeCell ref="VDY93:VEC93"/>
    <mergeCell ref="VEN93:VER93"/>
    <mergeCell ref="VFC93:VFG93"/>
    <mergeCell ref="VFR93:VFV93"/>
    <mergeCell ref="VGG93:VGK93"/>
    <mergeCell ref="VGV93:VGZ93"/>
    <mergeCell ref="VHK93:VHO93"/>
    <mergeCell ref="VHZ93:VID93"/>
    <mergeCell ref="VIO93:VIS93"/>
    <mergeCell ref="VJD93:VJH93"/>
    <mergeCell ref="VJS93:VJW93"/>
    <mergeCell ref="VKH93:VKL93"/>
    <mergeCell ref="VKW93:VLA93"/>
    <mergeCell ref="VLL93:VLP93"/>
    <mergeCell ref="VMA93:VME93"/>
    <mergeCell ref="VMP93:VMT93"/>
    <mergeCell ref="VNE93:VNI93"/>
    <mergeCell ref="VNT93:VNX93"/>
    <mergeCell ref="VOI93:VOM93"/>
    <mergeCell ref="VOX93:VPB93"/>
    <mergeCell ref="VPM93:VPQ93"/>
    <mergeCell ref="VQB93:VQF93"/>
    <mergeCell ref="VQQ93:VQU93"/>
    <mergeCell ref="VRF93:VRJ93"/>
    <mergeCell ref="VRU93:VRY93"/>
    <mergeCell ref="VSJ93:VSN93"/>
    <mergeCell ref="VSY93:VTC93"/>
    <mergeCell ref="VTN93:VTR93"/>
    <mergeCell ref="VUC93:VUG93"/>
    <mergeCell ref="VUR93:VUV93"/>
    <mergeCell ref="VVG93:VVK93"/>
    <mergeCell ref="VVV93:VVZ93"/>
    <mergeCell ref="VWK93:VWO93"/>
    <mergeCell ref="VWZ93:VXD93"/>
    <mergeCell ref="VXO93:VXS93"/>
    <mergeCell ref="VYD93:VYH93"/>
    <mergeCell ref="VYS93:VYW93"/>
    <mergeCell ref="VZH93:VZL93"/>
    <mergeCell ref="VZW93:WAA93"/>
    <mergeCell ref="WAL93:WAP93"/>
    <mergeCell ref="WBA93:WBE93"/>
    <mergeCell ref="WBP93:WBT93"/>
    <mergeCell ref="WCE93:WCI93"/>
    <mergeCell ref="WCT93:WCX93"/>
    <mergeCell ref="WDI93:WDM93"/>
    <mergeCell ref="WDX93:WEB93"/>
    <mergeCell ref="WEM93:WEQ93"/>
    <mergeCell ref="WFB93:WFF93"/>
    <mergeCell ref="WFQ93:WFU93"/>
    <mergeCell ref="WGF93:WGJ93"/>
    <mergeCell ref="WGU93:WGY93"/>
    <mergeCell ref="WHJ93:WHN93"/>
    <mergeCell ref="WHY93:WIC93"/>
    <mergeCell ref="WIN93:WIR93"/>
    <mergeCell ref="WJC93:WJG93"/>
    <mergeCell ref="WJR93:WJV93"/>
    <mergeCell ref="WKG93:WKK93"/>
    <mergeCell ref="WKV93:WKZ93"/>
    <mergeCell ref="WLK93:WLO93"/>
    <mergeCell ref="WLZ93:WMD93"/>
    <mergeCell ref="WMO93:WMS93"/>
    <mergeCell ref="WND93:WNH93"/>
    <mergeCell ref="WNS93:WNW93"/>
    <mergeCell ref="WOH93:WOL93"/>
    <mergeCell ref="WOW93:WPA93"/>
    <mergeCell ref="WPL93:WPP93"/>
    <mergeCell ref="WQA93:WQE93"/>
    <mergeCell ref="WQP93:WQT93"/>
    <mergeCell ref="WRE93:WRI93"/>
    <mergeCell ref="WRT93:WRX93"/>
    <mergeCell ref="WSI93:WSM93"/>
    <mergeCell ref="WSX93:WTB93"/>
    <mergeCell ref="WTM93:WTQ93"/>
    <mergeCell ref="WUB93:WUF93"/>
    <mergeCell ref="WUQ93:WUU93"/>
    <mergeCell ref="WVF93:WVJ93"/>
    <mergeCell ref="WVU93:WVY93"/>
    <mergeCell ref="WWJ93:WWN93"/>
    <mergeCell ref="WWY93:WXC93"/>
    <mergeCell ref="WXN93:WXR93"/>
    <mergeCell ref="WYC93:WYG93"/>
    <mergeCell ref="WYR93:WYV93"/>
    <mergeCell ref="WZG93:WZK93"/>
    <mergeCell ref="WZV93:WZZ93"/>
    <mergeCell ref="XAK93:XAO93"/>
    <mergeCell ref="XAZ93:XBD93"/>
    <mergeCell ref="XBO93:XBS93"/>
    <mergeCell ref="XCD93:XCH93"/>
    <mergeCell ref="XCS93:XCW93"/>
    <mergeCell ref="XDH93:XDL93"/>
    <mergeCell ref="XDW93:XEA93"/>
    <mergeCell ref="XEL93:XEP93"/>
    <mergeCell ref="XFA93:XFD93"/>
    <mergeCell ref="P101:T101"/>
    <mergeCell ref="AE101:AI101"/>
    <mergeCell ref="AT101:AX101"/>
    <mergeCell ref="BI101:BM101"/>
    <mergeCell ref="BX101:CB101"/>
    <mergeCell ref="CM101:CQ101"/>
    <mergeCell ref="DB101:DF101"/>
    <mergeCell ref="DQ101:DU101"/>
    <mergeCell ref="EF101:EJ101"/>
    <mergeCell ref="EU101:EY101"/>
    <mergeCell ref="FJ101:FN101"/>
    <mergeCell ref="FY101:GC101"/>
    <mergeCell ref="GN101:GR101"/>
    <mergeCell ref="HC101:HG101"/>
    <mergeCell ref="HR101:HV101"/>
    <mergeCell ref="IG101:IK101"/>
    <mergeCell ref="IV101:IZ101"/>
    <mergeCell ref="JK101:JO101"/>
    <mergeCell ref="JZ101:KD101"/>
    <mergeCell ref="KO101:KS101"/>
    <mergeCell ref="LD101:LH101"/>
    <mergeCell ref="LS101:LW101"/>
    <mergeCell ref="MH101:ML101"/>
    <mergeCell ref="MW101:NA101"/>
    <mergeCell ref="NL101:NP101"/>
    <mergeCell ref="OA101:OE101"/>
    <mergeCell ref="OP101:OT101"/>
    <mergeCell ref="PE101:PI101"/>
    <mergeCell ref="PT101:PX101"/>
    <mergeCell ref="QI101:QM101"/>
    <mergeCell ref="UJ101:UN101"/>
    <mergeCell ref="UY101:VC101"/>
    <mergeCell ref="VN101:VR101"/>
    <mergeCell ref="WC101:WG101"/>
    <mergeCell ref="WR101:WV101"/>
    <mergeCell ref="XG101:XK101"/>
    <mergeCell ref="XV101:XZ101"/>
    <mergeCell ref="YK101:YO101"/>
    <mergeCell ref="YZ101:ZD101"/>
    <mergeCell ref="ZO101:ZS101"/>
    <mergeCell ref="AAD101:AAH101"/>
    <mergeCell ref="AAS101:AAW101"/>
    <mergeCell ref="ABH101:ABL101"/>
    <mergeCell ref="ABW101:ACA101"/>
    <mergeCell ref="ACL101:ACP101"/>
    <mergeCell ref="ADA101:ADE101"/>
    <mergeCell ref="ADP101:ADT101"/>
    <mergeCell ref="AEE101:AEI101"/>
    <mergeCell ref="AET101:AEX101"/>
    <mergeCell ref="AFI101:AFM101"/>
    <mergeCell ref="AFX101:AGB101"/>
    <mergeCell ref="AGM101:AGQ101"/>
    <mergeCell ref="AHB101:AHF101"/>
    <mergeCell ref="AHQ101:AHU101"/>
    <mergeCell ref="AIF101:AIJ101"/>
    <mergeCell ref="AIU101:AIY101"/>
    <mergeCell ref="AJJ101:AJN101"/>
    <mergeCell ref="AJY101:AKC101"/>
    <mergeCell ref="AKN101:AKR101"/>
    <mergeCell ref="ALC101:ALG101"/>
    <mergeCell ref="ALR101:ALV101"/>
    <mergeCell ref="AMG101:AMK101"/>
    <mergeCell ref="AMV101:AMZ101"/>
    <mergeCell ref="ANK101:ANO101"/>
    <mergeCell ref="ANZ101:AOD101"/>
    <mergeCell ref="AOO101:AOS101"/>
    <mergeCell ref="APD101:APH101"/>
    <mergeCell ref="APS101:APW101"/>
    <mergeCell ref="AQH101:AQL101"/>
    <mergeCell ref="AQW101:ARA101"/>
    <mergeCell ref="ARL101:ARP101"/>
    <mergeCell ref="ASA101:ASE101"/>
    <mergeCell ref="ASP101:AST101"/>
    <mergeCell ref="ATE101:ATI101"/>
    <mergeCell ref="ATT101:ATX101"/>
    <mergeCell ref="AUI101:AUM101"/>
    <mergeCell ref="AUX101:AVB101"/>
    <mergeCell ref="AVM101:AVQ101"/>
    <mergeCell ref="AWB101:AWF101"/>
    <mergeCell ref="AWQ101:AWU101"/>
    <mergeCell ref="AXF101:AXJ101"/>
    <mergeCell ref="AXU101:AXY101"/>
    <mergeCell ref="AYJ101:AYN101"/>
    <mergeCell ref="AYY101:AZC101"/>
    <mergeCell ref="AZN101:AZR101"/>
    <mergeCell ref="BAC101:BAG101"/>
    <mergeCell ref="BAR101:BAV101"/>
    <mergeCell ref="BBG101:BBK101"/>
    <mergeCell ref="BBV101:BBZ101"/>
    <mergeCell ref="BCK101:BCO101"/>
    <mergeCell ref="BCZ101:BDD101"/>
    <mergeCell ref="BDO101:BDS101"/>
    <mergeCell ref="BED101:BEH101"/>
    <mergeCell ref="BES101:BEW101"/>
    <mergeCell ref="BFH101:BFL101"/>
    <mergeCell ref="BFW101:BGA101"/>
    <mergeCell ref="BGL101:BGP101"/>
    <mergeCell ref="BHA101:BHE101"/>
    <mergeCell ref="BHP101:BHT101"/>
    <mergeCell ref="BIE101:BII101"/>
    <mergeCell ref="BIT101:BIX101"/>
    <mergeCell ref="BJI101:BJM101"/>
    <mergeCell ref="BJX101:BKB101"/>
    <mergeCell ref="BKM101:BKQ101"/>
    <mergeCell ref="BLB101:BLF101"/>
    <mergeCell ref="BLQ101:BLU101"/>
    <mergeCell ref="BMF101:BMJ101"/>
    <mergeCell ref="BMU101:BMY101"/>
    <mergeCell ref="BNJ101:BNN101"/>
    <mergeCell ref="BNY101:BOC101"/>
    <mergeCell ref="BON101:BOR101"/>
    <mergeCell ref="BPC101:BPG101"/>
    <mergeCell ref="BPR101:BPV101"/>
    <mergeCell ref="BQG101:BQK101"/>
    <mergeCell ref="BQV101:BQZ101"/>
    <mergeCell ref="BRK101:BRO101"/>
    <mergeCell ref="BRZ101:BSD101"/>
    <mergeCell ref="BSO101:BSS101"/>
    <mergeCell ref="BTD101:BTH101"/>
    <mergeCell ref="BTS101:BTW101"/>
    <mergeCell ref="BUH101:BUL101"/>
    <mergeCell ref="BUW101:BVA101"/>
    <mergeCell ref="BVL101:BVP101"/>
    <mergeCell ref="BWA101:BWE101"/>
    <mergeCell ref="BWP101:BWT101"/>
    <mergeCell ref="BXE101:BXI101"/>
    <mergeCell ref="BXT101:BXX101"/>
    <mergeCell ref="BYI101:BYM101"/>
    <mergeCell ref="BYX101:BZB101"/>
    <mergeCell ref="BZM101:BZQ101"/>
    <mergeCell ref="CAB101:CAF101"/>
    <mergeCell ref="CAQ101:CAU101"/>
    <mergeCell ref="CBF101:CBJ101"/>
    <mergeCell ref="CBU101:CBY101"/>
    <mergeCell ref="CCJ101:CCN101"/>
    <mergeCell ref="CCY101:CDC101"/>
    <mergeCell ref="CDN101:CDR101"/>
    <mergeCell ref="CEC101:CEG101"/>
    <mergeCell ref="CER101:CEV101"/>
    <mergeCell ref="CFG101:CFK101"/>
    <mergeCell ref="CFV101:CFZ101"/>
    <mergeCell ref="CGK101:CGO101"/>
    <mergeCell ref="CGZ101:CHD101"/>
    <mergeCell ref="CHO101:CHS101"/>
    <mergeCell ref="CID101:CIH101"/>
    <mergeCell ref="CIS101:CIW101"/>
    <mergeCell ref="CJH101:CJL101"/>
    <mergeCell ref="CJW101:CKA101"/>
    <mergeCell ref="CKL101:CKP101"/>
    <mergeCell ref="CLA101:CLE101"/>
    <mergeCell ref="CLP101:CLT101"/>
    <mergeCell ref="CME101:CMI101"/>
    <mergeCell ref="CMT101:CMX101"/>
    <mergeCell ref="CNI101:CNM101"/>
    <mergeCell ref="CNX101:COB101"/>
    <mergeCell ref="COM101:COQ101"/>
    <mergeCell ref="CPB101:CPF101"/>
    <mergeCell ref="CPQ101:CPU101"/>
    <mergeCell ref="CQF101:CQJ101"/>
    <mergeCell ref="CQU101:CQY101"/>
    <mergeCell ref="CRJ101:CRN101"/>
    <mergeCell ref="CRY101:CSC101"/>
    <mergeCell ref="CSN101:CSR101"/>
    <mergeCell ref="CTC101:CTG101"/>
    <mergeCell ref="CTR101:CTV101"/>
    <mergeCell ref="CUG101:CUK101"/>
    <mergeCell ref="CUV101:CUZ101"/>
    <mergeCell ref="CVK101:CVO101"/>
    <mergeCell ref="CVZ101:CWD101"/>
    <mergeCell ref="CWO101:CWS101"/>
    <mergeCell ref="CXD101:CXH101"/>
    <mergeCell ref="CXS101:CXW101"/>
    <mergeCell ref="CYH101:CYL101"/>
    <mergeCell ref="CYW101:CZA101"/>
    <mergeCell ref="CZL101:CZP101"/>
    <mergeCell ref="DAA101:DAE101"/>
    <mergeCell ref="DAP101:DAT101"/>
    <mergeCell ref="DBE101:DBI101"/>
    <mergeCell ref="DBT101:DBX101"/>
    <mergeCell ref="DCI101:DCM101"/>
    <mergeCell ref="DCX101:DDB101"/>
    <mergeCell ref="DDM101:DDQ101"/>
    <mergeCell ref="DEB101:DEF101"/>
    <mergeCell ref="DEQ101:DEU101"/>
    <mergeCell ref="DFF101:DFJ101"/>
    <mergeCell ref="DFU101:DFY101"/>
    <mergeCell ref="DGJ101:DGN101"/>
    <mergeCell ref="DGY101:DHC101"/>
    <mergeCell ref="DHN101:DHR101"/>
    <mergeCell ref="DIC101:DIG101"/>
    <mergeCell ref="DIR101:DIV101"/>
    <mergeCell ref="DJG101:DJK101"/>
    <mergeCell ref="DJV101:DJZ101"/>
    <mergeCell ref="DKK101:DKO101"/>
    <mergeCell ref="DKZ101:DLD101"/>
    <mergeCell ref="DLO101:DLS101"/>
    <mergeCell ref="DMD101:DMH101"/>
    <mergeCell ref="DMS101:DMW101"/>
    <mergeCell ref="DNH101:DNL101"/>
    <mergeCell ref="DNW101:DOA101"/>
    <mergeCell ref="DOL101:DOP101"/>
    <mergeCell ref="DPA101:DPE101"/>
    <mergeCell ref="DPP101:DPT101"/>
    <mergeCell ref="DQE101:DQI101"/>
    <mergeCell ref="DQT101:DQX101"/>
    <mergeCell ref="DRI101:DRM101"/>
    <mergeCell ref="DRX101:DSB101"/>
    <mergeCell ref="DSM101:DSQ101"/>
    <mergeCell ref="DTB101:DTF101"/>
    <mergeCell ref="DTQ101:DTU101"/>
    <mergeCell ref="DUF101:DUJ101"/>
    <mergeCell ref="DUU101:DUY101"/>
    <mergeCell ref="DVJ101:DVN101"/>
    <mergeCell ref="DVY101:DWC101"/>
    <mergeCell ref="DWN101:DWR101"/>
    <mergeCell ref="DXC101:DXG101"/>
    <mergeCell ref="DXR101:DXV101"/>
    <mergeCell ref="DYG101:DYK101"/>
    <mergeCell ref="DYV101:DYZ101"/>
    <mergeCell ref="DZK101:DZO101"/>
    <mergeCell ref="DZZ101:EAD101"/>
    <mergeCell ref="EAO101:EAS101"/>
    <mergeCell ref="EBD101:EBH101"/>
    <mergeCell ref="EBS101:EBW101"/>
    <mergeCell ref="ECH101:ECL101"/>
    <mergeCell ref="ECW101:EDA101"/>
    <mergeCell ref="EDL101:EDP101"/>
    <mergeCell ref="EEA101:EEE101"/>
    <mergeCell ref="EEP101:EET101"/>
    <mergeCell ref="EFE101:EFI101"/>
    <mergeCell ref="EFT101:EFX101"/>
    <mergeCell ref="EGI101:EGM101"/>
    <mergeCell ref="EGX101:EHB101"/>
    <mergeCell ref="EHM101:EHQ101"/>
    <mergeCell ref="EIB101:EIF101"/>
    <mergeCell ref="EIQ101:EIU101"/>
    <mergeCell ref="EJF101:EJJ101"/>
    <mergeCell ref="EJU101:EJY101"/>
    <mergeCell ref="EKJ101:EKN101"/>
    <mergeCell ref="EKY101:ELC101"/>
    <mergeCell ref="ELN101:ELR101"/>
    <mergeCell ref="EMC101:EMG101"/>
    <mergeCell ref="EMR101:EMV101"/>
    <mergeCell ref="ENG101:ENK101"/>
    <mergeCell ref="ENV101:ENZ101"/>
    <mergeCell ref="EOK101:EOO101"/>
    <mergeCell ref="EOZ101:EPD101"/>
    <mergeCell ref="EPO101:EPS101"/>
    <mergeCell ref="EQD101:EQH101"/>
    <mergeCell ref="EQS101:EQW101"/>
    <mergeCell ref="ERH101:ERL101"/>
    <mergeCell ref="ERW101:ESA101"/>
    <mergeCell ref="ESL101:ESP101"/>
    <mergeCell ref="ETA101:ETE101"/>
    <mergeCell ref="ETP101:ETT101"/>
    <mergeCell ref="EUE101:EUI101"/>
    <mergeCell ref="EUT101:EUX101"/>
    <mergeCell ref="EVI101:EVM101"/>
    <mergeCell ref="EVX101:EWB101"/>
    <mergeCell ref="EWM101:EWQ101"/>
    <mergeCell ref="EXB101:EXF101"/>
    <mergeCell ref="EXQ101:EXU101"/>
    <mergeCell ref="EYF101:EYJ101"/>
    <mergeCell ref="EYU101:EYY101"/>
    <mergeCell ref="EZJ101:EZN101"/>
    <mergeCell ref="EZY101:FAC101"/>
    <mergeCell ref="FAN101:FAR101"/>
    <mergeCell ref="FBC101:FBG101"/>
    <mergeCell ref="FBR101:FBV101"/>
    <mergeCell ref="FCG101:FCK101"/>
    <mergeCell ref="FCV101:FCZ101"/>
    <mergeCell ref="FDK101:FDO101"/>
    <mergeCell ref="FDZ101:FED101"/>
    <mergeCell ref="FEO101:FES101"/>
    <mergeCell ref="FFD101:FFH101"/>
    <mergeCell ref="FFS101:FFW101"/>
    <mergeCell ref="FGH101:FGL101"/>
    <mergeCell ref="FGW101:FHA101"/>
    <mergeCell ref="FHL101:FHP101"/>
    <mergeCell ref="FIA101:FIE101"/>
    <mergeCell ref="FIP101:FIT101"/>
    <mergeCell ref="FJE101:FJI101"/>
    <mergeCell ref="FJT101:FJX101"/>
    <mergeCell ref="FKI101:FKM101"/>
    <mergeCell ref="FKX101:FLB101"/>
    <mergeCell ref="FLM101:FLQ101"/>
    <mergeCell ref="FMB101:FMF101"/>
    <mergeCell ref="FMQ101:FMU101"/>
    <mergeCell ref="FNF101:FNJ101"/>
    <mergeCell ref="FNU101:FNY101"/>
    <mergeCell ref="FOJ101:FON101"/>
    <mergeCell ref="FOY101:FPC101"/>
    <mergeCell ref="FPN101:FPR101"/>
    <mergeCell ref="FQC101:FQG101"/>
    <mergeCell ref="FQR101:FQV101"/>
    <mergeCell ref="FRG101:FRK101"/>
    <mergeCell ref="FRV101:FRZ101"/>
    <mergeCell ref="FSK101:FSO101"/>
    <mergeCell ref="FSZ101:FTD101"/>
    <mergeCell ref="FTO101:FTS101"/>
    <mergeCell ref="FUD101:FUH101"/>
    <mergeCell ref="FUS101:FUW101"/>
    <mergeCell ref="FVH101:FVL101"/>
    <mergeCell ref="FVW101:FWA101"/>
    <mergeCell ref="FWL101:FWP101"/>
    <mergeCell ref="FXA101:FXE101"/>
    <mergeCell ref="FXP101:FXT101"/>
    <mergeCell ref="FYE101:FYI101"/>
    <mergeCell ref="FYT101:FYX101"/>
    <mergeCell ref="FZI101:FZM101"/>
    <mergeCell ref="FZX101:GAB101"/>
    <mergeCell ref="GAM101:GAQ101"/>
    <mergeCell ref="GBB101:GBF101"/>
    <mergeCell ref="GBQ101:GBU101"/>
    <mergeCell ref="GCF101:GCJ101"/>
    <mergeCell ref="GCU101:GCY101"/>
    <mergeCell ref="GDJ101:GDN101"/>
    <mergeCell ref="GDY101:GEC101"/>
    <mergeCell ref="GEN101:GER101"/>
    <mergeCell ref="GFC101:GFG101"/>
    <mergeCell ref="GFR101:GFV101"/>
    <mergeCell ref="GGG101:GGK101"/>
    <mergeCell ref="GGV101:GGZ101"/>
    <mergeCell ref="GHK101:GHO101"/>
    <mergeCell ref="GHZ101:GID101"/>
    <mergeCell ref="GIO101:GIS101"/>
    <mergeCell ref="GJD101:GJH101"/>
    <mergeCell ref="GJS101:GJW101"/>
    <mergeCell ref="GKH101:GKL101"/>
    <mergeCell ref="GKW101:GLA101"/>
    <mergeCell ref="GLL101:GLP101"/>
    <mergeCell ref="GMA101:GME101"/>
    <mergeCell ref="GMP101:GMT101"/>
    <mergeCell ref="GNE101:GNI101"/>
    <mergeCell ref="GNT101:GNX101"/>
    <mergeCell ref="GOI101:GOM101"/>
    <mergeCell ref="GOX101:GPB101"/>
    <mergeCell ref="GPM101:GPQ101"/>
    <mergeCell ref="GQB101:GQF101"/>
    <mergeCell ref="GQQ101:GQU101"/>
    <mergeCell ref="GRF101:GRJ101"/>
    <mergeCell ref="GRU101:GRY101"/>
    <mergeCell ref="GSJ101:GSN101"/>
    <mergeCell ref="GSY101:GTC101"/>
    <mergeCell ref="GTN101:GTR101"/>
    <mergeCell ref="GUC101:GUG101"/>
    <mergeCell ref="GUR101:GUV101"/>
    <mergeCell ref="GVG101:GVK101"/>
    <mergeCell ref="GVV101:GVZ101"/>
    <mergeCell ref="GWK101:GWO101"/>
    <mergeCell ref="GWZ101:GXD101"/>
    <mergeCell ref="GXO101:GXS101"/>
    <mergeCell ref="GYD101:GYH101"/>
    <mergeCell ref="GYS101:GYW101"/>
    <mergeCell ref="GZH101:GZL101"/>
    <mergeCell ref="GZW101:HAA101"/>
    <mergeCell ref="HAL101:HAP101"/>
    <mergeCell ref="HBA101:HBE101"/>
    <mergeCell ref="HBP101:HBT101"/>
    <mergeCell ref="HCE101:HCI101"/>
    <mergeCell ref="HCT101:HCX101"/>
    <mergeCell ref="HDI101:HDM101"/>
    <mergeCell ref="HDX101:HEB101"/>
    <mergeCell ref="HEM101:HEQ101"/>
    <mergeCell ref="HFB101:HFF101"/>
    <mergeCell ref="HFQ101:HFU101"/>
    <mergeCell ref="HGF101:HGJ101"/>
    <mergeCell ref="HGU101:HGY101"/>
    <mergeCell ref="HHJ101:HHN101"/>
    <mergeCell ref="HHY101:HIC101"/>
    <mergeCell ref="HIN101:HIR101"/>
    <mergeCell ref="HJC101:HJG101"/>
    <mergeCell ref="HJR101:HJV101"/>
    <mergeCell ref="HKG101:HKK101"/>
    <mergeCell ref="HKV101:HKZ101"/>
    <mergeCell ref="HLK101:HLO101"/>
    <mergeCell ref="HLZ101:HMD101"/>
    <mergeCell ref="HMO101:HMS101"/>
    <mergeCell ref="HND101:HNH101"/>
    <mergeCell ref="HNS101:HNW101"/>
    <mergeCell ref="HOH101:HOL101"/>
    <mergeCell ref="HOW101:HPA101"/>
    <mergeCell ref="HPL101:HPP101"/>
    <mergeCell ref="HQA101:HQE101"/>
    <mergeCell ref="HQP101:HQT101"/>
    <mergeCell ref="HRE101:HRI101"/>
    <mergeCell ref="HRT101:HRX101"/>
    <mergeCell ref="HSI101:HSM101"/>
    <mergeCell ref="HSX101:HTB101"/>
    <mergeCell ref="HTM101:HTQ101"/>
    <mergeCell ref="HUB101:HUF101"/>
    <mergeCell ref="HUQ101:HUU101"/>
    <mergeCell ref="HVF101:HVJ101"/>
    <mergeCell ref="HVU101:HVY101"/>
    <mergeCell ref="HWJ101:HWN101"/>
    <mergeCell ref="HWY101:HXC101"/>
    <mergeCell ref="HXN101:HXR101"/>
    <mergeCell ref="HYC101:HYG101"/>
    <mergeCell ref="HYR101:HYV101"/>
    <mergeCell ref="HZG101:HZK101"/>
    <mergeCell ref="HZV101:HZZ101"/>
    <mergeCell ref="IAK101:IAO101"/>
    <mergeCell ref="IAZ101:IBD101"/>
    <mergeCell ref="IBO101:IBS101"/>
    <mergeCell ref="ICD101:ICH101"/>
    <mergeCell ref="ICS101:ICW101"/>
    <mergeCell ref="IDH101:IDL101"/>
    <mergeCell ref="IDW101:IEA101"/>
    <mergeCell ref="IEL101:IEP101"/>
    <mergeCell ref="IFA101:IFE101"/>
    <mergeCell ref="IFP101:IFT101"/>
    <mergeCell ref="IGE101:IGI101"/>
    <mergeCell ref="IGT101:IGX101"/>
    <mergeCell ref="IHI101:IHM101"/>
    <mergeCell ref="IHX101:IIB101"/>
    <mergeCell ref="IIM101:IIQ101"/>
    <mergeCell ref="IJB101:IJF101"/>
    <mergeCell ref="IJQ101:IJU101"/>
    <mergeCell ref="IKF101:IKJ101"/>
    <mergeCell ref="IKU101:IKY101"/>
    <mergeCell ref="ILJ101:ILN101"/>
    <mergeCell ref="ILY101:IMC101"/>
    <mergeCell ref="IMN101:IMR101"/>
    <mergeCell ref="INC101:ING101"/>
    <mergeCell ref="INR101:INV101"/>
    <mergeCell ref="IOG101:IOK101"/>
    <mergeCell ref="IOV101:IOZ101"/>
    <mergeCell ref="IPK101:IPO101"/>
    <mergeCell ref="IPZ101:IQD101"/>
    <mergeCell ref="IQO101:IQS101"/>
    <mergeCell ref="IRD101:IRH101"/>
    <mergeCell ref="IRS101:IRW101"/>
    <mergeCell ref="ISH101:ISL101"/>
    <mergeCell ref="ISW101:ITA101"/>
    <mergeCell ref="ITL101:ITP101"/>
    <mergeCell ref="IUA101:IUE101"/>
    <mergeCell ref="IUP101:IUT101"/>
    <mergeCell ref="IVE101:IVI101"/>
    <mergeCell ref="IVT101:IVX101"/>
    <mergeCell ref="IWI101:IWM101"/>
    <mergeCell ref="IWX101:IXB101"/>
    <mergeCell ref="IXM101:IXQ101"/>
    <mergeCell ref="IYB101:IYF101"/>
    <mergeCell ref="IYQ101:IYU101"/>
    <mergeCell ref="IZF101:IZJ101"/>
    <mergeCell ref="IZU101:IZY101"/>
    <mergeCell ref="JAJ101:JAN101"/>
    <mergeCell ref="JAY101:JBC101"/>
    <mergeCell ref="JBN101:JBR101"/>
    <mergeCell ref="JCC101:JCG101"/>
    <mergeCell ref="JCR101:JCV101"/>
    <mergeCell ref="JDG101:JDK101"/>
    <mergeCell ref="JDV101:JDZ101"/>
    <mergeCell ref="JEK101:JEO101"/>
    <mergeCell ref="JEZ101:JFD101"/>
    <mergeCell ref="JFO101:JFS101"/>
    <mergeCell ref="JGD101:JGH101"/>
    <mergeCell ref="JGS101:JGW101"/>
    <mergeCell ref="JHH101:JHL101"/>
    <mergeCell ref="JHW101:JIA101"/>
    <mergeCell ref="JIL101:JIP101"/>
    <mergeCell ref="JJA101:JJE101"/>
    <mergeCell ref="JJP101:JJT101"/>
    <mergeCell ref="JKE101:JKI101"/>
    <mergeCell ref="JKT101:JKX101"/>
    <mergeCell ref="JLI101:JLM101"/>
    <mergeCell ref="JLX101:JMB101"/>
    <mergeCell ref="JMM101:JMQ101"/>
    <mergeCell ref="JNB101:JNF101"/>
    <mergeCell ref="JNQ101:JNU101"/>
    <mergeCell ref="JOF101:JOJ101"/>
    <mergeCell ref="JOU101:JOY101"/>
    <mergeCell ref="JPJ101:JPN101"/>
    <mergeCell ref="JPY101:JQC101"/>
    <mergeCell ref="JQN101:JQR101"/>
    <mergeCell ref="JRC101:JRG101"/>
    <mergeCell ref="JRR101:JRV101"/>
    <mergeCell ref="JSG101:JSK101"/>
    <mergeCell ref="JSV101:JSZ101"/>
    <mergeCell ref="JTK101:JTO101"/>
    <mergeCell ref="JTZ101:JUD101"/>
    <mergeCell ref="JUO101:JUS101"/>
    <mergeCell ref="JVD101:JVH101"/>
    <mergeCell ref="JVS101:JVW101"/>
    <mergeCell ref="JWH101:JWL101"/>
    <mergeCell ref="JWW101:JXA101"/>
    <mergeCell ref="JXL101:JXP101"/>
    <mergeCell ref="JYA101:JYE101"/>
    <mergeCell ref="JYP101:JYT101"/>
    <mergeCell ref="JZE101:JZI101"/>
    <mergeCell ref="JZT101:JZX101"/>
    <mergeCell ref="KAI101:KAM101"/>
    <mergeCell ref="KAX101:KBB101"/>
    <mergeCell ref="KBM101:KBQ101"/>
    <mergeCell ref="KCB101:KCF101"/>
    <mergeCell ref="KCQ101:KCU101"/>
    <mergeCell ref="KDF101:KDJ101"/>
    <mergeCell ref="KDU101:KDY101"/>
    <mergeCell ref="KEJ101:KEN101"/>
    <mergeCell ref="KEY101:KFC101"/>
    <mergeCell ref="KFN101:KFR101"/>
    <mergeCell ref="KGC101:KGG101"/>
    <mergeCell ref="KGR101:KGV101"/>
    <mergeCell ref="KHG101:KHK101"/>
    <mergeCell ref="KHV101:KHZ101"/>
    <mergeCell ref="KIK101:KIO101"/>
    <mergeCell ref="KIZ101:KJD101"/>
    <mergeCell ref="KJO101:KJS101"/>
    <mergeCell ref="KKD101:KKH101"/>
    <mergeCell ref="KKS101:KKW101"/>
    <mergeCell ref="KLH101:KLL101"/>
    <mergeCell ref="KLW101:KMA101"/>
    <mergeCell ref="KML101:KMP101"/>
    <mergeCell ref="KNA101:KNE101"/>
    <mergeCell ref="KNP101:KNT101"/>
    <mergeCell ref="KOE101:KOI101"/>
    <mergeCell ref="KOT101:KOX101"/>
    <mergeCell ref="KPI101:KPM101"/>
    <mergeCell ref="KPX101:KQB101"/>
    <mergeCell ref="KQM101:KQQ101"/>
    <mergeCell ref="KRB101:KRF101"/>
    <mergeCell ref="KRQ101:KRU101"/>
    <mergeCell ref="KSF101:KSJ101"/>
    <mergeCell ref="KSU101:KSY101"/>
    <mergeCell ref="KTJ101:KTN101"/>
    <mergeCell ref="KTY101:KUC101"/>
    <mergeCell ref="KUN101:KUR101"/>
    <mergeCell ref="KVC101:KVG101"/>
    <mergeCell ref="KVR101:KVV101"/>
    <mergeCell ref="KWG101:KWK101"/>
    <mergeCell ref="KWV101:KWZ101"/>
    <mergeCell ref="KXK101:KXO101"/>
    <mergeCell ref="KXZ101:KYD101"/>
    <mergeCell ref="KYO101:KYS101"/>
    <mergeCell ref="KZD101:KZH101"/>
    <mergeCell ref="KZS101:KZW101"/>
    <mergeCell ref="LAH101:LAL101"/>
    <mergeCell ref="LAW101:LBA101"/>
    <mergeCell ref="LBL101:LBP101"/>
    <mergeCell ref="LCA101:LCE101"/>
    <mergeCell ref="LCP101:LCT101"/>
    <mergeCell ref="LDE101:LDI101"/>
    <mergeCell ref="LDT101:LDX101"/>
    <mergeCell ref="LEI101:LEM101"/>
    <mergeCell ref="LEX101:LFB101"/>
    <mergeCell ref="LFM101:LFQ101"/>
    <mergeCell ref="LGB101:LGF101"/>
    <mergeCell ref="LGQ101:LGU101"/>
    <mergeCell ref="LHF101:LHJ101"/>
    <mergeCell ref="LHU101:LHY101"/>
    <mergeCell ref="LIJ101:LIN101"/>
    <mergeCell ref="LIY101:LJC101"/>
    <mergeCell ref="LJN101:LJR101"/>
    <mergeCell ref="LKC101:LKG101"/>
    <mergeCell ref="LKR101:LKV101"/>
    <mergeCell ref="LLG101:LLK101"/>
    <mergeCell ref="LLV101:LLZ101"/>
    <mergeCell ref="LMK101:LMO101"/>
    <mergeCell ref="LMZ101:LND101"/>
    <mergeCell ref="LNO101:LNS101"/>
    <mergeCell ref="LOD101:LOH101"/>
    <mergeCell ref="LOS101:LOW101"/>
    <mergeCell ref="LPH101:LPL101"/>
    <mergeCell ref="LPW101:LQA101"/>
    <mergeCell ref="LQL101:LQP101"/>
    <mergeCell ref="LRA101:LRE101"/>
    <mergeCell ref="LRP101:LRT101"/>
    <mergeCell ref="LSE101:LSI101"/>
    <mergeCell ref="LST101:LSX101"/>
    <mergeCell ref="LTI101:LTM101"/>
    <mergeCell ref="LTX101:LUB101"/>
    <mergeCell ref="LUM101:LUQ101"/>
    <mergeCell ref="LVB101:LVF101"/>
    <mergeCell ref="LVQ101:LVU101"/>
    <mergeCell ref="LWF101:LWJ101"/>
    <mergeCell ref="LWU101:LWY101"/>
    <mergeCell ref="LXJ101:LXN101"/>
    <mergeCell ref="LXY101:LYC101"/>
    <mergeCell ref="LYN101:LYR101"/>
    <mergeCell ref="LZC101:LZG101"/>
    <mergeCell ref="LZR101:LZV101"/>
    <mergeCell ref="MAG101:MAK101"/>
    <mergeCell ref="MAV101:MAZ101"/>
    <mergeCell ref="MBK101:MBO101"/>
    <mergeCell ref="MBZ101:MCD101"/>
    <mergeCell ref="MCO101:MCS101"/>
    <mergeCell ref="MDD101:MDH101"/>
    <mergeCell ref="MDS101:MDW101"/>
    <mergeCell ref="MEH101:MEL101"/>
    <mergeCell ref="MEW101:MFA101"/>
    <mergeCell ref="MFL101:MFP101"/>
    <mergeCell ref="MGA101:MGE101"/>
    <mergeCell ref="MGP101:MGT101"/>
    <mergeCell ref="MHE101:MHI101"/>
    <mergeCell ref="MHT101:MHX101"/>
    <mergeCell ref="MII101:MIM101"/>
    <mergeCell ref="MIX101:MJB101"/>
    <mergeCell ref="MJM101:MJQ101"/>
    <mergeCell ref="MKB101:MKF101"/>
    <mergeCell ref="MKQ101:MKU101"/>
    <mergeCell ref="MLF101:MLJ101"/>
    <mergeCell ref="MLU101:MLY101"/>
    <mergeCell ref="MMJ101:MMN101"/>
    <mergeCell ref="MMY101:MNC101"/>
    <mergeCell ref="MNN101:MNR101"/>
    <mergeCell ref="MOC101:MOG101"/>
    <mergeCell ref="MOR101:MOV101"/>
    <mergeCell ref="MPG101:MPK101"/>
    <mergeCell ref="MPV101:MPZ101"/>
    <mergeCell ref="MQK101:MQO101"/>
    <mergeCell ref="MQZ101:MRD101"/>
    <mergeCell ref="MRO101:MRS101"/>
    <mergeCell ref="MSD101:MSH101"/>
    <mergeCell ref="MSS101:MSW101"/>
    <mergeCell ref="MTH101:MTL101"/>
    <mergeCell ref="MTW101:MUA101"/>
    <mergeCell ref="MUL101:MUP101"/>
    <mergeCell ref="MVA101:MVE101"/>
    <mergeCell ref="MVP101:MVT101"/>
    <mergeCell ref="MWE101:MWI101"/>
    <mergeCell ref="MWT101:MWX101"/>
    <mergeCell ref="MXI101:MXM101"/>
    <mergeCell ref="MXX101:MYB101"/>
    <mergeCell ref="MYM101:MYQ101"/>
    <mergeCell ref="MZB101:MZF101"/>
    <mergeCell ref="MZQ101:MZU101"/>
    <mergeCell ref="NAF101:NAJ101"/>
    <mergeCell ref="NAU101:NAY101"/>
    <mergeCell ref="NBJ101:NBN101"/>
    <mergeCell ref="NBY101:NCC101"/>
    <mergeCell ref="NCN101:NCR101"/>
    <mergeCell ref="NDC101:NDG101"/>
    <mergeCell ref="NDR101:NDV101"/>
    <mergeCell ref="NEG101:NEK101"/>
    <mergeCell ref="NEV101:NEZ101"/>
    <mergeCell ref="NFK101:NFO101"/>
    <mergeCell ref="NFZ101:NGD101"/>
    <mergeCell ref="NGO101:NGS101"/>
    <mergeCell ref="NHD101:NHH101"/>
    <mergeCell ref="NHS101:NHW101"/>
    <mergeCell ref="NIH101:NIL101"/>
    <mergeCell ref="NIW101:NJA101"/>
    <mergeCell ref="NJL101:NJP101"/>
    <mergeCell ref="NKA101:NKE101"/>
    <mergeCell ref="NKP101:NKT101"/>
    <mergeCell ref="NLE101:NLI101"/>
    <mergeCell ref="NLT101:NLX101"/>
    <mergeCell ref="NMI101:NMM101"/>
    <mergeCell ref="NMX101:NNB101"/>
    <mergeCell ref="NNM101:NNQ101"/>
    <mergeCell ref="NOB101:NOF101"/>
    <mergeCell ref="NOQ101:NOU101"/>
    <mergeCell ref="NPF101:NPJ101"/>
    <mergeCell ref="NPU101:NPY101"/>
    <mergeCell ref="NQJ101:NQN101"/>
    <mergeCell ref="NQY101:NRC101"/>
    <mergeCell ref="NRN101:NRR101"/>
    <mergeCell ref="NSC101:NSG101"/>
    <mergeCell ref="NSR101:NSV101"/>
    <mergeCell ref="NTG101:NTK101"/>
    <mergeCell ref="NTV101:NTZ101"/>
    <mergeCell ref="NUK101:NUO101"/>
    <mergeCell ref="NUZ101:NVD101"/>
    <mergeCell ref="NVO101:NVS101"/>
    <mergeCell ref="NWD101:NWH101"/>
    <mergeCell ref="NWS101:NWW101"/>
    <mergeCell ref="NXH101:NXL101"/>
    <mergeCell ref="NXW101:NYA101"/>
    <mergeCell ref="NYL101:NYP101"/>
    <mergeCell ref="NZA101:NZE101"/>
    <mergeCell ref="NZP101:NZT101"/>
    <mergeCell ref="OAE101:OAI101"/>
    <mergeCell ref="OAT101:OAX101"/>
    <mergeCell ref="OBI101:OBM101"/>
    <mergeCell ref="OBX101:OCB101"/>
    <mergeCell ref="OCM101:OCQ101"/>
    <mergeCell ref="ODB101:ODF101"/>
    <mergeCell ref="ODQ101:ODU101"/>
    <mergeCell ref="OEF101:OEJ101"/>
    <mergeCell ref="OEU101:OEY101"/>
    <mergeCell ref="OFJ101:OFN101"/>
    <mergeCell ref="OFY101:OGC101"/>
    <mergeCell ref="OGN101:OGR101"/>
    <mergeCell ref="OHC101:OHG101"/>
    <mergeCell ref="OHR101:OHV101"/>
    <mergeCell ref="OIG101:OIK101"/>
    <mergeCell ref="OIV101:OIZ101"/>
    <mergeCell ref="OJK101:OJO101"/>
    <mergeCell ref="OJZ101:OKD101"/>
    <mergeCell ref="OKO101:OKS101"/>
    <mergeCell ref="OLD101:OLH101"/>
    <mergeCell ref="OLS101:OLW101"/>
    <mergeCell ref="OMH101:OML101"/>
    <mergeCell ref="OMW101:ONA101"/>
    <mergeCell ref="ONL101:ONP101"/>
    <mergeCell ref="OOA101:OOE101"/>
    <mergeCell ref="OOP101:OOT101"/>
    <mergeCell ref="OPE101:OPI101"/>
    <mergeCell ref="OPT101:OPX101"/>
    <mergeCell ref="OQI101:OQM101"/>
    <mergeCell ref="OQX101:ORB101"/>
    <mergeCell ref="ORM101:ORQ101"/>
    <mergeCell ref="OSB101:OSF101"/>
    <mergeCell ref="OSQ101:OSU101"/>
    <mergeCell ref="OTF101:OTJ101"/>
    <mergeCell ref="OTU101:OTY101"/>
    <mergeCell ref="OUJ101:OUN101"/>
    <mergeCell ref="OUY101:OVC101"/>
    <mergeCell ref="OVN101:OVR101"/>
    <mergeCell ref="OWC101:OWG101"/>
    <mergeCell ref="OWR101:OWV101"/>
    <mergeCell ref="OXG101:OXK101"/>
    <mergeCell ref="OXV101:OXZ101"/>
    <mergeCell ref="OYK101:OYO101"/>
    <mergeCell ref="OYZ101:OZD101"/>
    <mergeCell ref="OZO101:OZS101"/>
    <mergeCell ref="PAD101:PAH101"/>
    <mergeCell ref="PAS101:PAW101"/>
    <mergeCell ref="PBH101:PBL101"/>
    <mergeCell ref="PBW101:PCA101"/>
    <mergeCell ref="PCL101:PCP101"/>
    <mergeCell ref="PDA101:PDE101"/>
    <mergeCell ref="PDP101:PDT101"/>
    <mergeCell ref="PEE101:PEI101"/>
    <mergeCell ref="PET101:PEX101"/>
    <mergeCell ref="PFI101:PFM101"/>
    <mergeCell ref="PFX101:PGB101"/>
    <mergeCell ref="PGM101:PGQ101"/>
    <mergeCell ref="PHB101:PHF101"/>
    <mergeCell ref="PHQ101:PHU101"/>
    <mergeCell ref="PIF101:PIJ101"/>
    <mergeCell ref="PIU101:PIY101"/>
    <mergeCell ref="PJJ101:PJN101"/>
    <mergeCell ref="PJY101:PKC101"/>
    <mergeCell ref="PKN101:PKR101"/>
    <mergeCell ref="PLC101:PLG101"/>
    <mergeCell ref="PLR101:PLV101"/>
    <mergeCell ref="PMG101:PMK101"/>
    <mergeCell ref="PMV101:PMZ101"/>
    <mergeCell ref="PNK101:PNO101"/>
    <mergeCell ref="PNZ101:POD101"/>
    <mergeCell ref="POO101:POS101"/>
    <mergeCell ref="PPD101:PPH101"/>
    <mergeCell ref="PPS101:PPW101"/>
    <mergeCell ref="PQH101:PQL101"/>
    <mergeCell ref="PQW101:PRA101"/>
    <mergeCell ref="PRL101:PRP101"/>
    <mergeCell ref="PSA101:PSE101"/>
    <mergeCell ref="PSP101:PST101"/>
    <mergeCell ref="PTE101:PTI101"/>
    <mergeCell ref="PTT101:PTX101"/>
    <mergeCell ref="PUI101:PUM101"/>
    <mergeCell ref="PUX101:PVB101"/>
    <mergeCell ref="PVM101:PVQ101"/>
    <mergeCell ref="PWB101:PWF101"/>
    <mergeCell ref="PWQ101:PWU101"/>
    <mergeCell ref="PXF101:PXJ101"/>
    <mergeCell ref="PXU101:PXY101"/>
    <mergeCell ref="PYJ101:PYN101"/>
    <mergeCell ref="PYY101:PZC101"/>
    <mergeCell ref="PZN101:PZR101"/>
    <mergeCell ref="QAC101:QAG101"/>
    <mergeCell ref="QAR101:QAV101"/>
    <mergeCell ref="QBG101:QBK101"/>
    <mergeCell ref="QBV101:QBZ101"/>
    <mergeCell ref="QCK101:QCO101"/>
    <mergeCell ref="QCZ101:QDD101"/>
    <mergeCell ref="QDO101:QDS101"/>
    <mergeCell ref="QED101:QEH101"/>
    <mergeCell ref="QES101:QEW101"/>
    <mergeCell ref="QFH101:QFL101"/>
    <mergeCell ref="QFW101:QGA101"/>
    <mergeCell ref="QGL101:QGP101"/>
    <mergeCell ref="QHA101:QHE101"/>
    <mergeCell ref="QHP101:QHT101"/>
    <mergeCell ref="QIE101:QII101"/>
    <mergeCell ref="QIT101:QIX101"/>
    <mergeCell ref="QJI101:QJM101"/>
    <mergeCell ref="QJX101:QKB101"/>
    <mergeCell ref="QKM101:QKQ101"/>
    <mergeCell ref="QLB101:QLF101"/>
    <mergeCell ref="QLQ101:QLU101"/>
    <mergeCell ref="QMF101:QMJ101"/>
    <mergeCell ref="QMU101:QMY101"/>
    <mergeCell ref="QNJ101:QNN101"/>
    <mergeCell ref="QNY101:QOC101"/>
    <mergeCell ref="QON101:QOR101"/>
    <mergeCell ref="QPC101:QPG101"/>
    <mergeCell ref="QPR101:QPV101"/>
    <mergeCell ref="QQG101:QQK101"/>
    <mergeCell ref="QQV101:QQZ101"/>
    <mergeCell ref="QRK101:QRO101"/>
    <mergeCell ref="QRZ101:QSD101"/>
    <mergeCell ref="QSO101:QSS101"/>
    <mergeCell ref="QTD101:QTH101"/>
    <mergeCell ref="QTS101:QTW101"/>
    <mergeCell ref="QUH101:QUL101"/>
    <mergeCell ref="QUW101:QVA101"/>
    <mergeCell ref="QVL101:QVP101"/>
    <mergeCell ref="QWA101:QWE101"/>
    <mergeCell ref="QWP101:QWT101"/>
    <mergeCell ref="QXE101:QXI101"/>
    <mergeCell ref="QXT101:QXX101"/>
    <mergeCell ref="QYI101:QYM101"/>
    <mergeCell ref="QYX101:QZB101"/>
    <mergeCell ref="QZM101:QZQ101"/>
    <mergeCell ref="RAB101:RAF101"/>
    <mergeCell ref="RAQ101:RAU101"/>
    <mergeCell ref="RBF101:RBJ101"/>
    <mergeCell ref="RBU101:RBY101"/>
    <mergeCell ref="RCJ101:RCN101"/>
    <mergeCell ref="RCY101:RDC101"/>
    <mergeCell ref="RDN101:RDR101"/>
    <mergeCell ref="REC101:REG101"/>
    <mergeCell ref="RER101:REV101"/>
    <mergeCell ref="RFG101:RFK101"/>
    <mergeCell ref="RFV101:RFZ101"/>
    <mergeCell ref="RGK101:RGO101"/>
    <mergeCell ref="RGZ101:RHD101"/>
    <mergeCell ref="RHO101:RHS101"/>
    <mergeCell ref="RID101:RIH101"/>
    <mergeCell ref="RIS101:RIW101"/>
    <mergeCell ref="RJH101:RJL101"/>
    <mergeCell ref="RJW101:RKA101"/>
    <mergeCell ref="RKL101:RKP101"/>
    <mergeCell ref="RLA101:RLE101"/>
    <mergeCell ref="RLP101:RLT101"/>
    <mergeCell ref="RME101:RMI101"/>
    <mergeCell ref="RMT101:RMX101"/>
    <mergeCell ref="RNI101:RNM101"/>
    <mergeCell ref="RNX101:ROB101"/>
    <mergeCell ref="ROM101:ROQ101"/>
    <mergeCell ref="RPB101:RPF101"/>
    <mergeCell ref="RPQ101:RPU101"/>
    <mergeCell ref="RQF101:RQJ101"/>
    <mergeCell ref="RQU101:RQY101"/>
    <mergeCell ref="RRJ101:RRN101"/>
    <mergeCell ref="RRY101:RSC101"/>
    <mergeCell ref="RSN101:RSR101"/>
    <mergeCell ref="RTC101:RTG101"/>
    <mergeCell ref="RTR101:RTV101"/>
    <mergeCell ref="RUG101:RUK101"/>
    <mergeCell ref="RUV101:RUZ101"/>
    <mergeCell ref="RVK101:RVO101"/>
    <mergeCell ref="RVZ101:RWD101"/>
    <mergeCell ref="RWO101:RWS101"/>
    <mergeCell ref="RXD101:RXH101"/>
    <mergeCell ref="RXS101:RXW101"/>
    <mergeCell ref="RYH101:RYL101"/>
    <mergeCell ref="RYW101:RZA101"/>
    <mergeCell ref="RZL101:RZP101"/>
    <mergeCell ref="SAA101:SAE101"/>
    <mergeCell ref="SAP101:SAT101"/>
    <mergeCell ref="SBE101:SBI101"/>
    <mergeCell ref="SBT101:SBX101"/>
    <mergeCell ref="SCI101:SCM101"/>
    <mergeCell ref="SCX101:SDB101"/>
    <mergeCell ref="SDM101:SDQ101"/>
    <mergeCell ref="SEB101:SEF101"/>
    <mergeCell ref="SEQ101:SEU101"/>
    <mergeCell ref="SFF101:SFJ101"/>
    <mergeCell ref="SFU101:SFY101"/>
    <mergeCell ref="SGJ101:SGN101"/>
    <mergeCell ref="SGY101:SHC101"/>
    <mergeCell ref="SHN101:SHR101"/>
    <mergeCell ref="SIC101:SIG101"/>
    <mergeCell ref="SIR101:SIV101"/>
    <mergeCell ref="SJG101:SJK101"/>
    <mergeCell ref="SJV101:SJZ101"/>
    <mergeCell ref="SKK101:SKO101"/>
    <mergeCell ref="SKZ101:SLD101"/>
    <mergeCell ref="SLO101:SLS101"/>
    <mergeCell ref="SMD101:SMH101"/>
    <mergeCell ref="SMS101:SMW101"/>
    <mergeCell ref="SNH101:SNL101"/>
    <mergeCell ref="SNW101:SOA101"/>
    <mergeCell ref="SOL101:SOP101"/>
    <mergeCell ref="SPA101:SPE101"/>
    <mergeCell ref="SPP101:SPT101"/>
    <mergeCell ref="SQE101:SQI101"/>
    <mergeCell ref="SQT101:SQX101"/>
    <mergeCell ref="SRI101:SRM101"/>
    <mergeCell ref="SRX101:SSB101"/>
    <mergeCell ref="SSM101:SSQ101"/>
    <mergeCell ref="STB101:STF101"/>
    <mergeCell ref="STQ101:STU101"/>
    <mergeCell ref="SUF101:SUJ101"/>
    <mergeCell ref="SUU101:SUY101"/>
    <mergeCell ref="SVJ101:SVN101"/>
    <mergeCell ref="SVY101:SWC101"/>
    <mergeCell ref="SWN101:SWR101"/>
    <mergeCell ref="SXC101:SXG101"/>
    <mergeCell ref="SXR101:SXV101"/>
    <mergeCell ref="SYG101:SYK101"/>
    <mergeCell ref="SYV101:SYZ101"/>
    <mergeCell ref="SZK101:SZO101"/>
    <mergeCell ref="SZZ101:TAD101"/>
    <mergeCell ref="TAO101:TAS101"/>
    <mergeCell ref="TBD101:TBH101"/>
    <mergeCell ref="TBS101:TBW101"/>
    <mergeCell ref="TCH101:TCL101"/>
    <mergeCell ref="TCW101:TDA101"/>
    <mergeCell ref="TDL101:TDP101"/>
    <mergeCell ref="TEA101:TEE101"/>
    <mergeCell ref="TEP101:TET101"/>
    <mergeCell ref="TFE101:TFI101"/>
    <mergeCell ref="TFT101:TFX101"/>
    <mergeCell ref="TGI101:TGM101"/>
    <mergeCell ref="TGX101:THB101"/>
    <mergeCell ref="THM101:THQ101"/>
    <mergeCell ref="TIB101:TIF101"/>
    <mergeCell ref="TIQ101:TIU101"/>
    <mergeCell ref="TJF101:TJJ101"/>
    <mergeCell ref="TJU101:TJY101"/>
    <mergeCell ref="TKJ101:TKN101"/>
    <mergeCell ref="TKY101:TLC101"/>
    <mergeCell ref="TLN101:TLR101"/>
    <mergeCell ref="TMC101:TMG101"/>
    <mergeCell ref="TMR101:TMV101"/>
    <mergeCell ref="TNG101:TNK101"/>
    <mergeCell ref="TNV101:TNZ101"/>
    <mergeCell ref="TOK101:TOO101"/>
    <mergeCell ref="TOZ101:TPD101"/>
    <mergeCell ref="TPO101:TPS101"/>
    <mergeCell ref="TQD101:TQH101"/>
    <mergeCell ref="TQS101:TQW101"/>
    <mergeCell ref="TRH101:TRL101"/>
    <mergeCell ref="TRW101:TSA101"/>
    <mergeCell ref="TSL101:TSP101"/>
    <mergeCell ref="TTA101:TTE101"/>
    <mergeCell ref="TTP101:TTT101"/>
    <mergeCell ref="TUE101:TUI101"/>
    <mergeCell ref="TUT101:TUX101"/>
    <mergeCell ref="TVI101:TVM101"/>
    <mergeCell ref="TVX101:TWB101"/>
    <mergeCell ref="TWM101:TWQ101"/>
    <mergeCell ref="TXB101:TXF101"/>
    <mergeCell ref="TXQ101:TXU101"/>
    <mergeCell ref="TYF101:TYJ101"/>
    <mergeCell ref="TYU101:TYY101"/>
    <mergeCell ref="TZJ101:TZN101"/>
    <mergeCell ref="TZY101:UAC101"/>
    <mergeCell ref="UAN101:UAR101"/>
    <mergeCell ref="UBC101:UBG101"/>
    <mergeCell ref="UBR101:UBV101"/>
    <mergeCell ref="UCG101:UCK101"/>
    <mergeCell ref="UCV101:UCZ101"/>
    <mergeCell ref="UDK101:UDO101"/>
    <mergeCell ref="UDZ101:UED101"/>
    <mergeCell ref="UEO101:UES101"/>
    <mergeCell ref="UFD101:UFH101"/>
    <mergeCell ref="UFS101:UFW101"/>
    <mergeCell ref="UGH101:UGL101"/>
    <mergeCell ref="UGW101:UHA101"/>
    <mergeCell ref="UHL101:UHP101"/>
    <mergeCell ref="UIA101:UIE101"/>
    <mergeCell ref="UIP101:UIT101"/>
    <mergeCell ref="UJE101:UJI101"/>
    <mergeCell ref="UJT101:UJX101"/>
    <mergeCell ref="UKI101:UKM101"/>
    <mergeCell ref="UKX101:ULB101"/>
    <mergeCell ref="ULM101:ULQ101"/>
    <mergeCell ref="UMB101:UMF101"/>
    <mergeCell ref="UMQ101:UMU101"/>
    <mergeCell ref="UNF101:UNJ101"/>
    <mergeCell ref="UNU101:UNY101"/>
    <mergeCell ref="UOJ101:UON101"/>
    <mergeCell ref="UOY101:UPC101"/>
    <mergeCell ref="UPN101:UPR101"/>
    <mergeCell ref="UQC101:UQG101"/>
    <mergeCell ref="UQR101:UQV101"/>
    <mergeCell ref="URG101:URK101"/>
    <mergeCell ref="URV101:URZ101"/>
    <mergeCell ref="USK101:USO101"/>
    <mergeCell ref="USZ101:UTD101"/>
    <mergeCell ref="UTO101:UTS101"/>
    <mergeCell ref="UUD101:UUH101"/>
    <mergeCell ref="UUS101:UUW101"/>
    <mergeCell ref="UVH101:UVL101"/>
    <mergeCell ref="UVW101:UWA101"/>
    <mergeCell ref="UWL101:UWP101"/>
    <mergeCell ref="UXA101:UXE101"/>
    <mergeCell ref="UXP101:UXT101"/>
    <mergeCell ref="UYE101:UYI101"/>
    <mergeCell ref="UYT101:UYX101"/>
    <mergeCell ref="UZI101:UZM101"/>
    <mergeCell ref="UZX101:VAB101"/>
    <mergeCell ref="VAM101:VAQ101"/>
    <mergeCell ref="VBB101:VBF101"/>
    <mergeCell ref="VBQ101:VBU101"/>
    <mergeCell ref="VCF101:VCJ101"/>
    <mergeCell ref="VCU101:VCY101"/>
    <mergeCell ref="VDJ101:VDN101"/>
    <mergeCell ref="VDY101:VEC101"/>
    <mergeCell ref="VEN101:VER101"/>
    <mergeCell ref="VFC101:VFG101"/>
    <mergeCell ref="VFR101:VFV101"/>
    <mergeCell ref="VGG101:VGK101"/>
    <mergeCell ref="VGV101:VGZ101"/>
    <mergeCell ref="VHK101:VHO101"/>
    <mergeCell ref="VHZ101:VID101"/>
    <mergeCell ref="VIO101:VIS101"/>
    <mergeCell ref="VJD101:VJH101"/>
    <mergeCell ref="VJS101:VJW101"/>
    <mergeCell ref="VKH101:VKL101"/>
    <mergeCell ref="VKW101:VLA101"/>
    <mergeCell ref="VLL101:VLP101"/>
    <mergeCell ref="VMA101:VME101"/>
    <mergeCell ref="VMP101:VMT101"/>
    <mergeCell ref="VNE101:VNI101"/>
    <mergeCell ref="VNT101:VNX101"/>
    <mergeCell ref="VOI101:VOM101"/>
    <mergeCell ref="VOX101:VPB101"/>
    <mergeCell ref="VPM101:VPQ101"/>
    <mergeCell ref="VQB101:VQF101"/>
    <mergeCell ref="VQQ101:VQU101"/>
    <mergeCell ref="VRF101:VRJ101"/>
    <mergeCell ref="VRU101:VRY101"/>
    <mergeCell ref="VSJ101:VSN101"/>
    <mergeCell ref="VSY101:VTC101"/>
    <mergeCell ref="VTN101:VTR101"/>
    <mergeCell ref="VUC101:VUG101"/>
    <mergeCell ref="VUR101:VUV101"/>
    <mergeCell ref="VVG101:VVK101"/>
    <mergeCell ref="VVV101:VVZ101"/>
    <mergeCell ref="VWK101:VWO101"/>
    <mergeCell ref="VWZ101:VXD101"/>
    <mergeCell ref="VXO101:VXS101"/>
    <mergeCell ref="VYD101:VYH101"/>
    <mergeCell ref="VYS101:VYW101"/>
    <mergeCell ref="VZH101:VZL101"/>
    <mergeCell ref="VZW101:WAA101"/>
    <mergeCell ref="WAL101:WAP101"/>
    <mergeCell ref="WBA101:WBE101"/>
    <mergeCell ref="WBP101:WBT101"/>
    <mergeCell ref="WCE101:WCI101"/>
    <mergeCell ref="WCT101:WCX101"/>
    <mergeCell ref="WDI101:WDM101"/>
    <mergeCell ref="WDX101:WEB101"/>
    <mergeCell ref="WEM101:WEQ101"/>
    <mergeCell ref="WFB101:WFF101"/>
    <mergeCell ref="WFQ101:WFU101"/>
    <mergeCell ref="WGF101:WGJ101"/>
    <mergeCell ref="WGU101:WGY101"/>
    <mergeCell ref="WHJ101:WHN101"/>
    <mergeCell ref="WHY101:WIC101"/>
    <mergeCell ref="WIN101:WIR101"/>
    <mergeCell ref="WJC101:WJG101"/>
    <mergeCell ref="WJR101:WJV101"/>
    <mergeCell ref="WKG101:WKK101"/>
    <mergeCell ref="WKV101:WKZ101"/>
    <mergeCell ref="WLK101:WLO101"/>
    <mergeCell ref="WLZ101:WMD101"/>
    <mergeCell ref="WMO101:WMS101"/>
    <mergeCell ref="WND101:WNH101"/>
    <mergeCell ref="WXN101:WXR101"/>
    <mergeCell ref="WYC101:WYG101"/>
    <mergeCell ref="WYR101:WYV101"/>
    <mergeCell ref="WZG101:WZK101"/>
    <mergeCell ref="WZV101:WZZ101"/>
    <mergeCell ref="XAK101:XAO101"/>
    <mergeCell ref="XAZ101:XBD101"/>
    <mergeCell ref="XBO101:XBS101"/>
    <mergeCell ref="XCD101:XCH101"/>
    <mergeCell ref="XCS101:XCW101"/>
    <mergeCell ref="XDH101:XDL101"/>
    <mergeCell ref="XDW101:XEA101"/>
    <mergeCell ref="XEL101:XEP101"/>
    <mergeCell ref="XFA101:XFD101"/>
    <mergeCell ref="WNS101:WNW101"/>
    <mergeCell ref="WOH101:WOL101"/>
    <mergeCell ref="WOW101:WPA101"/>
    <mergeCell ref="WPL101:WPP101"/>
    <mergeCell ref="WQA101:WQE101"/>
    <mergeCell ref="WQP101:WQT101"/>
    <mergeCell ref="WRE101:WRI101"/>
    <mergeCell ref="WRT101:WRX101"/>
    <mergeCell ref="WSI101:WSM101"/>
    <mergeCell ref="WSX101:WTB101"/>
    <mergeCell ref="WTM101:WTQ101"/>
    <mergeCell ref="WUB101:WUF101"/>
    <mergeCell ref="WUQ101:WUU101"/>
    <mergeCell ref="WVF101:WVJ101"/>
    <mergeCell ref="WVU101:WVY101"/>
    <mergeCell ref="WWJ101:WWN101"/>
    <mergeCell ref="WWY101:WXC101"/>
  </mergeCells>
  <printOptions horizontalCentered="1"/>
  <pageMargins left="0.25" right="0.25" top="0.32" bottom="0.21" header="0.13257575757575801" footer="0.17"/>
  <pageSetup scale="44" orientation="landscape" horizontalDpi="4294967295" verticalDpi="4294967295" r:id="rId1"/>
  <rowBreaks count="1" manualBreakCount="1">
    <brk id="37"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110"/>
  <sheetViews>
    <sheetView showGridLines="0" rightToLeft="1" view="pageBreakPreview" topLeftCell="A94" zoomScale="60" zoomScaleNormal="40" zoomScalePageLayoutView="55" workbookViewId="0">
      <selection activeCell="F100" sqref="F100"/>
    </sheetView>
  </sheetViews>
  <sheetFormatPr defaultColWidth="9.140625" defaultRowHeight="15"/>
  <cols>
    <col min="1" max="1" width="8.140625" style="139" customWidth="1"/>
    <col min="2" max="2" width="55.42578125" style="195" customWidth="1"/>
    <col min="3" max="3" width="14.42578125" style="159" customWidth="1"/>
    <col min="4" max="4" width="19" style="197" customWidth="1"/>
    <col min="5" max="7" width="14.85546875" style="617" customWidth="1"/>
    <col min="8" max="16" width="16.5703125" style="617" customWidth="1"/>
    <col min="17" max="17" width="19.28515625" style="139" customWidth="1"/>
    <col min="18" max="18" width="9.140625" style="139"/>
    <col min="19" max="19" width="14.5703125" style="139" customWidth="1"/>
    <col min="20" max="20" width="12.85546875" style="139" customWidth="1"/>
    <col min="21" max="21" width="12.42578125" style="139" customWidth="1"/>
    <col min="22" max="22" width="13.5703125" style="139" customWidth="1"/>
    <col min="23" max="16384" width="9.140625" style="139"/>
  </cols>
  <sheetData>
    <row r="1" spans="1:17" s="158" customFormat="1" ht="30" customHeight="1">
      <c r="A1" s="1083" t="s">
        <v>114</v>
      </c>
      <c r="B1" s="1083"/>
      <c r="C1" s="1083"/>
      <c r="D1" s="1083"/>
      <c r="E1" s="1083"/>
      <c r="F1" s="1083"/>
      <c r="G1" s="1083"/>
      <c r="H1" s="1083"/>
      <c r="I1" s="1083"/>
      <c r="J1" s="1083"/>
      <c r="K1" s="1083"/>
      <c r="L1" s="1083"/>
      <c r="M1" s="1083"/>
      <c r="N1" s="1083"/>
      <c r="O1" s="1083"/>
      <c r="P1" s="1083"/>
      <c r="Q1" s="1083"/>
    </row>
    <row r="2" spans="1:17" s="158" customFormat="1" ht="30" customHeight="1">
      <c r="A2" s="1083" t="s">
        <v>245</v>
      </c>
      <c r="B2" s="1083"/>
      <c r="C2" s="1083"/>
      <c r="D2" s="1083"/>
      <c r="E2" s="1083"/>
      <c r="F2" s="1083"/>
      <c r="G2" s="1083"/>
      <c r="H2" s="1083"/>
      <c r="I2" s="1083"/>
      <c r="J2" s="1083"/>
      <c r="K2" s="1083"/>
      <c r="L2" s="1083"/>
      <c r="M2" s="1083"/>
      <c r="N2" s="1083"/>
      <c r="O2" s="1083"/>
      <c r="P2" s="1083"/>
      <c r="Q2" s="1083"/>
    </row>
    <row r="3" spans="1:17" ht="30" customHeight="1">
      <c r="A3" s="1084" t="s">
        <v>420</v>
      </c>
      <c r="B3" s="1085"/>
      <c r="C3" s="1085"/>
      <c r="D3" s="1085"/>
      <c r="E3" s="1085"/>
      <c r="F3" s="1085"/>
      <c r="G3" s="1085"/>
      <c r="H3" s="1085"/>
      <c r="I3" s="1085"/>
      <c r="J3" s="1085"/>
      <c r="K3" s="1085"/>
      <c r="L3" s="1085"/>
      <c r="M3" s="1085"/>
      <c r="N3" s="1085"/>
      <c r="O3" s="1085"/>
      <c r="P3" s="1085"/>
      <c r="Q3" s="1086"/>
    </row>
    <row r="4" spans="1:17" s="155" customFormat="1" ht="33.75" customHeight="1">
      <c r="A4" s="1079" t="s">
        <v>246</v>
      </c>
      <c r="B4" s="1079"/>
      <c r="C4" s="1079">
        <f>'Financial Plan 1397'!C3</f>
        <v>0</v>
      </c>
      <c r="D4" s="1079"/>
      <c r="E4" s="1079"/>
      <c r="F4" s="1079"/>
      <c r="G4" s="1079"/>
      <c r="H4" s="1079"/>
      <c r="I4" s="1079"/>
      <c r="J4" s="1079"/>
      <c r="K4" s="1079"/>
      <c r="L4" s="1079"/>
      <c r="M4" s="1079"/>
      <c r="N4" s="1079"/>
      <c r="O4" s="1079"/>
      <c r="P4" s="1079"/>
      <c r="Q4" s="1079"/>
    </row>
    <row r="5" spans="1:17" s="463" customFormat="1" ht="49.5" customHeight="1">
      <c r="A5" s="458" t="str">
        <f>'Financial Plan 1397'!A4</f>
        <v>شماره</v>
      </c>
      <c r="B5" s="458" t="str">
        <f>'Financial Plan 1397'!B4</f>
        <v>فعالیت</v>
      </c>
      <c r="C5" s="458" t="str">
        <f>'Financial Plan 1397'!C4</f>
        <v>واحد</v>
      </c>
      <c r="D5" s="461" t="s">
        <v>232</v>
      </c>
      <c r="E5" s="618" t="s">
        <v>233</v>
      </c>
      <c r="F5" s="618" t="s">
        <v>234</v>
      </c>
      <c r="G5" s="618" t="s">
        <v>235</v>
      </c>
      <c r="H5" s="618" t="s">
        <v>236</v>
      </c>
      <c r="I5" s="618" t="s">
        <v>237</v>
      </c>
      <c r="J5" s="618" t="s">
        <v>238</v>
      </c>
      <c r="K5" s="618" t="s">
        <v>239</v>
      </c>
      <c r="L5" s="618" t="s">
        <v>240</v>
      </c>
      <c r="M5" s="618" t="s">
        <v>241</v>
      </c>
      <c r="N5" s="618" t="s">
        <v>242</v>
      </c>
      <c r="O5" s="618" t="s">
        <v>243</v>
      </c>
      <c r="P5" s="618" t="s">
        <v>244</v>
      </c>
      <c r="Q5" s="462" t="s">
        <v>8</v>
      </c>
    </row>
    <row r="6" spans="1:17" s="154" customFormat="1" ht="27.75" customHeight="1">
      <c r="A6" s="460">
        <f>'Financial Plan 1397'!A6</f>
        <v>1</v>
      </c>
      <c r="B6" s="464" t="str">
        <f>'Financial Plan 1397'!B6</f>
        <v xml:space="preserve">اعمار شبکه آبیاری انجیرک همراه با سیستم سولر بخش اول </v>
      </c>
      <c r="C6" s="464" t="str">
        <f>'Financial Plan 1397'!C6</f>
        <v>هکتار</v>
      </c>
      <c r="D6" s="465">
        <f>'Financial Plan 1397'!H6</f>
        <v>21850000</v>
      </c>
      <c r="E6" s="619"/>
      <c r="F6" s="619"/>
      <c r="G6" s="619"/>
      <c r="H6" s="619"/>
      <c r="I6" s="619"/>
      <c r="J6" s="619">
        <f>D6/100*30</f>
        <v>6555000</v>
      </c>
      <c r="K6" s="619"/>
      <c r="L6" s="619">
        <f>D6/100*50</f>
        <v>10925000</v>
      </c>
      <c r="M6" s="619"/>
      <c r="N6" s="619">
        <f>D6/100*20</f>
        <v>4370000</v>
      </c>
      <c r="O6" s="619"/>
      <c r="P6" s="619"/>
      <c r="Q6" s="459">
        <f>SUM(E6:P6)-D6</f>
        <v>0</v>
      </c>
    </row>
    <row r="7" spans="1:17" s="154" customFormat="1" ht="36.75" customHeight="1">
      <c r="A7" s="460">
        <v>2</v>
      </c>
      <c r="B7" s="464" t="e">
        <f>'Financial Plan 1397'!#REF!</f>
        <v>#REF!</v>
      </c>
      <c r="C7" s="464" t="e">
        <f>'Financial Plan 1397'!#REF!</f>
        <v>#REF!</v>
      </c>
      <c r="D7" s="465" t="e">
        <f>'Financial Plan 1397'!#REF!</f>
        <v>#REF!</v>
      </c>
      <c r="E7" s="619"/>
      <c r="F7" s="619"/>
      <c r="G7" s="619"/>
      <c r="H7" s="619"/>
      <c r="I7" s="619" t="e">
        <f>D7</f>
        <v>#REF!</v>
      </c>
      <c r="J7" s="619"/>
      <c r="K7" s="619"/>
      <c r="L7" s="619"/>
      <c r="M7" s="619"/>
      <c r="N7" s="619"/>
      <c r="O7" s="619"/>
      <c r="P7" s="619"/>
      <c r="Q7" s="459"/>
    </row>
    <row r="8" spans="1:17" s="154" customFormat="1" ht="27.75" customHeight="1">
      <c r="A8" s="460"/>
      <c r="B8" s="464" t="str">
        <f>'Financial Plan 1397'!B8</f>
        <v>اعمار شبکه آبیاری کوه های دانشمند همراه با سیستم سولر بخش اول</v>
      </c>
      <c r="C8" s="464" t="str">
        <f>'Financial Plan 1397'!C8</f>
        <v>هکتار</v>
      </c>
      <c r="D8" s="465">
        <f>'Financial Plan 1397'!H8</f>
        <v>21660000</v>
      </c>
      <c r="E8" s="619"/>
      <c r="F8" s="619"/>
      <c r="G8" s="619"/>
      <c r="H8" s="619"/>
      <c r="I8" s="619"/>
      <c r="J8" s="619"/>
      <c r="K8" s="619">
        <f>D8/100*30</f>
        <v>6498000</v>
      </c>
      <c r="L8" s="619"/>
      <c r="M8" s="619">
        <f>D8/100*50</f>
        <v>10830000</v>
      </c>
      <c r="N8" s="619"/>
      <c r="O8" s="619">
        <f>D8/100*20</f>
        <v>4332000</v>
      </c>
      <c r="P8" s="619"/>
      <c r="Q8" s="459"/>
    </row>
    <row r="9" spans="1:17" s="154" customFormat="1" ht="39.75" customHeight="1">
      <c r="A9" s="460">
        <v>3</v>
      </c>
      <c r="B9" s="464" t="str">
        <f>'Financial Plan 1397'!B11</f>
        <v>حفر سه حلقه چاه در ساحه قرغه، بادام باغ و قصبه و تمام ضرورریات آن و تهیه واترپمپ</v>
      </c>
      <c r="C9" s="464" t="str">
        <f>'Financial Plan 1397'!C11</f>
        <v>حلقه</v>
      </c>
      <c r="D9" s="465">
        <f>'Financial Plan 1397'!H11</f>
        <v>4200000</v>
      </c>
      <c r="E9" s="619"/>
      <c r="F9" s="619"/>
      <c r="G9" s="619"/>
      <c r="H9" s="619"/>
      <c r="I9" s="619"/>
      <c r="J9" s="619">
        <f>D9</f>
        <v>4200000</v>
      </c>
      <c r="K9" s="619"/>
      <c r="L9" s="619"/>
      <c r="M9" s="619"/>
      <c r="N9" s="619"/>
      <c r="O9" s="619"/>
      <c r="P9" s="619"/>
      <c r="Q9" s="459">
        <f>SUM(E9:P9)-D9</f>
        <v>0</v>
      </c>
    </row>
    <row r="10" spans="1:17" s="154" customFormat="1" ht="39.75" customHeight="1">
      <c r="A10" s="460">
        <v>4</v>
      </c>
      <c r="B10" s="464" t="str">
        <f>'Financial Plan 1397'!B12</f>
        <v>اعمار ذخیره توسعوی در ساحه منشی میرغلام و شیر دروازه</v>
      </c>
      <c r="C10" s="464" t="str">
        <f>'Financial Plan 1397'!C12</f>
        <v>باب</v>
      </c>
      <c r="D10" s="465">
        <f>'Financial Plan 1397'!H12</f>
        <v>2400000</v>
      </c>
      <c r="E10" s="619"/>
      <c r="F10" s="619"/>
      <c r="G10" s="619"/>
      <c r="H10" s="619"/>
      <c r="I10" s="619"/>
      <c r="J10" s="619">
        <f>D10/2</f>
        <v>1200000</v>
      </c>
      <c r="K10" s="619"/>
      <c r="L10" s="619">
        <f>D10/2</f>
        <v>1200000</v>
      </c>
      <c r="M10" s="619"/>
      <c r="N10" s="619"/>
      <c r="O10" s="619"/>
      <c r="P10" s="619"/>
      <c r="Q10" s="459"/>
    </row>
    <row r="11" spans="1:17" s="154" customFormat="1" ht="39.75" customHeight="1">
      <c r="A11" s="460"/>
      <c r="B11" s="464" t="e">
        <f>'Financial Plan 1397'!#REF!</f>
        <v>#REF!</v>
      </c>
      <c r="C11" s="464" t="e">
        <f>'Financial Plan 1397'!#REF!</f>
        <v>#REF!</v>
      </c>
      <c r="D11" s="465" t="e">
        <f>'Financial Plan 1397'!#REF!</f>
        <v>#REF!</v>
      </c>
      <c r="E11" s="619"/>
      <c r="F11" s="619"/>
      <c r="G11" s="619"/>
      <c r="H11" s="619"/>
      <c r="I11" s="619"/>
      <c r="J11" s="619" t="e">
        <f>D11/2</f>
        <v>#REF!</v>
      </c>
      <c r="K11" s="619"/>
      <c r="L11" s="619" t="e">
        <f>D11/2</f>
        <v>#REF!</v>
      </c>
      <c r="M11" s="619"/>
      <c r="N11" s="619"/>
      <c r="O11" s="619"/>
      <c r="P11" s="619"/>
      <c r="Q11" s="459"/>
    </row>
    <row r="12" spans="1:17" s="155" customFormat="1" ht="33" customHeight="1">
      <c r="A12" s="1078" t="str">
        <f>'Financial Plan 1397'!A13</f>
        <v>مجموع فرعی</v>
      </c>
      <c r="B12" s="1078"/>
      <c r="C12" s="457"/>
      <c r="D12" s="466" t="e">
        <f t="shared" ref="D12:P12" si="0">SUM(D6:D11)</f>
        <v>#REF!</v>
      </c>
      <c r="E12" s="466">
        <f t="shared" si="0"/>
        <v>0</v>
      </c>
      <c r="F12" s="466">
        <f t="shared" si="0"/>
        <v>0</v>
      </c>
      <c r="G12" s="466">
        <f t="shared" si="0"/>
        <v>0</v>
      </c>
      <c r="H12" s="466">
        <f t="shared" si="0"/>
        <v>0</v>
      </c>
      <c r="I12" s="466" t="e">
        <f t="shared" si="0"/>
        <v>#REF!</v>
      </c>
      <c r="J12" s="466" t="e">
        <f t="shared" si="0"/>
        <v>#REF!</v>
      </c>
      <c r="K12" s="466">
        <f t="shared" si="0"/>
        <v>6498000</v>
      </c>
      <c r="L12" s="466" t="e">
        <f t="shared" si="0"/>
        <v>#REF!</v>
      </c>
      <c r="M12" s="466">
        <f t="shared" si="0"/>
        <v>10830000</v>
      </c>
      <c r="N12" s="466">
        <f t="shared" si="0"/>
        <v>4370000</v>
      </c>
      <c r="O12" s="466">
        <f t="shared" si="0"/>
        <v>4332000</v>
      </c>
      <c r="P12" s="466">
        <f t="shared" si="0"/>
        <v>0</v>
      </c>
      <c r="Q12" s="466">
        <f>SUM(Q6:Q10)</f>
        <v>0</v>
      </c>
    </row>
    <row r="13" spans="1:17" s="155" customFormat="1" ht="28.5" customHeight="1">
      <c r="A13" s="1079" t="str">
        <f>'Financial Plan 1397'!A14</f>
        <v>ب: بخش قوریه های تولید نهال</v>
      </c>
      <c r="B13" s="1079"/>
      <c r="C13" s="1079">
        <f>'Financial Plan 1397'!C14</f>
        <v>0</v>
      </c>
      <c r="D13" s="1079">
        <f>'Financial Plan 1397'!H60</f>
        <v>660000</v>
      </c>
      <c r="E13" s="1079">
        <f>D13/12</f>
        <v>55000</v>
      </c>
      <c r="F13" s="1079">
        <f>D13/12</f>
        <v>55000</v>
      </c>
      <c r="G13" s="1079">
        <f>D13/12</f>
        <v>55000</v>
      </c>
      <c r="H13" s="1079">
        <f>D13/12</f>
        <v>55000</v>
      </c>
      <c r="I13" s="1079">
        <f>D13/12</f>
        <v>55000</v>
      </c>
      <c r="J13" s="1079">
        <f>D13/12</f>
        <v>55000</v>
      </c>
      <c r="K13" s="1079">
        <f>D13/12</f>
        <v>55000</v>
      </c>
      <c r="L13" s="1079">
        <f>D13/12</f>
        <v>55000</v>
      </c>
      <c r="M13" s="1079">
        <f>D13/12</f>
        <v>55000</v>
      </c>
      <c r="N13" s="1079">
        <f>D13/12</f>
        <v>55000</v>
      </c>
      <c r="O13" s="1079">
        <f>D13/12</f>
        <v>55000</v>
      </c>
      <c r="P13" s="1079">
        <f>D13/12</f>
        <v>55000</v>
      </c>
      <c r="Q13" s="1079">
        <f t="shared" ref="Q13:Q27" si="1">P13+O13+N13+M13+L13+K13+J13+I13+H13+G13+F13+E13-D13</f>
        <v>0</v>
      </c>
    </row>
    <row r="14" spans="1:17" s="155" customFormat="1" ht="35.25" customHeight="1">
      <c r="A14" s="458" t="s">
        <v>0</v>
      </c>
      <c r="B14" s="458" t="s">
        <v>41</v>
      </c>
      <c r="C14" s="458" t="s">
        <v>2</v>
      </c>
      <c r="D14" s="461" t="s">
        <v>232</v>
      </c>
      <c r="E14" s="618" t="s">
        <v>233</v>
      </c>
      <c r="F14" s="618" t="s">
        <v>234</v>
      </c>
      <c r="G14" s="618" t="s">
        <v>235</v>
      </c>
      <c r="H14" s="618" t="s">
        <v>236</v>
      </c>
      <c r="I14" s="618" t="s">
        <v>237</v>
      </c>
      <c r="J14" s="618" t="s">
        <v>238</v>
      </c>
      <c r="K14" s="618" t="s">
        <v>239</v>
      </c>
      <c r="L14" s="618" t="s">
        <v>240</v>
      </c>
      <c r="M14" s="618" t="s">
        <v>241</v>
      </c>
      <c r="N14" s="618" t="s">
        <v>242</v>
      </c>
      <c r="O14" s="618" t="s">
        <v>243</v>
      </c>
      <c r="P14" s="618" t="s">
        <v>244</v>
      </c>
      <c r="Q14" s="462" t="s">
        <v>8</v>
      </c>
    </row>
    <row r="15" spans="1:17" s="155" customFormat="1" ht="30.75" customHeight="1">
      <c r="A15" s="460">
        <f>'Financial Plan 1397'!A16</f>
        <v>1</v>
      </c>
      <c r="B15" s="464" t="str">
        <f>'Financial Plan 1397'!B16</f>
        <v>مجموع زمین تحت فعالیت</v>
      </c>
      <c r="C15" s="464" t="str">
        <f>'Financial Plan 1397'!C16</f>
        <v>جریب</v>
      </c>
      <c r="D15" s="465">
        <f>'Financial Plan 1397'!H16</f>
        <v>0</v>
      </c>
      <c r="E15" s="620"/>
      <c r="F15" s="620"/>
      <c r="G15" s="620"/>
      <c r="H15" s="620"/>
      <c r="I15" s="620">
        <f>D15/2</f>
        <v>0</v>
      </c>
      <c r="J15" s="620"/>
      <c r="K15" s="620"/>
      <c r="L15" s="620"/>
      <c r="M15" s="620"/>
      <c r="N15" s="620"/>
      <c r="O15" s="620">
        <f>D15/2</f>
        <v>0</v>
      </c>
      <c r="P15" s="620"/>
      <c r="Q15" s="585"/>
    </row>
    <row r="16" spans="1:17" s="155" customFormat="1" ht="33.75" customHeight="1">
      <c r="A16" s="460">
        <f>'Financial Plan 1397'!A17</f>
        <v>2</v>
      </c>
      <c r="B16" s="464" t="str">
        <f>'Financial Plan 1397'!B17</f>
        <v>کشیدن بسته بندی و انتقال نهال</v>
      </c>
      <c r="C16" s="464" t="str">
        <f>'Financial Plan 1397'!C17</f>
        <v>اصله</v>
      </c>
      <c r="D16" s="465">
        <f>'Financial Plan 1397'!H17</f>
        <v>2521666.666666667</v>
      </c>
      <c r="E16" s="620"/>
      <c r="F16" s="620"/>
      <c r="G16" s="620"/>
      <c r="H16" s="620">
        <f>D16/3</f>
        <v>840555.55555555562</v>
      </c>
      <c r="I16" s="620"/>
      <c r="J16" s="620"/>
      <c r="K16" s="620"/>
      <c r="L16" s="620"/>
      <c r="M16" s="620"/>
      <c r="N16" s="620"/>
      <c r="O16" s="620">
        <f>D16/3*2</f>
        <v>1681111.1111111112</v>
      </c>
      <c r="P16" s="620"/>
      <c r="Q16" s="152">
        <f t="shared" si="1"/>
        <v>0</v>
      </c>
    </row>
    <row r="17" spans="1:17" s="155" customFormat="1" ht="30.75" customHeight="1">
      <c r="A17" s="460">
        <f>'Financial Plan 1397'!A18</f>
        <v>3</v>
      </c>
      <c r="B17" s="464" t="str">
        <f>'Financial Plan 1397'!B18</f>
        <v>آماده ساختن وپلات بندی زمین قوریه</v>
      </c>
      <c r="C17" s="464" t="str">
        <f>'Financial Plan 1397'!C18</f>
        <v>مترمربع</v>
      </c>
      <c r="D17" s="465">
        <f>'Financial Plan 1397'!H18</f>
        <v>450000</v>
      </c>
      <c r="E17" s="620"/>
      <c r="F17" s="620"/>
      <c r="G17" s="620"/>
      <c r="H17" s="620">
        <f>D17/3</f>
        <v>150000</v>
      </c>
      <c r="I17" s="620">
        <f>D17/3</f>
        <v>150000</v>
      </c>
      <c r="J17" s="620"/>
      <c r="K17" s="620"/>
      <c r="L17" s="620"/>
      <c r="M17" s="620"/>
      <c r="N17" s="620"/>
      <c r="O17" s="620">
        <f>D17/3</f>
        <v>150000</v>
      </c>
      <c r="P17" s="620"/>
      <c r="Q17" s="152">
        <f t="shared" si="1"/>
        <v>0</v>
      </c>
    </row>
    <row r="18" spans="1:17" s="155" customFormat="1" ht="39.75" customHeight="1">
      <c r="A18" s="460">
        <f>'Financial Plan 1397'!A19</f>
        <v>4</v>
      </c>
      <c r="B18" s="464" t="str">
        <f>'Financial Plan 1397'!B19</f>
        <v>کشت تخم درختان (ارغوان، بید روسی، اکاسی گل دار، بادام ومورپان) در ساحه آزاد</v>
      </c>
      <c r="C18" s="464" t="str">
        <f>'Financial Plan 1397'!C19</f>
        <v xml:space="preserve">متر مربع </v>
      </c>
      <c r="D18" s="465">
        <f>'Financial Plan 1397'!H19</f>
        <v>45000</v>
      </c>
      <c r="E18" s="620"/>
      <c r="F18" s="620"/>
      <c r="G18" s="620"/>
      <c r="H18" s="620"/>
      <c r="I18" s="620"/>
      <c r="J18" s="620"/>
      <c r="K18" s="620"/>
      <c r="L18" s="620"/>
      <c r="M18" s="620"/>
      <c r="N18" s="620"/>
      <c r="O18" s="620">
        <f>D18</f>
        <v>45000</v>
      </c>
      <c r="P18" s="620"/>
      <c r="Q18" s="152">
        <f t="shared" si="1"/>
        <v>0</v>
      </c>
    </row>
    <row r="19" spans="1:17" s="155" customFormat="1" ht="30.75" customHeight="1">
      <c r="A19" s="460">
        <f>'Financial Plan 1397'!A20</f>
        <v>5</v>
      </c>
      <c r="B19" s="464" t="str">
        <f>'Financial Plan 1397'!B20</f>
        <v>خیشاوه و نرم کاری زمین قوریه</v>
      </c>
      <c r="C19" s="464" t="str">
        <f>'Financial Plan 1397'!C20</f>
        <v>متر مربع</v>
      </c>
      <c r="D19" s="465">
        <f>'Financial Plan 1397'!H20</f>
        <v>2700000</v>
      </c>
      <c r="E19" s="620"/>
      <c r="F19" s="620"/>
      <c r="G19" s="620"/>
      <c r="H19" s="620"/>
      <c r="I19" s="620">
        <f>D19/6</f>
        <v>450000</v>
      </c>
      <c r="J19" s="620">
        <f>D19/6</f>
        <v>450000</v>
      </c>
      <c r="K19" s="620">
        <f>D19/6</f>
        <v>450000</v>
      </c>
      <c r="L19" s="620">
        <f>D19/6</f>
        <v>450000</v>
      </c>
      <c r="M19" s="620">
        <f>D19/6</f>
        <v>450000</v>
      </c>
      <c r="N19" s="620">
        <f>D19/6</f>
        <v>450000</v>
      </c>
      <c r="O19" s="620"/>
      <c r="P19" s="620"/>
      <c r="Q19" s="152">
        <f t="shared" si="1"/>
        <v>0</v>
      </c>
    </row>
    <row r="20" spans="1:17" s="155" customFormat="1" ht="30.75" customHeight="1">
      <c r="A20" s="460">
        <f>'Financial Plan 1397'!A21</f>
        <v>6</v>
      </c>
      <c r="B20" s="464" t="str">
        <f>'Financial Plan 1397'!B21</f>
        <v>غرس نهالی (ترانسپلانت)</v>
      </c>
      <c r="C20" s="464" t="str">
        <f>'Financial Plan 1397'!C21</f>
        <v>اصله</v>
      </c>
      <c r="D20" s="465">
        <f>'Financial Plan 1397'!H21</f>
        <v>360000</v>
      </c>
      <c r="E20" s="620"/>
      <c r="F20" s="620"/>
      <c r="G20" s="620"/>
      <c r="H20" s="620">
        <f>D20</f>
        <v>360000</v>
      </c>
      <c r="I20" s="620"/>
      <c r="J20" s="620"/>
      <c r="K20" s="620"/>
      <c r="L20" s="620"/>
      <c r="M20" s="620"/>
      <c r="N20" s="620"/>
      <c r="O20" s="620"/>
      <c r="P20" s="620"/>
      <c r="Q20" s="152">
        <f t="shared" si="1"/>
        <v>0</v>
      </c>
    </row>
    <row r="21" spans="1:17" s="155" customFormat="1" ht="30.75" customHeight="1">
      <c r="A21" s="460">
        <f>'Financial Plan 1397'!A22</f>
        <v>7</v>
      </c>
      <c r="B21" s="464" t="str">
        <f>'Financial Plan 1397'!B22</f>
        <v>آبیاری (مجموع زمین تحت پلان هفته یک مرتبه)</v>
      </c>
      <c r="C21" s="464" t="str">
        <f>'Financial Plan 1397'!C22</f>
        <v>جریب</v>
      </c>
      <c r="D21" s="465">
        <f>'Financial Plan 1397'!H22</f>
        <v>126000</v>
      </c>
      <c r="E21" s="620"/>
      <c r="F21" s="620"/>
      <c r="G21" s="620"/>
      <c r="H21" s="620"/>
      <c r="I21" s="620">
        <f>D21/6</f>
        <v>21000</v>
      </c>
      <c r="J21" s="620">
        <f>D21/6</f>
        <v>21000</v>
      </c>
      <c r="K21" s="620">
        <f>D21/6</f>
        <v>21000</v>
      </c>
      <c r="L21" s="620">
        <f>D21/6</f>
        <v>21000</v>
      </c>
      <c r="M21" s="620">
        <f>D21/6</f>
        <v>21000</v>
      </c>
      <c r="N21" s="620">
        <f>D21/6</f>
        <v>21000</v>
      </c>
      <c r="O21" s="620"/>
      <c r="P21" s="620"/>
      <c r="Q21" s="152">
        <f t="shared" si="1"/>
        <v>0</v>
      </c>
    </row>
    <row r="22" spans="1:17" s="155" customFormat="1" ht="30.75" customHeight="1">
      <c r="A22" s="460">
        <f>'Financial Plan 1397'!A23</f>
        <v>8</v>
      </c>
      <c r="B22" s="464" t="str">
        <f>'Financial Plan 1397'!B23</f>
        <v>کود دهی  (مجموع زمین تحت پلان ماه یک مرتبه)</v>
      </c>
      <c r="C22" s="464" t="str">
        <f>'Financial Plan 1397'!C23</f>
        <v>جریب</v>
      </c>
      <c r="D22" s="465">
        <f>'Financial Plan 1397'!H23</f>
        <v>27000</v>
      </c>
      <c r="E22" s="620"/>
      <c r="F22" s="620"/>
      <c r="G22" s="620"/>
      <c r="H22" s="620"/>
      <c r="I22" s="620">
        <f>D22/6</f>
        <v>4500</v>
      </c>
      <c r="J22" s="620">
        <f>D22/6</f>
        <v>4500</v>
      </c>
      <c r="K22" s="620">
        <f>D22/6</f>
        <v>4500</v>
      </c>
      <c r="L22" s="620">
        <f>D22/6</f>
        <v>4500</v>
      </c>
      <c r="M22" s="620">
        <f>D22/6</f>
        <v>4500</v>
      </c>
      <c r="N22" s="620">
        <f>D22/6</f>
        <v>4500</v>
      </c>
      <c r="O22" s="620"/>
      <c r="P22" s="620"/>
      <c r="Q22" s="152"/>
    </row>
    <row r="23" spans="1:17" s="155" customFormat="1" ht="30.75" customHeight="1">
      <c r="A23" s="460">
        <f>'Financial Plan 1397'!A24</f>
        <v>9</v>
      </c>
      <c r="B23" s="464" t="str">
        <f>'Financial Plan 1397'!B24</f>
        <v>کترول امراض و آفات</v>
      </c>
      <c r="C23" s="464" t="str">
        <f>'Financial Plan 1397'!C24</f>
        <v>جریب</v>
      </c>
      <c r="D23" s="465">
        <f>'Financial Plan 1397'!H24</f>
        <v>63000</v>
      </c>
      <c r="E23" s="620"/>
      <c r="F23" s="620"/>
      <c r="G23" s="620"/>
      <c r="H23" s="620"/>
      <c r="I23" s="620">
        <f>D23/6</f>
        <v>10500</v>
      </c>
      <c r="J23" s="620">
        <f>D23/6</f>
        <v>10500</v>
      </c>
      <c r="K23" s="620">
        <f>D23/6</f>
        <v>10500</v>
      </c>
      <c r="L23" s="620">
        <f>D23/6</f>
        <v>10500</v>
      </c>
      <c r="M23" s="620">
        <f>D23/6</f>
        <v>10500</v>
      </c>
      <c r="N23" s="620">
        <f>D23/6</f>
        <v>10500</v>
      </c>
      <c r="O23" s="620"/>
      <c r="P23" s="620"/>
      <c r="Q23" s="152"/>
    </row>
    <row r="24" spans="1:17" s="155" customFormat="1" ht="30.75" customHeight="1">
      <c r="A24" s="460">
        <f>'Financial Plan 1397'!A25</f>
        <v>10</v>
      </c>
      <c r="B24" s="464" t="str">
        <f>'Financial Plan 1397'!B25</f>
        <v>پر کاری خریطه پلاستیک و بذر تخم</v>
      </c>
      <c r="C24" s="464" t="str">
        <f>'Financial Plan 1397'!C25</f>
        <v>خریطه</v>
      </c>
      <c r="D24" s="465">
        <f>'Financial Plan 1397'!H25</f>
        <v>360000</v>
      </c>
      <c r="E24" s="620"/>
      <c r="F24" s="620"/>
      <c r="G24" s="620"/>
      <c r="H24" s="620"/>
      <c r="I24" s="620"/>
      <c r="J24" s="620"/>
      <c r="K24" s="620"/>
      <c r="L24" s="620"/>
      <c r="M24" s="620">
        <f>D24/3</f>
        <v>120000</v>
      </c>
      <c r="N24" s="620">
        <f>D24/3</f>
        <v>120000</v>
      </c>
      <c r="O24" s="620">
        <f>D24/3</f>
        <v>120000</v>
      </c>
      <c r="P24" s="620"/>
      <c r="Q24" s="152"/>
    </row>
    <row r="25" spans="1:17" s="155" customFormat="1" ht="30.75" customHeight="1">
      <c r="A25" s="460">
        <f>'Financial Plan 1397'!A26</f>
        <v>11</v>
      </c>
      <c r="B25" s="464" t="str">
        <f>'Financial Plan 1397'!B26</f>
        <v>تهیه کمپوست</v>
      </c>
      <c r="C25" s="464" t="str">
        <f>'Financial Plan 1397'!C26</f>
        <v>متر مکعب</v>
      </c>
      <c r="D25" s="465">
        <f>'Financial Plan 1397'!H26</f>
        <v>36000</v>
      </c>
      <c r="E25" s="620"/>
      <c r="F25" s="620"/>
      <c r="G25" s="620"/>
      <c r="H25" s="620"/>
      <c r="I25" s="620">
        <f>D25/6</f>
        <v>6000</v>
      </c>
      <c r="J25" s="620">
        <f>D25/6</f>
        <v>6000</v>
      </c>
      <c r="K25" s="620">
        <f>D25/6</f>
        <v>6000</v>
      </c>
      <c r="L25" s="620">
        <f>D25/6</f>
        <v>6000</v>
      </c>
      <c r="M25" s="620">
        <f>D25/6</f>
        <v>6000</v>
      </c>
      <c r="N25" s="620">
        <f>D25/6</f>
        <v>6000</v>
      </c>
      <c r="O25" s="620"/>
      <c r="P25" s="620"/>
      <c r="Q25" s="152"/>
    </row>
    <row r="26" spans="1:17" s="155" customFormat="1" ht="33" customHeight="1">
      <c r="A26" s="1078" t="str">
        <f>'Financial Plan 1397'!A27</f>
        <v>مجموع فرعی</v>
      </c>
      <c r="B26" s="1078"/>
      <c r="C26" s="457">
        <f>'Financial Plan 1397'!C27</f>
        <v>0</v>
      </c>
      <c r="D26" s="466">
        <f>SUM(D15:D25)</f>
        <v>6688666.666666667</v>
      </c>
      <c r="E26" s="466">
        <f>SUM(E15:E21)</f>
        <v>0</v>
      </c>
      <c r="F26" s="466">
        <f>SUM(F15:F21)</f>
        <v>0</v>
      </c>
      <c r="G26" s="466">
        <f>SUM(G15:G21)</f>
        <v>0</v>
      </c>
      <c r="H26" s="466">
        <f>SUM(H16:H25)</f>
        <v>1350555.5555555555</v>
      </c>
      <c r="I26" s="466">
        <f t="shared" ref="I26:P26" si="2">SUM(I16:I25)</f>
        <v>642000</v>
      </c>
      <c r="J26" s="466">
        <f t="shared" si="2"/>
        <v>492000</v>
      </c>
      <c r="K26" s="466">
        <f t="shared" si="2"/>
        <v>492000</v>
      </c>
      <c r="L26" s="466">
        <f t="shared" si="2"/>
        <v>492000</v>
      </c>
      <c r="M26" s="466">
        <f t="shared" si="2"/>
        <v>612000</v>
      </c>
      <c r="N26" s="466">
        <f t="shared" si="2"/>
        <v>612000</v>
      </c>
      <c r="O26" s="466">
        <f t="shared" si="2"/>
        <v>1996111.1111111112</v>
      </c>
      <c r="P26" s="466">
        <f t="shared" si="2"/>
        <v>0</v>
      </c>
      <c r="Q26" s="466">
        <f>SUM(Q15:Q21)</f>
        <v>0</v>
      </c>
    </row>
    <row r="27" spans="1:17" s="155" customFormat="1" ht="33.75" customHeight="1">
      <c r="A27" s="1079" t="str">
        <f>'Financial Plan 1397'!A28</f>
        <v xml:space="preserve">ج: ایجاد و تنظیم آبریزه ساحات جدید </v>
      </c>
      <c r="B27" s="1079"/>
      <c r="C27" s="1079">
        <f>'Financial Plan 1397'!C28</f>
        <v>0</v>
      </c>
      <c r="D27" s="1079">
        <f>'Financial Plan 1397'!H71</f>
        <v>298656</v>
      </c>
      <c r="E27" s="1079">
        <f>D27/12</f>
        <v>24888</v>
      </c>
      <c r="F27" s="1079">
        <f>D27/12</f>
        <v>24888</v>
      </c>
      <c r="G27" s="1079">
        <f>D27/12</f>
        <v>24888</v>
      </c>
      <c r="H27" s="1079">
        <f>D27/12</f>
        <v>24888</v>
      </c>
      <c r="I27" s="1079">
        <f>D27/12</f>
        <v>24888</v>
      </c>
      <c r="J27" s="1079">
        <f>D27/12</f>
        <v>24888</v>
      </c>
      <c r="K27" s="1079">
        <f>D27/12</f>
        <v>24888</v>
      </c>
      <c r="L27" s="1079">
        <f>D27/12</f>
        <v>24888</v>
      </c>
      <c r="M27" s="1079">
        <f>D27/12</f>
        <v>24888</v>
      </c>
      <c r="N27" s="1079">
        <f>D27/12</f>
        <v>24888</v>
      </c>
      <c r="O27" s="1079">
        <f>D27/12</f>
        <v>24888</v>
      </c>
      <c r="P27" s="1079">
        <f>D27/12</f>
        <v>24888</v>
      </c>
      <c r="Q27" s="1079">
        <f t="shared" si="1"/>
        <v>0</v>
      </c>
    </row>
    <row r="28" spans="1:17" s="155" customFormat="1" ht="35.25" customHeight="1">
      <c r="A28" s="458" t="str">
        <f>'Financial Plan 1397'!A29</f>
        <v>شماره</v>
      </c>
      <c r="B28" s="458" t="str">
        <f>'Financial Plan 1397'!B29</f>
        <v>فعالیت</v>
      </c>
      <c r="C28" s="458" t="str">
        <f>'Financial Plan 1397'!C29</f>
        <v>واحد</v>
      </c>
      <c r="D28" s="461" t="s">
        <v>232</v>
      </c>
      <c r="E28" s="618" t="s">
        <v>233</v>
      </c>
      <c r="F28" s="618" t="s">
        <v>234</v>
      </c>
      <c r="G28" s="618" t="s">
        <v>235</v>
      </c>
      <c r="H28" s="618" t="s">
        <v>236</v>
      </c>
      <c r="I28" s="618" t="s">
        <v>237</v>
      </c>
      <c r="J28" s="618" t="s">
        <v>238</v>
      </c>
      <c r="K28" s="618" t="s">
        <v>239</v>
      </c>
      <c r="L28" s="618" t="s">
        <v>240</v>
      </c>
      <c r="M28" s="618" t="s">
        <v>241</v>
      </c>
      <c r="N28" s="618" t="s">
        <v>242</v>
      </c>
      <c r="O28" s="618" t="s">
        <v>243</v>
      </c>
      <c r="P28" s="618" t="s">
        <v>244</v>
      </c>
      <c r="Q28" s="462" t="s">
        <v>8</v>
      </c>
    </row>
    <row r="29" spans="1:17" s="146" customFormat="1" ht="27" customHeight="1">
      <c r="A29" s="460">
        <f>'Financial Plan 1397'!A30</f>
        <v>1</v>
      </c>
      <c r="B29" s="464" t="str">
        <f>'Financial Plan 1397'!B30</f>
        <v>مقدار ساحه تحت فعالیت</v>
      </c>
      <c r="C29" s="464" t="str">
        <f>'Financial Plan 1397'!C30</f>
        <v>هکتار</v>
      </c>
      <c r="D29" s="465">
        <f>'Financial Plan 1397'!D30</f>
        <v>500</v>
      </c>
      <c r="E29" s="620"/>
      <c r="F29" s="620"/>
      <c r="G29" s="620"/>
      <c r="H29" s="620"/>
      <c r="I29" s="620"/>
      <c r="J29" s="620"/>
      <c r="K29" s="620"/>
      <c r="L29" s="620"/>
      <c r="M29" s="620"/>
      <c r="N29" s="620"/>
      <c r="O29" s="620"/>
      <c r="P29" s="620"/>
      <c r="Q29" s="585"/>
    </row>
    <row r="30" spans="1:17" s="151" customFormat="1" ht="36.75" customHeight="1">
      <c r="A30" s="460">
        <f>'Financial Plan 1397'!A31</f>
        <v>2</v>
      </c>
      <c r="B30" s="464" t="str">
        <f>'Financial Plan 1397'!B31</f>
        <v>ایجاد تراس چهار متره  و دو متره (40 سانتی عمق 70 سانتی عرض)</v>
      </c>
      <c r="C30" s="464" t="str">
        <f>'Financial Plan 1397'!C31</f>
        <v>متر</v>
      </c>
      <c r="D30" s="465">
        <f>'Financial Plan 1397'!H31</f>
        <v>27766666.666666668</v>
      </c>
      <c r="E30" s="620"/>
      <c r="F30" s="620"/>
      <c r="G30" s="620"/>
      <c r="H30" s="620">
        <f>D30/8</f>
        <v>3470833.3333333335</v>
      </c>
      <c r="I30" s="620">
        <f>D30/8</f>
        <v>3470833.3333333335</v>
      </c>
      <c r="J30" s="620">
        <f>D30/8</f>
        <v>3470833.3333333335</v>
      </c>
      <c r="K30" s="620">
        <f>D30/8</f>
        <v>3470833.3333333335</v>
      </c>
      <c r="L30" s="620">
        <f>D30/8</f>
        <v>3470833.3333333335</v>
      </c>
      <c r="M30" s="620">
        <f>D30/8</f>
        <v>3470833.3333333335</v>
      </c>
      <c r="N30" s="620">
        <f>D30/8</f>
        <v>3470833.3333333335</v>
      </c>
      <c r="O30" s="620">
        <f>D30/8</f>
        <v>3470833.3333333335</v>
      </c>
      <c r="P30" s="620"/>
      <c r="Q30" s="467">
        <f>P30+O30+N30+M30+L30+K30+J30+I30+H30+G30+F30+E30-D30</f>
        <v>0</v>
      </c>
    </row>
    <row r="31" spans="1:17" s="151" customFormat="1" ht="27" customHeight="1">
      <c r="A31" s="460">
        <f>'Financial Plan 1397'!A32</f>
        <v>3</v>
      </c>
      <c r="B31" s="464" t="str">
        <f>'Financial Plan 1397'!B32</f>
        <v>چیکدم</v>
      </c>
      <c r="C31" s="464" t="str">
        <f>'Financial Plan 1397'!C32</f>
        <v>متر مکعب</v>
      </c>
      <c r="D31" s="465">
        <f>'Financial Plan 1397'!H32</f>
        <v>800000</v>
      </c>
      <c r="E31" s="620"/>
      <c r="F31" s="620"/>
      <c r="G31" s="620"/>
      <c r="H31" s="620">
        <f>D31/8</f>
        <v>100000</v>
      </c>
      <c r="I31" s="620">
        <f>D31/8</f>
        <v>100000</v>
      </c>
      <c r="J31" s="620">
        <f>D31/8</f>
        <v>100000</v>
      </c>
      <c r="K31" s="620">
        <f>D31/8</f>
        <v>100000</v>
      </c>
      <c r="L31" s="620">
        <f>D31/8</f>
        <v>100000</v>
      </c>
      <c r="M31" s="620">
        <f>D31/8</f>
        <v>100000</v>
      </c>
      <c r="N31" s="620">
        <f>D31/8</f>
        <v>100000</v>
      </c>
      <c r="O31" s="620">
        <f>D31/8</f>
        <v>100000</v>
      </c>
      <c r="P31" s="620"/>
      <c r="Q31" s="467">
        <f t="shared" ref="Q31:Q36" si="3">P31+O31+N31+M31+L31+K31+J31+I31+H31+G31+F31+E31-D31</f>
        <v>0</v>
      </c>
    </row>
    <row r="32" spans="1:17" s="151" customFormat="1" ht="27" customHeight="1">
      <c r="A32" s="460">
        <f>'Financial Plan 1397'!A33</f>
        <v>4</v>
      </c>
      <c r="B32" s="464" t="str">
        <f>'Financial Plan 1397'!B33</f>
        <v xml:space="preserve">حفر چقرک </v>
      </c>
      <c r="C32" s="464" t="str">
        <f>'Financial Plan 1397'!C33</f>
        <v>چقرک</v>
      </c>
      <c r="D32" s="465">
        <f>'Financial Plan 1397'!H33</f>
        <v>12307692.307692308</v>
      </c>
      <c r="E32" s="620"/>
      <c r="F32" s="620"/>
      <c r="G32" s="620"/>
      <c r="H32" s="620">
        <f>D32/8</f>
        <v>1538461.5384615385</v>
      </c>
      <c r="I32" s="620">
        <f>D32/8</f>
        <v>1538461.5384615385</v>
      </c>
      <c r="J32" s="620">
        <f>D32/8</f>
        <v>1538461.5384615385</v>
      </c>
      <c r="K32" s="620">
        <f>D32/8</f>
        <v>1538461.5384615385</v>
      </c>
      <c r="L32" s="620">
        <f>D32/8</f>
        <v>1538461.5384615385</v>
      </c>
      <c r="M32" s="620">
        <f>D32/8</f>
        <v>1538461.5384615385</v>
      </c>
      <c r="N32" s="620">
        <f>D32/8</f>
        <v>1538461.5384615385</v>
      </c>
      <c r="O32" s="620">
        <f>D32/8</f>
        <v>1538461.5384615385</v>
      </c>
      <c r="P32" s="620"/>
      <c r="Q32" s="467">
        <f t="shared" si="3"/>
        <v>0</v>
      </c>
    </row>
    <row r="33" spans="1:18" s="153" customFormat="1" ht="27" customHeight="1">
      <c r="A33" s="460">
        <f>'Financial Plan 1397'!A34</f>
        <v>5</v>
      </c>
      <c r="B33" s="464" t="str">
        <f>'Financial Plan 1397'!B34</f>
        <v>حفر حوض های جذبی (3*2*2) متر</v>
      </c>
      <c r="C33" s="464" t="str">
        <f>'Financial Plan 1397'!C34</f>
        <v>حوض</v>
      </c>
      <c r="D33" s="465">
        <f>'Financial Plan 1397'!H34</f>
        <v>240000</v>
      </c>
      <c r="E33" s="620"/>
      <c r="F33" s="620"/>
      <c r="G33" s="620"/>
      <c r="H33" s="620">
        <f>D33/8</f>
        <v>30000</v>
      </c>
      <c r="I33" s="620">
        <f>D33/8</f>
        <v>30000</v>
      </c>
      <c r="J33" s="620">
        <f>D33/8</f>
        <v>30000</v>
      </c>
      <c r="K33" s="620">
        <f>D33/8</f>
        <v>30000</v>
      </c>
      <c r="L33" s="620">
        <f>D33/8</f>
        <v>30000</v>
      </c>
      <c r="M33" s="620">
        <f>D33/8</f>
        <v>30000</v>
      </c>
      <c r="N33" s="620">
        <f>D33/8</f>
        <v>30000</v>
      </c>
      <c r="O33" s="620">
        <f>D33/8</f>
        <v>30000</v>
      </c>
      <c r="P33" s="620"/>
      <c r="Q33" s="467">
        <f t="shared" si="3"/>
        <v>0</v>
      </c>
    </row>
    <row r="34" spans="1:18" s="151" customFormat="1" ht="27" customHeight="1">
      <c r="A34" s="460">
        <f>'Financial Plan 1397'!A35</f>
        <v>6</v>
      </c>
      <c r="B34" s="464" t="str">
        <f>'Financial Plan 1397'!B35</f>
        <v>غرس نهال های مختلف النوع در چقرک های حفر شده</v>
      </c>
      <c r="C34" s="464" t="str">
        <f>'Financial Plan 1397'!C35</f>
        <v>اصله</v>
      </c>
      <c r="D34" s="465">
        <f>'Financial Plan 1397'!H35</f>
        <v>2400000</v>
      </c>
      <c r="E34" s="620"/>
      <c r="F34" s="620"/>
      <c r="G34" s="620"/>
      <c r="H34" s="620"/>
      <c r="I34" s="620"/>
      <c r="J34" s="620"/>
      <c r="K34" s="620"/>
      <c r="L34" s="620"/>
      <c r="M34" s="620"/>
      <c r="N34" s="620"/>
      <c r="O34" s="620">
        <f>D34/2</f>
        <v>1200000</v>
      </c>
      <c r="P34" s="620">
        <f>D34/2</f>
        <v>1200000</v>
      </c>
      <c r="Q34" s="467">
        <f t="shared" si="3"/>
        <v>0</v>
      </c>
      <c r="R34" s="153"/>
    </row>
    <row r="35" spans="1:18" s="146" customFormat="1" ht="27" customHeight="1">
      <c r="A35" s="460">
        <f>'Financial Plan 1397'!A36</f>
        <v>7</v>
      </c>
      <c r="B35" s="464" t="str">
        <f>'Financial Plan 1397'!B36</f>
        <v>بذر مستقیم تخم درختان در ساحه چقرک های حفر شده</v>
      </c>
      <c r="C35" s="464" t="str">
        <f>'Financial Plan 1397'!C36</f>
        <v>حلقه</v>
      </c>
      <c r="D35" s="465">
        <f>'Financial Plan 1397'!H36</f>
        <v>266666.66666666663</v>
      </c>
      <c r="E35" s="620"/>
      <c r="F35" s="620"/>
      <c r="G35" s="620"/>
      <c r="H35" s="620"/>
      <c r="I35" s="620"/>
      <c r="J35" s="620"/>
      <c r="K35" s="620"/>
      <c r="L35" s="620"/>
      <c r="M35" s="620"/>
      <c r="N35" s="620"/>
      <c r="O35" s="620">
        <f>D35/2</f>
        <v>133333.33333333331</v>
      </c>
      <c r="P35" s="620">
        <f>D35/2</f>
        <v>133333.33333333331</v>
      </c>
      <c r="Q35" s="467">
        <f t="shared" si="3"/>
        <v>0</v>
      </c>
    </row>
    <row r="36" spans="1:18" s="146" customFormat="1" ht="27" customHeight="1">
      <c r="A36" s="460">
        <f>'Financial Plan 1397'!A37</f>
        <v>8</v>
      </c>
      <c r="B36" s="464" t="str">
        <f>'Financial Plan 1397'!B37</f>
        <v>آبیاری نهال های غرس شده خزانی دو مرتبه بعد از غرس</v>
      </c>
      <c r="C36" s="464" t="str">
        <f>'Financial Plan 1397'!C37</f>
        <v>اصله</v>
      </c>
      <c r="D36" s="465">
        <f>'Financial Plan 1397'!H37</f>
        <v>800000</v>
      </c>
      <c r="E36" s="620"/>
      <c r="F36" s="620"/>
      <c r="G36" s="620"/>
      <c r="H36" s="620"/>
      <c r="I36" s="620"/>
      <c r="J36" s="620"/>
      <c r="K36" s="620"/>
      <c r="L36" s="620"/>
      <c r="M36" s="620"/>
      <c r="N36" s="620"/>
      <c r="O36" s="620">
        <f>D36/2</f>
        <v>400000</v>
      </c>
      <c r="P36" s="620">
        <f>D36/2</f>
        <v>400000</v>
      </c>
      <c r="Q36" s="467">
        <f t="shared" si="3"/>
        <v>0</v>
      </c>
    </row>
    <row r="37" spans="1:18" s="155" customFormat="1" ht="33" customHeight="1">
      <c r="A37" s="1078" t="str">
        <f>'Financial Plan 1397'!A43</f>
        <v>مجموع فرعی</v>
      </c>
      <c r="B37" s="1078"/>
      <c r="C37" s="457"/>
      <c r="D37" s="466">
        <f>SUM(D30:D36)</f>
        <v>44581025.64102564</v>
      </c>
      <c r="E37" s="466">
        <f t="shared" ref="E37:N37" si="4">SUM(E30:E36)</f>
        <v>0</v>
      </c>
      <c r="F37" s="466">
        <f t="shared" si="4"/>
        <v>0</v>
      </c>
      <c r="G37" s="466">
        <f t="shared" si="4"/>
        <v>0</v>
      </c>
      <c r="H37" s="621">
        <f>SUM(H30:H36)</f>
        <v>5139294.871794872</v>
      </c>
      <c r="I37" s="621">
        <f t="shared" si="4"/>
        <v>5139294.871794872</v>
      </c>
      <c r="J37" s="621">
        <f t="shared" si="4"/>
        <v>5139294.871794872</v>
      </c>
      <c r="K37" s="621">
        <f t="shared" si="4"/>
        <v>5139294.871794872</v>
      </c>
      <c r="L37" s="621">
        <f t="shared" si="4"/>
        <v>5139294.871794872</v>
      </c>
      <c r="M37" s="621">
        <f t="shared" si="4"/>
        <v>5139294.871794872</v>
      </c>
      <c r="N37" s="621">
        <f t="shared" si="4"/>
        <v>5139294.871794872</v>
      </c>
      <c r="O37" s="621">
        <f>SUM(O30:O36)</f>
        <v>6872628.205128205</v>
      </c>
      <c r="P37" s="621">
        <f>SUM(P30:P36)</f>
        <v>1733333.3333333333</v>
      </c>
      <c r="Q37" s="466">
        <f>P37+O37+N37+M37+L37+K37+J37+I37+H37+G37+F37+E37-D37</f>
        <v>0</v>
      </c>
    </row>
    <row r="38" spans="1:18" s="155" customFormat="1" ht="33.75" customHeight="1">
      <c r="A38" s="1079" t="str">
        <f>'Financial Plan 1397'!A44</f>
        <v>د: بخش حفظ و مراقبت ساحات سال های قبل</v>
      </c>
      <c r="B38" s="1079"/>
      <c r="C38" s="1079">
        <f>'Financial Plan 1397'!C44</f>
        <v>0</v>
      </c>
      <c r="D38" s="1079">
        <f>'Financial Plan 1397'!H31</f>
        <v>27766666.666666668</v>
      </c>
      <c r="E38" s="1079"/>
      <c r="F38" s="1079"/>
      <c r="G38" s="1079">
        <f>D38/7</f>
        <v>3966666.666666667</v>
      </c>
      <c r="H38" s="1079">
        <f>D38/7</f>
        <v>3966666.666666667</v>
      </c>
      <c r="I38" s="1079">
        <f>D38/7</f>
        <v>3966666.666666667</v>
      </c>
      <c r="J38" s="1079">
        <f>D38/7</f>
        <v>3966666.666666667</v>
      </c>
      <c r="K38" s="1079">
        <f>D38/7</f>
        <v>3966666.666666667</v>
      </c>
      <c r="L38" s="1079">
        <f>D38/7</f>
        <v>3966666.666666667</v>
      </c>
      <c r="M38" s="1079">
        <f>D38/7</f>
        <v>3966666.666666667</v>
      </c>
      <c r="N38" s="1079"/>
      <c r="O38" s="1079"/>
      <c r="P38" s="1079"/>
      <c r="Q38" s="1079">
        <f>P38+O38+N38+M38+L38+K38+J38+I38+H38+G38+F38+E38-D38</f>
        <v>0</v>
      </c>
    </row>
    <row r="39" spans="1:18" s="155" customFormat="1" ht="41.25" customHeight="1">
      <c r="A39" s="458" t="str">
        <f>'Financial Plan 1397'!A45</f>
        <v>شماره</v>
      </c>
      <c r="B39" s="458" t="str">
        <f>'Financial Plan 1397'!B45</f>
        <v>فعالیت</v>
      </c>
      <c r="C39" s="458" t="str">
        <f>'Financial Plan 1397'!C45</f>
        <v>واحد</v>
      </c>
      <c r="D39" s="461" t="s">
        <v>232</v>
      </c>
      <c r="E39" s="618" t="s">
        <v>233</v>
      </c>
      <c r="F39" s="618" t="s">
        <v>234</v>
      </c>
      <c r="G39" s="618" t="s">
        <v>235</v>
      </c>
      <c r="H39" s="618" t="s">
        <v>236</v>
      </c>
      <c r="I39" s="618" t="s">
        <v>237</v>
      </c>
      <c r="J39" s="618" t="s">
        <v>238</v>
      </c>
      <c r="K39" s="618" t="s">
        <v>239</v>
      </c>
      <c r="L39" s="618" t="s">
        <v>240</v>
      </c>
      <c r="M39" s="618" t="s">
        <v>241</v>
      </c>
      <c r="N39" s="618" t="s">
        <v>242</v>
      </c>
      <c r="O39" s="618" t="s">
        <v>243</v>
      </c>
      <c r="P39" s="618" t="s">
        <v>244</v>
      </c>
      <c r="Q39" s="462" t="s">
        <v>8</v>
      </c>
    </row>
    <row r="40" spans="1:18" s="156" customFormat="1" ht="47.25" customHeight="1">
      <c r="A40" s="460">
        <f>'Financial Plan 1397'!A46</f>
        <v>1</v>
      </c>
      <c r="B40" s="464" t="str">
        <f>'Financial Plan 1397'!B46</f>
        <v xml:space="preserve">کارگر حفظ و مراقبت شبکه آبیاری، ساحه سبز، شاخه بر و تاسیسات پروژه </v>
      </c>
      <c r="C40" s="464" t="str">
        <f>'Financial Plan 1397'!C46</f>
        <v>روز کاری</v>
      </c>
      <c r="D40" s="465">
        <f>'Financial Plan 1397'!H46</f>
        <v>2056800</v>
      </c>
      <c r="E40" s="620"/>
      <c r="F40" s="620"/>
      <c r="G40" s="620"/>
      <c r="H40" s="620">
        <f>D40</f>
        <v>2056800</v>
      </c>
      <c r="I40" s="620"/>
      <c r="J40" s="620"/>
      <c r="K40" s="620"/>
      <c r="L40" s="620"/>
      <c r="M40" s="620"/>
      <c r="N40" s="620"/>
      <c r="O40" s="620"/>
      <c r="P40" s="620"/>
      <c r="Q40" s="467"/>
    </row>
    <row r="41" spans="1:18" s="156" customFormat="1" ht="38.25" customHeight="1">
      <c r="A41" s="460">
        <f>'Financial Plan 1397'!A47</f>
        <v>2</v>
      </c>
      <c r="B41" s="464" t="str">
        <f>'Financial Plan 1397'!B47</f>
        <v>آبیاری نهال های غرس شده و نهال های بذر مستقیم سال های 1395 الی 1398</v>
      </c>
      <c r="C41" s="464" t="str">
        <f>'Financial Plan 1397'!C47</f>
        <v>اصله</v>
      </c>
      <c r="D41" s="465">
        <f>'Financial Plan 1397'!H47</f>
        <v>30207866.666666668</v>
      </c>
      <c r="E41" s="620"/>
      <c r="F41" s="620"/>
      <c r="G41" s="620"/>
      <c r="H41" s="620"/>
      <c r="I41" s="620">
        <f>D41/7</f>
        <v>4315409.5238095243</v>
      </c>
      <c r="J41" s="620">
        <f>D41/7</f>
        <v>4315409.5238095243</v>
      </c>
      <c r="K41" s="620">
        <f>D41/7</f>
        <v>4315409.5238095243</v>
      </c>
      <c r="L41" s="620">
        <f>D41/7</f>
        <v>4315409.5238095243</v>
      </c>
      <c r="M41" s="620">
        <f>D41/7</f>
        <v>4315409.5238095243</v>
      </c>
      <c r="N41" s="620">
        <f>D41/7</f>
        <v>4315409.5238095243</v>
      </c>
      <c r="O41" s="620">
        <f>D41/7</f>
        <v>4315409.5238095243</v>
      </c>
      <c r="P41" s="620"/>
      <c r="Q41" s="467"/>
    </row>
    <row r="42" spans="1:18" s="156" customFormat="1" ht="25.5" customHeight="1">
      <c r="A42" s="460">
        <f>'Financial Plan 1397'!A48</f>
        <v>3</v>
      </c>
      <c r="B42" s="464" t="str">
        <f>'Financial Plan 1397'!B48</f>
        <v xml:space="preserve">آبیاری نهال ها توسط تانکر های وزارت زراعت </v>
      </c>
      <c r="C42" s="464" t="str">
        <f>'Financial Plan 1397'!C48</f>
        <v>مرتبه</v>
      </c>
      <c r="D42" s="465">
        <f>'Financial Plan 1397'!H48</f>
        <v>628571.42857142864</v>
      </c>
      <c r="E42" s="620"/>
      <c r="F42" s="620"/>
      <c r="G42" s="620"/>
      <c r="H42" s="620"/>
      <c r="I42" s="620">
        <f>D42/7</f>
        <v>89795.918367346952</v>
      </c>
      <c r="J42" s="620">
        <f>D42/7</f>
        <v>89795.918367346952</v>
      </c>
      <c r="K42" s="620">
        <f>D42/7</f>
        <v>89795.918367346952</v>
      </c>
      <c r="L42" s="620">
        <f>D42/7</f>
        <v>89795.918367346952</v>
      </c>
      <c r="M42" s="620">
        <f>D42/7</f>
        <v>89795.918367346952</v>
      </c>
      <c r="N42" s="620">
        <f>D42/7</f>
        <v>89795.918367346952</v>
      </c>
      <c r="O42" s="620">
        <f>D42/7</f>
        <v>89795.918367346952</v>
      </c>
      <c r="P42" s="620"/>
      <c r="Q42" s="467"/>
    </row>
    <row r="43" spans="1:18" s="157" customFormat="1" ht="25.5" customHeight="1">
      <c r="A43" s="460">
        <f>'Financial Plan 1397'!A49</f>
        <v>4</v>
      </c>
      <c r="B43" s="464" t="str">
        <f>'Financial Plan 1397'!B49</f>
        <v xml:space="preserve">نرم کاری و ملچ اطراف نهال ها </v>
      </c>
      <c r="C43" s="464" t="str">
        <f>'Financial Plan 1397'!C49</f>
        <v>اصله</v>
      </c>
      <c r="D43" s="465">
        <f>'Financial Plan 1397'!H49</f>
        <v>2635000</v>
      </c>
      <c r="E43" s="620"/>
      <c r="F43" s="620"/>
      <c r="G43" s="620"/>
      <c r="H43" s="620"/>
      <c r="I43" s="620">
        <f>D43/3</f>
        <v>878333.33333333337</v>
      </c>
      <c r="J43" s="620">
        <f>D43/3</f>
        <v>878333.33333333337</v>
      </c>
      <c r="K43" s="620">
        <f>D43/3</f>
        <v>878333.33333333337</v>
      </c>
      <c r="L43" s="620"/>
      <c r="M43" s="620"/>
      <c r="N43" s="620"/>
      <c r="O43" s="620"/>
      <c r="P43" s="620"/>
      <c r="Q43" s="467"/>
    </row>
    <row r="44" spans="1:18" s="162" customFormat="1" ht="25.5" customHeight="1">
      <c r="A44" s="460">
        <f>'Financial Plan 1397'!A50</f>
        <v>5</v>
      </c>
      <c r="B44" s="464" t="str">
        <f>'Financial Plan 1397'!B50</f>
        <v>ایجاد قوریه موقت</v>
      </c>
      <c r="C44" s="464" t="str">
        <f>'Financial Plan 1397'!C50</f>
        <v>جریب</v>
      </c>
      <c r="D44" s="465">
        <f>'Financial Plan 1397'!H50</f>
        <v>799200</v>
      </c>
      <c r="E44" s="620"/>
      <c r="F44" s="620"/>
      <c r="G44" s="620"/>
      <c r="H44" s="620"/>
      <c r="I44" s="620">
        <f>D44/8*2</f>
        <v>199800</v>
      </c>
      <c r="J44" s="620">
        <f>D44/8</f>
        <v>99900</v>
      </c>
      <c r="K44" s="620">
        <f>D44/8</f>
        <v>99900</v>
      </c>
      <c r="L44" s="620">
        <f>D44/8</f>
        <v>99900</v>
      </c>
      <c r="M44" s="620">
        <f>D44/8</f>
        <v>99900</v>
      </c>
      <c r="N44" s="620">
        <f>D44/8</f>
        <v>99900</v>
      </c>
      <c r="O44" s="620">
        <f>D44/8</f>
        <v>99900</v>
      </c>
      <c r="P44" s="620"/>
      <c r="Q44" s="467"/>
    </row>
    <row r="45" spans="1:18" s="146" customFormat="1" ht="45" customHeight="1">
      <c r="A45" s="460">
        <f>'Financial Plan 1397'!A51</f>
        <v>11</v>
      </c>
      <c r="B45" s="464" t="str">
        <f>'Financial Plan 1397'!B51</f>
        <v>ناغه گیری نهال های خشک شده توسط نهال تولید شده در خریطه های پلاستکی در ساحه آبریزه</v>
      </c>
      <c r="C45" s="464" t="str">
        <f>'Financial Plan 1397'!C51</f>
        <v>اصله</v>
      </c>
      <c r="D45" s="465">
        <f>'Financial Plan 1397'!H51</f>
        <v>391600</v>
      </c>
      <c r="E45" s="620"/>
      <c r="F45" s="620"/>
      <c r="G45" s="620"/>
      <c r="H45" s="620"/>
      <c r="I45" s="620"/>
      <c r="J45" s="620"/>
      <c r="K45" s="620"/>
      <c r="L45" s="620"/>
      <c r="M45" s="620"/>
      <c r="N45" s="620"/>
      <c r="O45" s="620">
        <f>D45</f>
        <v>391600</v>
      </c>
      <c r="P45" s="620"/>
      <c r="Q45" s="467"/>
    </row>
    <row r="46" spans="1:18" s="149" customFormat="1" ht="26.25" customHeight="1">
      <c r="A46" s="460">
        <f>'Financial Plan 1397'!A52</f>
        <v>12</v>
      </c>
      <c r="B46" s="464" t="str">
        <f>'Financial Plan 1397'!B52</f>
        <v>آبیاری نهال ناغه گیریه شده در خزان سال یک مرتبه</v>
      </c>
      <c r="C46" s="464" t="str">
        <f>'Financial Plan 1397'!C52</f>
        <v>اصله</v>
      </c>
      <c r="D46" s="465">
        <f>'Financial Plan 1397'!H52</f>
        <v>77200</v>
      </c>
      <c r="E46" s="620"/>
      <c r="F46" s="620"/>
      <c r="G46" s="620"/>
      <c r="H46" s="620"/>
      <c r="I46" s="620"/>
      <c r="J46" s="620"/>
      <c r="K46" s="620"/>
      <c r="L46" s="620"/>
      <c r="M46" s="620"/>
      <c r="N46" s="620"/>
      <c r="O46" s="620">
        <f>D46</f>
        <v>77200</v>
      </c>
      <c r="P46" s="620"/>
      <c r="Q46" s="467"/>
    </row>
    <row r="47" spans="1:18" s="155" customFormat="1" ht="33" customHeight="1">
      <c r="A47" s="1078" t="str">
        <f>'Financial Plan 1397'!A53</f>
        <v>مجموع فرعی</v>
      </c>
      <c r="B47" s="1078"/>
      <c r="C47" s="457"/>
      <c r="D47" s="468">
        <f>SUM(D40:D46)</f>
        <v>36796238.095238097</v>
      </c>
      <c r="E47" s="468">
        <f t="shared" ref="E47:P47" si="5">SUM(E40:E46)</f>
        <v>0</v>
      </c>
      <c r="F47" s="468">
        <f t="shared" si="5"/>
        <v>0</v>
      </c>
      <c r="G47" s="468">
        <f t="shared" si="5"/>
        <v>0</v>
      </c>
      <c r="H47" s="468">
        <f t="shared" si="5"/>
        <v>2056800</v>
      </c>
      <c r="I47" s="468">
        <f t="shared" si="5"/>
        <v>5483338.775510204</v>
      </c>
      <c r="J47" s="468">
        <f t="shared" si="5"/>
        <v>5383438.775510204</v>
      </c>
      <c r="K47" s="468">
        <f t="shared" si="5"/>
        <v>5383438.775510204</v>
      </c>
      <c r="L47" s="468">
        <f t="shared" si="5"/>
        <v>4505105.442176871</v>
      </c>
      <c r="M47" s="468">
        <f>SUM(M40:M46)</f>
        <v>4505105.442176871</v>
      </c>
      <c r="N47" s="468">
        <f t="shared" si="5"/>
        <v>4505105.442176871</v>
      </c>
      <c r="O47" s="468">
        <f t="shared" si="5"/>
        <v>4973905.442176871</v>
      </c>
      <c r="P47" s="468">
        <f t="shared" si="5"/>
        <v>0</v>
      </c>
      <c r="Q47" s="468">
        <f>SUM(Q40:Q46)</f>
        <v>0</v>
      </c>
    </row>
    <row r="48" spans="1:18" s="155" customFormat="1" ht="33.75" customHeight="1">
      <c r="A48" s="1079" t="str">
        <f>'Financial Plan 1397'!A54</f>
        <v>ه: بخش منابع بشری</v>
      </c>
      <c r="B48" s="1079"/>
      <c r="C48" s="1079">
        <f>'Financial Plan 1397'!C54</f>
        <v>0</v>
      </c>
      <c r="D48" s="1079">
        <f>'Financial Plan 1397'!H47</f>
        <v>30207866.666666668</v>
      </c>
      <c r="E48" s="1079"/>
      <c r="F48" s="1079"/>
      <c r="G48" s="1079"/>
      <c r="H48" s="1079"/>
      <c r="I48" s="1079">
        <f>D48/7</f>
        <v>4315409.5238095243</v>
      </c>
      <c r="J48" s="1079">
        <f>D48/7</f>
        <v>4315409.5238095243</v>
      </c>
      <c r="K48" s="1079">
        <f>D48/7</f>
        <v>4315409.5238095243</v>
      </c>
      <c r="L48" s="1079">
        <f>D48/7</f>
        <v>4315409.5238095243</v>
      </c>
      <c r="M48" s="1079">
        <f>D48/7</f>
        <v>4315409.5238095243</v>
      </c>
      <c r="N48" s="1079">
        <f>D48/7</f>
        <v>4315409.5238095243</v>
      </c>
      <c r="O48" s="1079">
        <f>D48/7</f>
        <v>4315409.5238095243</v>
      </c>
      <c r="P48" s="1079"/>
      <c r="Q48" s="1079">
        <f>P48+O48+N48+M48+L48+K48+J48+I48+H48+G48+F48+E48-D48</f>
        <v>0</v>
      </c>
    </row>
    <row r="49" spans="1:17" s="155" customFormat="1" ht="35.25" customHeight="1">
      <c r="A49" s="458" t="str">
        <f>'Financial Plan 1397'!A55</f>
        <v>شماره</v>
      </c>
      <c r="B49" s="458" t="str">
        <f>'Financial Plan 1397'!B55</f>
        <v>فعالیت</v>
      </c>
      <c r="C49" s="458" t="str">
        <f>'Financial Plan 1397'!C55</f>
        <v>واحد</v>
      </c>
      <c r="D49" s="461" t="s">
        <v>232</v>
      </c>
      <c r="E49" s="618" t="s">
        <v>233</v>
      </c>
      <c r="F49" s="618" t="s">
        <v>234</v>
      </c>
      <c r="G49" s="618" t="s">
        <v>235</v>
      </c>
      <c r="H49" s="618" t="s">
        <v>236</v>
      </c>
      <c r="I49" s="618" t="s">
        <v>237</v>
      </c>
      <c r="J49" s="618" t="s">
        <v>238</v>
      </c>
      <c r="K49" s="618" t="s">
        <v>239</v>
      </c>
      <c r="L49" s="618" t="s">
        <v>240</v>
      </c>
      <c r="M49" s="618" t="s">
        <v>241</v>
      </c>
      <c r="N49" s="618" t="s">
        <v>242</v>
      </c>
      <c r="O49" s="618" t="s">
        <v>243</v>
      </c>
      <c r="P49" s="618" t="s">
        <v>244</v>
      </c>
      <c r="Q49" s="462" t="s">
        <v>8</v>
      </c>
    </row>
    <row r="50" spans="1:17" s="149" customFormat="1" ht="25.5" customHeight="1">
      <c r="A50" s="460">
        <f>'Financial Plan 1397'!A56</f>
        <v>1</v>
      </c>
      <c r="B50" s="464" t="str">
        <f>'Financial Plan 1397'!B56</f>
        <v>هماهنگ کننده پروزه</v>
      </c>
      <c r="C50" s="464" t="str">
        <f>'Financial Plan 1397'!C56</f>
        <v>ماه</v>
      </c>
      <c r="D50" s="465">
        <f>'Financial Plan 1397'!H56</f>
        <v>1536000</v>
      </c>
      <c r="E50" s="620"/>
      <c r="F50" s="620"/>
      <c r="G50" s="620"/>
      <c r="H50" s="620">
        <f>D50/12*4</f>
        <v>512000</v>
      </c>
      <c r="I50" s="620">
        <f>D50/12</f>
        <v>128000</v>
      </c>
      <c r="J50" s="620">
        <f>D50/12</f>
        <v>128000</v>
      </c>
      <c r="K50" s="620">
        <f>D50/12</f>
        <v>128000</v>
      </c>
      <c r="L50" s="620">
        <f>D50/12</f>
        <v>128000</v>
      </c>
      <c r="M50" s="620">
        <f>D50/12</f>
        <v>128000</v>
      </c>
      <c r="N50" s="620">
        <f>D50/12</f>
        <v>128000</v>
      </c>
      <c r="O50" s="620">
        <f>D50/12</f>
        <v>128000</v>
      </c>
      <c r="P50" s="620">
        <f>D50/12</f>
        <v>128000</v>
      </c>
      <c r="Q50" s="161">
        <f>P50+O50+N50+M50+L50+K50+J50+I50+H50+G50+F50+E50-D50</f>
        <v>0</v>
      </c>
    </row>
    <row r="51" spans="1:17" s="149" customFormat="1" ht="25.5" customHeight="1">
      <c r="A51" s="460">
        <f>'Financial Plan 1397'!A57</f>
        <v>2</v>
      </c>
      <c r="B51" s="464" t="str">
        <f>'Financial Plan 1397'!B57</f>
        <v>آمر نظارت و ارزیابی</v>
      </c>
      <c r="C51" s="464" t="str">
        <f>'Financial Plan 1397'!C57</f>
        <v>ماه</v>
      </c>
      <c r="D51" s="465">
        <f>'Financial Plan 1397'!H57</f>
        <v>591996</v>
      </c>
      <c r="E51" s="620"/>
      <c r="F51" s="620"/>
      <c r="G51" s="620"/>
      <c r="H51" s="620">
        <f t="shared" ref="H51:H65" si="6">D51/12*4</f>
        <v>197332</v>
      </c>
      <c r="I51" s="620">
        <f t="shared" ref="I51:I65" si="7">D51/12</f>
        <v>49333</v>
      </c>
      <c r="J51" s="620">
        <f t="shared" ref="J51:J65" si="8">D51/12</f>
        <v>49333</v>
      </c>
      <c r="K51" s="620">
        <f t="shared" ref="K51:K65" si="9">D51/12</f>
        <v>49333</v>
      </c>
      <c r="L51" s="620">
        <f t="shared" ref="L51:L65" si="10">D51/12</f>
        <v>49333</v>
      </c>
      <c r="M51" s="620">
        <f t="shared" ref="M51:M65" si="11">D51/12</f>
        <v>49333</v>
      </c>
      <c r="N51" s="620">
        <f t="shared" ref="N51:N65" si="12">D51/12</f>
        <v>49333</v>
      </c>
      <c r="O51" s="620">
        <f t="shared" ref="O51:O65" si="13">D51/12</f>
        <v>49333</v>
      </c>
      <c r="P51" s="620">
        <f t="shared" ref="P51:P65" si="14">D51/12</f>
        <v>49333</v>
      </c>
      <c r="Q51" s="161">
        <f>P51+O51+N51+M51+L51+K51+J51+I51+H51+G51+F51+E51-D51</f>
        <v>0</v>
      </c>
    </row>
    <row r="52" spans="1:17" s="150" customFormat="1" ht="25.5" customHeight="1">
      <c r="A52" s="460">
        <f>'Financial Plan 1397'!A58</f>
        <v>3</v>
      </c>
      <c r="B52" s="464" t="str">
        <f>'Financial Plan 1397'!B58</f>
        <v>متخصص دیزاین پروگرام تنظیم منابع طبیعی</v>
      </c>
      <c r="C52" s="464" t="str">
        <f>'Financial Plan 1397'!C58</f>
        <v>ماه</v>
      </c>
      <c r="D52" s="465">
        <f>'Financial Plan 1397'!H58</f>
        <v>1167996</v>
      </c>
      <c r="E52" s="620"/>
      <c r="F52" s="620"/>
      <c r="G52" s="620"/>
      <c r="H52" s="620">
        <f t="shared" si="6"/>
        <v>389332</v>
      </c>
      <c r="I52" s="620">
        <f t="shared" si="7"/>
        <v>97333</v>
      </c>
      <c r="J52" s="620">
        <f t="shared" si="8"/>
        <v>97333</v>
      </c>
      <c r="K52" s="620">
        <f t="shared" si="9"/>
        <v>97333</v>
      </c>
      <c r="L52" s="620">
        <f t="shared" si="10"/>
        <v>97333</v>
      </c>
      <c r="M52" s="620">
        <f t="shared" si="11"/>
        <v>97333</v>
      </c>
      <c r="N52" s="620">
        <f t="shared" si="12"/>
        <v>97333</v>
      </c>
      <c r="O52" s="620">
        <f t="shared" si="13"/>
        <v>97333</v>
      </c>
      <c r="P52" s="620">
        <f t="shared" si="14"/>
        <v>97333</v>
      </c>
      <c r="Q52" s="161">
        <f t="shared" ref="Q52:Q65" si="15">P52+O52+N52+M52+L52+K52+J52+I52+H52+G52+F52+E52-D52</f>
        <v>0</v>
      </c>
    </row>
    <row r="53" spans="1:17" s="150" customFormat="1" ht="25.5" customHeight="1">
      <c r="A53" s="460">
        <f>'Financial Plan 1397'!A59</f>
        <v>4</v>
      </c>
      <c r="B53" s="464" t="str">
        <f>'Financial Plan 1397'!B59</f>
        <v>مسئول مالی و اداری</v>
      </c>
      <c r="C53" s="464" t="str">
        <f>'Financial Plan 1397'!C59</f>
        <v>ماه</v>
      </c>
      <c r="D53" s="465">
        <f>'Financial Plan 1397'!H59</f>
        <v>336000</v>
      </c>
      <c r="E53" s="620"/>
      <c r="F53" s="620"/>
      <c r="G53" s="620"/>
      <c r="H53" s="620">
        <f t="shared" si="6"/>
        <v>112000</v>
      </c>
      <c r="I53" s="620">
        <f t="shared" si="7"/>
        <v>28000</v>
      </c>
      <c r="J53" s="620">
        <f t="shared" si="8"/>
        <v>28000</v>
      </c>
      <c r="K53" s="620">
        <f t="shared" si="9"/>
        <v>28000</v>
      </c>
      <c r="L53" s="620">
        <f t="shared" si="10"/>
        <v>28000</v>
      </c>
      <c r="M53" s="620">
        <f t="shared" si="11"/>
        <v>28000</v>
      </c>
      <c r="N53" s="620">
        <f t="shared" si="12"/>
        <v>28000</v>
      </c>
      <c r="O53" s="620">
        <f t="shared" si="13"/>
        <v>28000</v>
      </c>
      <c r="P53" s="620">
        <f t="shared" si="14"/>
        <v>28000</v>
      </c>
      <c r="Q53" s="161">
        <f t="shared" si="15"/>
        <v>0</v>
      </c>
    </row>
    <row r="54" spans="1:17" s="150" customFormat="1" ht="25.5" customHeight="1">
      <c r="A54" s="460">
        <f>'Financial Plan 1397'!A60</f>
        <v>5</v>
      </c>
      <c r="B54" s="464" t="str">
        <f>'Financial Plan 1397'!B60</f>
        <v>آمر جی آی اس</v>
      </c>
      <c r="C54" s="464" t="str">
        <f>'Financial Plan 1397'!C60</f>
        <v>ماه</v>
      </c>
      <c r="D54" s="465">
        <f>'Financial Plan 1397'!H60</f>
        <v>660000</v>
      </c>
      <c r="E54" s="620"/>
      <c r="F54" s="620"/>
      <c r="G54" s="620"/>
      <c r="H54" s="620">
        <f t="shared" si="6"/>
        <v>220000</v>
      </c>
      <c r="I54" s="620">
        <f t="shared" si="7"/>
        <v>55000</v>
      </c>
      <c r="J54" s="620">
        <f t="shared" si="8"/>
        <v>55000</v>
      </c>
      <c r="K54" s="620">
        <f t="shared" si="9"/>
        <v>55000</v>
      </c>
      <c r="L54" s="620">
        <f t="shared" si="10"/>
        <v>55000</v>
      </c>
      <c r="M54" s="620">
        <f t="shared" si="11"/>
        <v>55000</v>
      </c>
      <c r="N54" s="620">
        <f t="shared" si="12"/>
        <v>55000</v>
      </c>
      <c r="O54" s="620">
        <f t="shared" si="13"/>
        <v>55000</v>
      </c>
      <c r="P54" s="620">
        <f t="shared" si="14"/>
        <v>55000</v>
      </c>
      <c r="Q54" s="161">
        <f t="shared" si="15"/>
        <v>0</v>
      </c>
    </row>
    <row r="55" spans="1:17" s="150" customFormat="1" ht="25.5" customHeight="1">
      <c r="A55" s="460">
        <f>'Financial Plan 1397'!A61</f>
        <v>6</v>
      </c>
      <c r="B55" s="464" t="str">
        <f>'Financial Plan 1397'!B61</f>
        <v xml:space="preserve">آمر ارتباطات و آگاهی عامه </v>
      </c>
      <c r="C55" s="464" t="str">
        <f>'Financial Plan 1397'!C61</f>
        <v>ماه</v>
      </c>
      <c r="D55" s="465">
        <f>'Financial Plan 1397'!H61</f>
        <v>591996</v>
      </c>
      <c r="E55" s="620"/>
      <c r="F55" s="620"/>
      <c r="G55" s="620"/>
      <c r="H55" s="620">
        <f t="shared" si="6"/>
        <v>197332</v>
      </c>
      <c r="I55" s="620">
        <f t="shared" si="7"/>
        <v>49333</v>
      </c>
      <c r="J55" s="620">
        <f t="shared" si="8"/>
        <v>49333</v>
      </c>
      <c r="K55" s="620">
        <f t="shared" si="9"/>
        <v>49333</v>
      </c>
      <c r="L55" s="620">
        <f t="shared" si="10"/>
        <v>49333</v>
      </c>
      <c r="M55" s="620">
        <f t="shared" si="11"/>
        <v>49333</v>
      </c>
      <c r="N55" s="620">
        <f t="shared" si="12"/>
        <v>49333</v>
      </c>
      <c r="O55" s="620">
        <f t="shared" si="13"/>
        <v>49333</v>
      </c>
      <c r="P55" s="620">
        <f t="shared" si="14"/>
        <v>49333</v>
      </c>
      <c r="Q55" s="161">
        <f t="shared" si="15"/>
        <v>0</v>
      </c>
    </row>
    <row r="56" spans="1:17" s="147" customFormat="1" ht="25.5" customHeight="1">
      <c r="A56" s="460">
        <f>'Financial Plan 1397'!A62</f>
        <v>7</v>
      </c>
      <c r="B56" s="464" t="str">
        <f>'Financial Plan 1397'!B62</f>
        <v>متخصص انکشاف جنگلات و سرسبزی شهری</v>
      </c>
      <c r="C56" s="464" t="str">
        <f>'Financial Plan 1397'!C62</f>
        <v>ماه</v>
      </c>
      <c r="D56" s="465">
        <f>'Financial Plan 1397'!H62</f>
        <v>1167996</v>
      </c>
      <c r="E56" s="620"/>
      <c r="F56" s="620"/>
      <c r="G56" s="620"/>
      <c r="H56" s="620">
        <f t="shared" si="6"/>
        <v>389332</v>
      </c>
      <c r="I56" s="620">
        <f t="shared" si="7"/>
        <v>97333</v>
      </c>
      <c r="J56" s="620">
        <f t="shared" si="8"/>
        <v>97333</v>
      </c>
      <c r="K56" s="620">
        <f t="shared" si="9"/>
        <v>97333</v>
      </c>
      <c r="L56" s="620">
        <f t="shared" si="10"/>
        <v>97333</v>
      </c>
      <c r="M56" s="620">
        <f t="shared" si="11"/>
        <v>97333</v>
      </c>
      <c r="N56" s="620">
        <f t="shared" si="12"/>
        <v>97333</v>
      </c>
      <c r="O56" s="620">
        <f t="shared" si="13"/>
        <v>97333</v>
      </c>
      <c r="P56" s="620">
        <f t="shared" si="14"/>
        <v>97333</v>
      </c>
      <c r="Q56" s="161">
        <f t="shared" si="15"/>
        <v>0</v>
      </c>
    </row>
    <row r="57" spans="1:17" s="146" customFormat="1" ht="25.5" customHeight="1">
      <c r="A57" s="460">
        <f>'Financial Plan 1397'!A63</f>
        <v>8</v>
      </c>
      <c r="B57" s="464" t="str">
        <f>'Financial Plan 1397'!B63</f>
        <v>آمر ساحوی انکشاف جنگلات و سرسبزی شهری</v>
      </c>
      <c r="C57" s="464" t="str">
        <f>'Financial Plan 1397'!C63</f>
        <v>ماه</v>
      </c>
      <c r="D57" s="465">
        <f>'Financial Plan 1397'!H63</f>
        <v>2912016</v>
      </c>
      <c r="E57" s="620"/>
      <c r="F57" s="620"/>
      <c r="G57" s="620"/>
      <c r="H57" s="620">
        <f t="shared" si="6"/>
        <v>970672</v>
      </c>
      <c r="I57" s="620">
        <f t="shared" si="7"/>
        <v>242668</v>
      </c>
      <c r="J57" s="620">
        <f t="shared" si="8"/>
        <v>242668</v>
      </c>
      <c r="K57" s="620">
        <f t="shared" si="9"/>
        <v>242668</v>
      </c>
      <c r="L57" s="620">
        <f t="shared" si="10"/>
        <v>242668</v>
      </c>
      <c r="M57" s="620">
        <f t="shared" si="11"/>
        <v>242668</v>
      </c>
      <c r="N57" s="620">
        <f t="shared" si="12"/>
        <v>242668</v>
      </c>
      <c r="O57" s="620">
        <f t="shared" si="13"/>
        <v>242668</v>
      </c>
      <c r="P57" s="620">
        <f t="shared" si="14"/>
        <v>242668</v>
      </c>
      <c r="Q57" s="161">
        <f t="shared" si="15"/>
        <v>0</v>
      </c>
    </row>
    <row r="58" spans="1:17" s="146" customFormat="1" ht="25.5" customHeight="1">
      <c r="A58" s="460">
        <f>'Financial Plan 1397'!A64</f>
        <v>9</v>
      </c>
      <c r="B58" s="464" t="str">
        <f>'Financial Plan 1397'!B64</f>
        <v>مسئول پرداخت معاشات قرار دادی وزارت</v>
      </c>
      <c r="C58" s="464" t="str">
        <f>'Financial Plan 1397'!C64</f>
        <v>ماه</v>
      </c>
      <c r="D58" s="465">
        <f>'Financial Plan 1397'!H64</f>
        <v>660000</v>
      </c>
      <c r="E58" s="620"/>
      <c r="F58" s="620"/>
      <c r="G58" s="620"/>
      <c r="H58" s="620">
        <f t="shared" si="6"/>
        <v>220000</v>
      </c>
      <c r="I58" s="620">
        <f t="shared" si="7"/>
        <v>55000</v>
      </c>
      <c r="J58" s="620">
        <f t="shared" si="8"/>
        <v>55000</v>
      </c>
      <c r="K58" s="620">
        <f t="shared" si="9"/>
        <v>55000</v>
      </c>
      <c r="L58" s="620">
        <f t="shared" si="10"/>
        <v>55000</v>
      </c>
      <c r="M58" s="620">
        <f t="shared" si="11"/>
        <v>55000</v>
      </c>
      <c r="N58" s="620">
        <f t="shared" si="12"/>
        <v>55000</v>
      </c>
      <c r="O58" s="620">
        <f t="shared" si="13"/>
        <v>55000</v>
      </c>
      <c r="P58" s="620">
        <f t="shared" si="14"/>
        <v>55000</v>
      </c>
      <c r="Q58" s="161">
        <f t="shared" si="15"/>
        <v>0</v>
      </c>
    </row>
    <row r="59" spans="1:17" s="155" customFormat="1" ht="25.5" customHeight="1">
      <c r="A59" s="460">
        <f>'Financial Plan 1397'!A65</f>
        <v>10</v>
      </c>
      <c r="B59" s="464" t="str">
        <f>'Financial Plan 1397'!B65</f>
        <v>تکنیشن ساحوی</v>
      </c>
      <c r="C59" s="464" t="str">
        <f>'Financial Plan 1397'!C65</f>
        <v>ماه</v>
      </c>
      <c r="D59" s="465">
        <f>'Financial Plan 1397'!H65</f>
        <v>2538576</v>
      </c>
      <c r="E59" s="620"/>
      <c r="F59" s="620"/>
      <c r="G59" s="620"/>
      <c r="H59" s="620">
        <f t="shared" si="6"/>
        <v>846192</v>
      </c>
      <c r="I59" s="620">
        <f t="shared" si="7"/>
        <v>211548</v>
      </c>
      <c r="J59" s="620">
        <f t="shared" si="8"/>
        <v>211548</v>
      </c>
      <c r="K59" s="620">
        <f t="shared" si="9"/>
        <v>211548</v>
      </c>
      <c r="L59" s="620">
        <f t="shared" si="10"/>
        <v>211548</v>
      </c>
      <c r="M59" s="620">
        <f t="shared" si="11"/>
        <v>211548</v>
      </c>
      <c r="N59" s="620">
        <f t="shared" si="12"/>
        <v>211548</v>
      </c>
      <c r="O59" s="620">
        <f t="shared" si="13"/>
        <v>211548</v>
      </c>
      <c r="P59" s="620">
        <f t="shared" si="14"/>
        <v>211548</v>
      </c>
      <c r="Q59" s="161">
        <f t="shared" si="15"/>
        <v>0</v>
      </c>
    </row>
    <row r="60" spans="1:17" s="155" customFormat="1" ht="25.5" customHeight="1">
      <c r="A60" s="460">
        <f>'Financial Plan 1397'!A66</f>
        <v>11</v>
      </c>
      <c r="B60" s="464" t="str">
        <f>'Financial Plan 1397'!B66</f>
        <v>انجینیر دیزاین</v>
      </c>
      <c r="C60" s="464" t="str">
        <f>'Financial Plan 1397'!C66</f>
        <v>ماه</v>
      </c>
      <c r="D60" s="465">
        <f>'Financial Plan 1397'!H66</f>
        <v>1338672</v>
      </c>
      <c r="E60" s="620"/>
      <c r="F60" s="620"/>
      <c r="G60" s="620"/>
      <c r="H60" s="620">
        <f t="shared" si="6"/>
        <v>446224</v>
      </c>
      <c r="I60" s="620">
        <f t="shared" si="7"/>
        <v>111556</v>
      </c>
      <c r="J60" s="620">
        <f t="shared" si="8"/>
        <v>111556</v>
      </c>
      <c r="K60" s="620">
        <f t="shared" si="9"/>
        <v>111556</v>
      </c>
      <c r="L60" s="620">
        <f t="shared" si="10"/>
        <v>111556</v>
      </c>
      <c r="M60" s="620">
        <f t="shared" si="11"/>
        <v>111556</v>
      </c>
      <c r="N60" s="620">
        <f t="shared" si="12"/>
        <v>111556</v>
      </c>
      <c r="O60" s="620">
        <f t="shared" si="13"/>
        <v>111556</v>
      </c>
      <c r="P60" s="620">
        <f t="shared" si="14"/>
        <v>111556</v>
      </c>
      <c r="Q60" s="161">
        <f t="shared" si="15"/>
        <v>0</v>
      </c>
    </row>
    <row r="61" spans="1:17" s="155" customFormat="1" ht="25.5" customHeight="1">
      <c r="A61" s="460">
        <f>'Financial Plan 1397'!A67</f>
        <v>12</v>
      </c>
      <c r="B61" s="464" t="str">
        <f>'Financial Plan 1397'!B67</f>
        <v>انجینیر دیزاین</v>
      </c>
      <c r="C61" s="464" t="str">
        <f>'Financial Plan 1397'!C67</f>
        <v>ماه</v>
      </c>
      <c r="D61" s="465">
        <f>'Financial Plan 1397'!H67</f>
        <v>1082664</v>
      </c>
      <c r="E61" s="620"/>
      <c r="F61" s="620"/>
      <c r="G61" s="620"/>
      <c r="H61" s="620">
        <f t="shared" si="6"/>
        <v>360888</v>
      </c>
      <c r="I61" s="620">
        <f t="shared" si="7"/>
        <v>90222</v>
      </c>
      <c r="J61" s="620">
        <f t="shared" si="8"/>
        <v>90222</v>
      </c>
      <c r="K61" s="620">
        <f t="shared" si="9"/>
        <v>90222</v>
      </c>
      <c r="L61" s="620">
        <f t="shared" si="10"/>
        <v>90222</v>
      </c>
      <c r="M61" s="620">
        <f t="shared" si="11"/>
        <v>90222</v>
      </c>
      <c r="N61" s="620">
        <f t="shared" si="12"/>
        <v>90222</v>
      </c>
      <c r="O61" s="620">
        <f t="shared" si="13"/>
        <v>90222</v>
      </c>
      <c r="P61" s="620">
        <f t="shared" si="14"/>
        <v>90222</v>
      </c>
      <c r="Q61" s="161">
        <f t="shared" si="15"/>
        <v>0</v>
      </c>
    </row>
    <row r="62" spans="1:17" s="155" customFormat="1" ht="25.5" customHeight="1">
      <c r="A62" s="460">
        <f>'Financial Plan 1397'!A68</f>
        <v>13</v>
      </c>
      <c r="B62" s="464" t="str">
        <f>'Financial Plan 1397'!B68</f>
        <v>انجینیر برق</v>
      </c>
      <c r="C62" s="464" t="str">
        <f>'Financial Plan 1397'!C68</f>
        <v>ماه</v>
      </c>
      <c r="D62" s="465">
        <f>'Financial Plan 1397'!H68</f>
        <v>660000</v>
      </c>
      <c r="E62" s="620"/>
      <c r="F62" s="620"/>
      <c r="G62" s="620"/>
      <c r="H62" s="620">
        <f t="shared" si="6"/>
        <v>220000</v>
      </c>
      <c r="I62" s="620">
        <f t="shared" si="7"/>
        <v>55000</v>
      </c>
      <c r="J62" s="620">
        <f t="shared" si="8"/>
        <v>55000</v>
      </c>
      <c r="K62" s="620">
        <f t="shared" si="9"/>
        <v>55000</v>
      </c>
      <c r="L62" s="620">
        <f t="shared" si="10"/>
        <v>55000</v>
      </c>
      <c r="M62" s="620">
        <f t="shared" si="11"/>
        <v>55000</v>
      </c>
      <c r="N62" s="620">
        <f t="shared" si="12"/>
        <v>55000</v>
      </c>
      <c r="O62" s="620">
        <f t="shared" si="13"/>
        <v>55000</v>
      </c>
      <c r="P62" s="620">
        <f t="shared" si="14"/>
        <v>55000</v>
      </c>
      <c r="Q62" s="161">
        <f t="shared" si="15"/>
        <v>0</v>
      </c>
    </row>
    <row r="63" spans="1:17" s="155" customFormat="1" ht="25.5" customHeight="1">
      <c r="A63" s="460">
        <f>'Financial Plan 1397'!A69</f>
        <v>14</v>
      </c>
      <c r="B63" s="464" t="str">
        <f>'Financial Plan 1397'!B69</f>
        <v>انجینیرسروی</v>
      </c>
      <c r="C63" s="464" t="str">
        <f>'Financial Plan 1397'!C69</f>
        <v>ماه</v>
      </c>
      <c r="D63" s="465">
        <f>'Financial Plan 1397'!H69</f>
        <v>997332</v>
      </c>
      <c r="E63" s="620"/>
      <c r="F63" s="620"/>
      <c r="G63" s="620"/>
      <c r="H63" s="620">
        <f t="shared" si="6"/>
        <v>332444</v>
      </c>
      <c r="I63" s="620">
        <f t="shared" si="7"/>
        <v>83111</v>
      </c>
      <c r="J63" s="620">
        <f t="shared" si="8"/>
        <v>83111</v>
      </c>
      <c r="K63" s="620">
        <f t="shared" si="9"/>
        <v>83111</v>
      </c>
      <c r="L63" s="620">
        <f t="shared" si="10"/>
        <v>83111</v>
      </c>
      <c r="M63" s="620">
        <f t="shared" si="11"/>
        <v>83111</v>
      </c>
      <c r="N63" s="620">
        <f t="shared" si="12"/>
        <v>83111</v>
      </c>
      <c r="O63" s="620">
        <f t="shared" si="13"/>
        <v>83111</v>
      </c>
      <c r="P63" s="620">
        <f t="shared" si="14"/>
        <v>83111</v>
      </c>
      <c r="Q63" s="161">
        <f t="shared" si="15"/>
        <v>0</v>
      </c>
    </row>
    <row r="64" spans="1:17" s="155" customFormat="1" ht="25.5" customHeight="1">
      <c r="A64" s="460">
        <f>'Financial Plan 1397'!A70</f>
        <v>15</v>
      </c>
      <c r="B64" s="464" t="str">
        <f>'Financial Plan 1397'!B70</f>
        <v>انجینیرسروی</v>
      </c>
      <c r="C64" s="464" t="str">
        <f>'Financial Plan 1397'!C70</f>
        <v>ماه</v>
      </c>
      <c r="D64" s="465">
        <f>'Financial Plan 1397'!H70</f>
        <v>1082664</v>
      </c>
      <c r="E64" s="620"/>
      <c r="F64" s="620"/>
      <c r="G64" s="620"/>
      <c r="H64" s="620">
        <f t="shared" si="6"/>
        <v>360888</v>
      </c>
      <c r="I64" s="620">
        <f t="shared" si="7"/>
        <v>90222</v>
      </c>
      <c r="J64" s="620">
        <f t="shared" si="8"/>
        <v>90222</v>
      </c>
      <c r="K64" s="620">
        <f t="shared" si="9"/>
        <v>90222</v>
      </c>
      <c r="L64" s="620">
        <f t="shared" si="10"/>
        <v>90222</v>
      </c>
      <c r="M64" s="620">
        <f t="shared" si="11"/>
        <v>90222</v>
      </c>
      <c r="N64" s="620">
        <f t="shared" si="12"/>
        <v>90222</v>
      </c>
      <c r="O64" s="620">
        <f t="shared" si="13"/>
        <v>90222</v>
      </c>
      <c r="P64" s="620">
        <f t="shared" si="14"/>
        <v>90222</v>
      </c>
      <c r="Q64" s="161">
        <f t="shared" si="15"/>
        <v>0</v>
      </c>
    </row>
    <row r="65" spans="1:17" s="155" customFormat="1" ht="25.5" customHeight="1">
      <c r="A65" s="460">
        <f>'Financial Plan 1397'!A71</f>
        <v>16</v>
      </c>
      <c r="B65" s="464" t="str">
        <f>'Financial Plan 1397'!B71</f>
        <v>صفاکار</v>
      </c>
      <c r="C65" s="464" t="str">
        <f>'Financial Plan 1397'!C71</f>
        <v>ماه</v>
      </c>
      <c r="D65" s="465">
        <f>'Financial Plan 1397'!H71</f>
        <v>298656</v>
      </c>
      <c r="E65" s="620"/>
      <c r="F65" s="620"/>
      <c r="G65" s="620"/>
      <c r="H65" s="620">
        <f t="shared" si="6"/>
        <v>99552</v>
      </c>
      <c r="I65" s="620">
        <f t="shared" si="7"/>
        <v>24888</v>
      </c>
      <c r="J65" s="620">
        <f t="shared" si="8"/>
        <v>24888</v>
      </c>
      <c r="K65" s="620">
        <f t="shared" si="9"/>
        <v>24888</v>
      </c>
      <c r="L65" s="620">
        <f t="shared" si="10"/>
        <v>24888</v>
      </c>
      <c r="M65" s="620">
        <f t="shared" si="11"/>
        <v>24888</v>
      </c>
      <c r="N65" s="620">
        <f t="shared" si="12"/>
        <v>24888</v>
      </c>
      <c r="O65" s="620">
        <f t="shared" si="13"/>
        <v>24888</v>
      </c>
      <c r="P65" s="620">
        <f t="shared" si="14"/>
        <v>24888</v>
      </c>
      <c r="Q65" s="161">
        <f t="shared" si="15"/>
        <v>0</v>
      </c>
    </row>
    <row r="66" spans="1:17" s="155" customFormat="1" ht="33" customHeight="1">
      <c r="A66" s="1078" t="str">
        <f>'Financial Plan 1397'!A72</f>
        <v>مجموع فرعی</v>
      </c>
      <c r="B66" s="1078"/>
      <c r="C66" s="457"/>
      <c r="D66" s="468">
        <f t="shared" ref="D66:P66" si="16">SUM(D50:D65)</f>
        <v>17622564</v>
      </c>
      <c r="E66" s="622">
        <f t="shared" si="16"/>
        <v>0</v>
      </c>
      <c r="F66" s="622">
        <f t="shared" si="16"/>
        <v>0</v>
      </c>
      <c r="G66" s="622">
        <f t="shared" si="16"/>
        <v>0</v>
      </c>
      <c r="H66" s="622">
        <f t="shared" si="16"/>
        <v>5874188</v>
      </c>
      <c r="I66" s="622">
        <f t="shared" si="16"/>
        <v>1468547</v>
      </c>
      <c r="J66" s="622">
        <f t="shared" si="16"/>
        <v>1468547</v>
      </c>
      <c r="K66" s="622">
        <f t="shared" si="16"/>
        <v>1468547</v>
      </c>
      <c r="L66" s="622">
        <f t="shared" si="16"/>
        <v>1468547</v>
      </c>
      <c r="M66" s="622">
        <f t="shared" si="16"/>
        <v>1468547</v>
      </c>
      <c r="N66" s="622">
        <f t="shared" si="16"/>
        <v>1468547</v>
      </c>
      <c r="O66" s="622">
        <f t="shared" si="16"/>
        <v>1468547</v>
      </c>
      <c r="P66" s="622">
        <f t="shared" si="16"/>
        <v>1468547</v>
      </c>
      <c r="Q66" s="466">
        <f>SUM(E66:P66)-D66</f>
        <v>0</v>
      </c>
    </row>
    <row r="67" spans="1:17" s="155" customFormat="1" ht="33.75" customHeight="1">
      <c r="A67" s="1079" t="str">
        <f>'Financial Plan 1397'!A73</f>
        <v>و: بخش تهیه و تدارکات</v>
      </c>
      <c r="B67" s="1079"/>
      <c r="C67" s="1079"/>
      <c r="D67" s="1079"/>
      <c r="E67" s="1079"/>
      <c r="F67" s="1079"/>
      <c r="G67" s="1079"/>
      <c r="H67" s="1079"/>
      <c r="I67" s="1079"/>
      <c r="J67" s="1079"/>
      <c r="K67" s="1079"/>
      <c r="L67" s="1079"/>
      <c r="M67" s="1079"/>
      <c r="N67" s="1079"/>
      <c r="O67" s="1079"/>
      <c r="P67" s="1079"/>
      <c r="Q67" s="1079"/>
    </row>
    <row r="68" spans="1:17" s="155" customFormat="1" ht="35.25" customHeight="1">
      <c r="A68" s="458" t="str">
        <f>'Financial Plan 1397'!A74</f>
        <v>شماره</v>
      </c>
      <c r="B68" s="458" t="str">
        <f>'Financial Plan 1397'!B74</f>
        <v>فعالیت</v>
      </c>
      <c r="C68" s="458" t="str">
        <f>'Financial Plan 1397'!C74</f>
        <v>واحد</v>
      </c>
      <c r="D68" s="461" t="s">
        <v>232</v>
      </c>
      <c r="E68" s="618" t="s">
        <v>233</v>
      </c>
      <c r="F68" s="618" t="s">
        <v>234</v>
      </c>
      <c r="G68" s="618" t="s">
        <v>235</v>
      </c>
      <c r="H68" s="618" t="s">
        <v>236</v>
      </c>
      <c r="I68" s="618" t="s">
        <v>237</v>
      </c>
      <c r="J68" s="618" t="s">
        <v>238</v>
      </c>
      <c r="K68" s="618" t="s">
        <v>239</v>
      </c>
      <c r="L68" s="618" t="s">
        <v>240</v>
      </c>
      <c r="M68" s="618" t="s">
        <v>241</v>
      </c>
      <c r="N68" s="618" t="s">
        <v>242</v>
      </c>
      <c r="O68" s="618" t="s">
        <v>243</v>
      </c>
      <c r="P68" s="618" t="s">
        <v>244</v>
      </c>
      <c r="Q68" s="462" t="s">
        <v>8</v>
      </c>
    </row>
    <row r="69" spans="1:17" s="155" customFormat="1" ht="25.5" customHeight="1">
      <c r="A69" s="460">
        <f>'Financial Plan 1397'!A75</f>
        <v>1</v>
      </c>
      <c r="B69" s="464" t="str">
        <f>'Financial Plan 1397'!B75</f>
        <v>بخش آگاهی عامه</v>
      </c>
      <c r="C69" s="464" t="str">
        <f>'Financial Plan 1397'!C75</f>
        <v>تکت تبلیغاتی</v>
      </c>
      <c r="D69" s="465">
        <f>'Financial Plan 1397'!H75</f>
        <v>2000000</v>
      </c>
      <c r="E69" s="623"/>
      <c r="F69" s="623"/>
      <c r="G69" s="623"/>
      <c r="H69" s="623"/>
      <c r="I69" s="623">
        <f>D69/5</f>
        <v>400000</v>
      </c>
      <c r="J69" s="623">
        <f>D69/5</f>
        <v>400000</v>
      </c>
      <c r="K69" s="623">
        <f>D69/5</f>
        <v>400000</v>
      </c>
      <c r="L69" s="623">
        <f>D69/5</f>
        <v>400000</v>
      </c>
      <c r="M69" s="623">
        <f>D69/5</f>
        <v>400000</v>
      </c>
      <c r="N69" s="623"/>
      <c r="O69" s="623"/>
      <c r="P69" s="623"/>
      <c r="Q69" s="161">
        <f t="shared" ref="Q69:Q85" si="17">P69+O69+N69+M69+L69+K69+J69+I69+H69+G69+F69+E69-D69</f>
        <v>0</v>
      </c>
    </row>
    <row r="70" spans="1:17" s="155" customFormat="1" ht="25.5" customHeight="1">
      <c r="A70" s="460" t="e">
        <f>'Financial Plan 1397'!#REF!</f>
        <v>#REF!</v>
      </c>
      <c r="B70" s="464" t="e">
        <f>'Financial Plan 1397'!#REF!</f>
        <v>#REF!</v>
      </c>
      <c r="C70" s="464" t="e">
        <f>'Financial Plan 1397'!#REF!</f>
        <v>#REF!</v>
      </c>
      <c r="D70" s="465" t="e">
        <f>'Financial Plan 1397'!#REF!</f>
        <v>#REF!</v>
      </c>
      <c r="E70" s="623"/>
      <c r="F70" s="623"/>
      <c r="G70" s="623"/>
      <c r="H70" s="623"/>
      <c r="I70" s="623" t="e">
        <f t="shared" ref="I70:I85" si="18">D70/5</f>
        <v>#REF!</v>
      </c>
      <c r="J70" s="623" t="e">
        <f t="shared" ref="J70:J85" si="19">D70/5</f>
        <v>#REF!</v>
      </c>
      <c r="K70" s="623" t="e">
        <f t="shared" ref="K70:K85" si="20">D70/5</f>
        <v>#REF!</v>
      </c>
      <c r="L70" s="623" t="e">
        <f t="shared" ref="L70:L85" si="21">D70/5</f>
        <v>#REF!</v>
      </c>
      <c r="M70" s="623" t="e">
        <f t="shared" ref="M70:M85" si="22">D70/5</f>
        <v>#REF!</v>
      </c>
      <c r="N70" s="623"/>
      <c r="O70" s="623"/>
      <c r="P70" s="623"/>
      <c r="Q70" s="161" t="e">
        <f t="shared" si="17"/>
        <v>#REF!</v>
      </c>
    </row>
    <row r="71" spans="1:17" s="155" customFormat="1" ht="25.5" customHeight="1">
      <c r="A71" s="460">
        <f>'Financial Plan 1397'!A76</f>
        <v>3</v>
      </c>
      <c r="B71" s="464" t="str">
        <f>'Financial Plan 1397'!B76</f>
        <v xml:space="preserve">تیل پطرول </v>
      </c>
      <c r="C71" s="464" t="str">
        <f>'Financial Plan 1397'!C76</f>
        <v>لیتر</v>
      </c>
      <c r="D71" s="465">
        <f>'Financial Plan 1397'!H76</f>
        <v>400000</v>
      </c>
      <c r="E71" s="623"/>
      <c r="F71" s="623"/>
      <c r="G71" s="623"/>
      <c r="H71" s="623"/>
      <c r="I71" s="623">
        <f t="shared" si="18"/>
        <v>80000</v>
      </c>
      <c r="J71" s="623">
        <f t="shared" si="19"/>
        <v>80000</v>
      </c>
      <c r="K71" s="623">
        <f t="shared" si="20"/>
        <v>80000</v>
      </c>
      <c r="L71" s="623">
        <f t="shared" si="21"/>
        <v>80000</v>
      </c>
      <c r="M71" s="623">
        <f t="shared" si="22"/>
        <v>80000</v>
      </c>
      <c r="N71" s="623"/>
      <c r="O71" s="623"/>
      <c r="P71" s="623"/>
      <c r="Q71" s="161">
        <f t="shared" si="17"/>
        <v>0</v>
      </c>
    </row>
    <row r="72" spans="1:17" s="148" customFormat="1" ht="25.5" customHeight="1">
      <c r="A72" s="460">
        <f>'Financial Plan 1397'!A77</f>
        <v>4</v>
      </c>
      <c r="B72" s="464" t="str">
        <f>'Financial Plan 1397'!B77</f>
        <v>تیل دیزل برای جنراتور</v>
      </c>
      <c r="C72" s="464" t="str">
        <f>'Financial Plan 1397'!C77</f>
        <v>لیتر</v>
      </c>
      <c r="D72" s="465">
        <f>'Financial Plan 1397'!H77</f>
        <v>750000</v>
      </c>
      <c r="E72" s="623"/>
      <c r="F72" s="623"/>
      <c r="G72" s="623"/>
      <c r="H72" s="623"/>
      <c r="I72" s="623">
        <f t="shared" si="18"/>
        <v>150000</v>
      </c>
      <c r="J72" s="623">
        <f t="shared" si="19"/>
        <v>150000</v>
      </c>
      <c r="K72" s="623">
        <f t="shared" si="20"/>
        <v>150000</v>
      </c>
      <c r="L72" s="623">
        <f t="shared" si="21"/>
        <v>150000</v>
      </c>
      <c r="M72" s="623">
        <f t="shared" si="22"/>
        <v>150000</v>
      </c>
      <c r="N72" s="623"/>
      <c r="O72" s="623"/>
      <c r="P72" s="623"/>
      <c r="Q72" s="161">
        <f t="shared" si="17"/>
        <v>0</v>
      </c>
    </row>
    <row r="73" spans="1:17" s="146" customFormat="1" ht="25.5" customHeight="1">
      <c r="A73" s="460">
        <f>'Financial Plan 1397'!A78</f>
        <v>5</v>
      </c>
      <c r="B73" s="464" t="str">
        <f>'Financial Plan 1397'!B78</f>
        <v>کود کیمیاوی سیاه و سفید</v>
      </c>
      <c r="C73" s="464" t="str">
        <f>'Financial Plan 1397'!C78</f>
        <v>بوجی</v>
      </c>
      <c r="D73" s="465">
        <f>'Financial Plan 1397'!H78</f>
        <v>600000</v>
      </c>
      <c r="E73" s="623"/>
      <c r="F73" s="623"/>
      <c r="G73" s="623"/>
      <c r="H73" s="623"/>
      <c r="I73" s="623">
        <f t="shared" si="18"/>
        <v>120000</v>
      </c>
      <c r="J73" s="623">
        <f t="shared" si="19"/>
        <v>120000</v>
      </c>
      <c r="K73" s="623">
        <f t="shared" si="20"/>
        <v>120000</v>
      </c>
      <c r="L73" s="623">
        <f t="shared" si="21"/>
        <v>120000</v>
      </c>
      <c r="M73" s="623">
        <f t="shared" si="22"/>
        <v>120000</v>
      </c>
      <c r="N73" s="623"/>
      <c r="O73" s="623"/>
      <c r="P73" s="623"/>
      <c r="Q73" s="161">
        <f t="shared" si="17"/>
        <v>0</v>
      </c>
    </row>
    <row r="74" spans="1:17" s="146" customFormat="1" ht="25.5" customHeight="1">
      <c r="A74" s="460">
        <f>'Financial Plan 1397'!A79</f>
        <v>6</v>
      </c>
      <c r="B74" s="464" t="str">
        <f>'Financial Plan 1397'!B79</f>
        <v>قیچی شاخه بری ، اره و  قیچی کلان</v>
      </c>
      <c r="C74" s="464" t="str">
        <f>'Financial Plan 1397'!C79</f>
        <v>کیت</v>
      </c>
      <c r="D74" s="465">
        <f>'Financial Plan 1397'!H79</f>
        <v>120000</v>
      </c>
      <c r="E74" s="623"/>
      <c r="F74" s="623"/>
      <c r="G74" s="623"/>
      <c r="H74" s="623"/>
      <c r="I74" s="623">
        <f t="shared" si="18"/>
        <v>24000</v>
      </c>
      <c r="J74" s="623">
        <f t="shared" si="19"/>
        <v>24000</v>
      </c>
      <c r="K74" s="623">
        <f t="shared" si="20"/>
        <v>24000</v>
      </c>
      <c r="L74" s="623">
        <f t="shared" si="21"/>
        <v>24000</v>
      </c>
      <c r="M74" s="623">
        <f t="shared" si="22"/>
        <v>24000</v>
      </c>
      <c r="N74" s="623"/>
      <c r="O74" s="623"/>
      <c r="P74" s="623"/>
      <c r="Q74" s="161">
        <f t="shared" si="17"/>
        <v>0</v>
      </c>
    </row>
    <row r="75" spans="1:17" s="203" customFormat="1" ht="25.5" customHeight="1">
      <c r="A75" s="460" t="e">
        <f>'Financial Plan 1397'!#REF!</f>
        <v>#REF!</v>
      </c>
      <c r="B75" s="464" t="e">
        <f>'Financial Plan 1397'!#REF!</f>
        <v>#REF!</v>
      </c>
      <c r="C75" s="464" t="e">
        <f>'Financial Plan 1397'!#REF!</f>
        <v>#REF!</v>
      </c>
      <c r="D75" s="465" t="e">
        <f>'Financial Plan 1397'!#REF!</f>
        <v>#REF!</v>
      </c>
      <c r="E75" s="623"/>
      <c r="F75" s="623"/>
      <c r="G75" s="623"/>
      <c r="H75" s="623"/>
      <c r="I75" s="623" t="e">
        <f t="shared" si="18"/>
        <v>#REF!</v>
      </c>
      <c r="J75" s="623" t="e">
        <f t="shared" si="19"/>
        <v>#REF!</v>
      </c>
      <c r="K75" s="623" t="e">
        <f t="shared" si="20"/>
        <v>#REF!</v>
      </c>
      <c r="L75" s="623" t="e">
        <f t="shared" si="21"/>
        <v>#REF!</v>
      </c>
      <c r="M75" s="623" t="e">
        <f t="shared" si="22"/>
        <v>#REF!</v>
      </c>
      <c r="N75" s="623"/>
      <c r="O75" s="623"/>
      <c r="P75" s="623"/>
      <c r="Q75" s="161" t="e">
        <f t="shared" si="17"/>
        <v>#REF!</v>
      </c>
    </row>
    <row r="76" spans="1:17" s="203" customFormat="1" ht="25.5" customHeight="1">
      <c r="A76" s="460">
        <f>'Financial Plan 1397'!A80</f>
        <v>8</v>
      </c>
      <c r="B76" s="464" t="str">
        <f>'Financial Plan 1397'!B80</f>
        <v>خریداری خریطه های پلاستیک سیاه دو کیلو برای تولید نهال</v>
      </c>
      <c r="C76" s="464" t="str">
        <f>'Financial Plan 1397'!C80</f>
        <v>کیلو</v>
      </c>
      <c r="D76" s="465">
        <f>'Financial Plan 1397'!H80</f>
        <v>750000</v>
      </c>
      <c r="E76" s="623"/>
      <c r="F76" s="623"/>
      <c r="G76" s="623"/>
      <c r="H76" s="623"/>
      <c r="I76" s="623">
        <f t="shared" si="18"/>
        <v>150000</v>
      </c>
      <c r="J76" s="623">
        <f t="shared" si="19"/>
        <v>150000</v>
      </c>
      <c r="K76" s="623">
        <f t="shared" si="20"/>
        <v>150000</v>
      </c>
      <c r="L76" s="623">
        <f t="shared" si="21"/>
        <v>150000</v>
      </c>
      <c r="M76" s="623">
        <f t="shared" si="22"/>
        <v>150000</v>
      </c>
      <c r="N76" s="623"/>
      <c r="O76" s="623"/>
      <c r="P76" s="623"/>
      <c r="Q76" s="161">
        <f t="shared" si="17"/>
        <v>0</v>
      </c>
    </row>
    <row r="77" spans="1:17" s="586" customFormat="1" ht="42" customHeight="1">
      <c r="A77" s="460">
        <f>'Financial Plan 1397'!A81</f>
        <v>9</v>
      </c>
      <c r="B77" s="464" t="str">
        <f>'Financial Plan 1397'!B81</f>
        <v>حفظ مراقبت و ترمیم شبکه آبیاری، برج برق، تهیه وسایل شبکه آبیاری، واترپمپ</v>
      </c>
      <c r="C77" s="464" t="str">
        <f>'Financial Plan 1397'!C81</f>
        <v>اجناس ضروری</v>
      </c>
      <c r="D77" s="465">
        <f>'Financial Plan 1397'!H81</f>
        <v>4000000</v>
      </c>
      <c r="E77" s="623"/>
      <c r="F77" s="623"/>
      <c r="G77" s="623"/>
      <c r="H77" s="623"/>
      <c r="I77" s="623">
        <f t="shared" si="18"/>
        <v>800000</v>
      </c>
      <c r="J77" s="623">
        <f t="shared" si="19"/>
        <v>800000</v>
      </c>
      <c r="K77" s="623">
        <f t="shared" si="20"/>
        <v>800000</v>
      </c>
      <c r="L77" s="623">
        <f t="shared" si="21"/>
        <v>800000</v>
      </c>
      <c r="M77" s="623">
        <f t="shared" si="22"/>
        <v>800000</v>
      </c>
      <c r="N77" s="623"/>
      <c r="O77" s="623"/>
      <c r="P77" s="623"/>
      <c r="Q77" s="161">
        <f t="shared" si="17"/>
        <v>0</v>
      </c>
    </row>
    <row r="78" spans="1:17" s="203" customFormat="1" ht="24" customHeight="1">
      <c r="A78" s="460">
        <f>'Financial Plan 1397'!A82</f>
        <v>10</v>
      </c>
      <c r="B78" s="464" t="str">
        <f>'Financial Plan 1397'!B82</f>
        <v>تهیه و خریداری وسایل بسته بندی نهال (بوجی ، پلاستیک و تار)</v>
      </c>
      <c r="C78" s="464" t="str">
        <f>'Financial Plan 1397'!C82</f>
        <v>سر جمع</v>
      </c>
      <c r="D78" s="465">
        <f>'Financial Plan 1397'!H82</f>
        <v>500000</v>
      </c>
      <c r="E78" s="623"/>
      <c r="F78" s="623"/>
      <c r="G78" s="623"/>
      <c r="H78" s="623"/>
      <c r="I78" s="623">
        <f t="shared" si="18"/>
        <v>100000</v>
      </c>
      <c r="J78" s="623">
        <f t="shared" si="19"/>
        <v>100000</v>
      </c>
      <c r="K78" s="623">
        <f t="shared" si="20"/>
        <v>100000</v>
      </c>
      <c r="L78" s="623">
        <f t="shared" si="21"/>
        <v>100000</v>
      </c>
      <c r="M78" s="623">
        <f t="shared" si="22"/>
        <v>100000</v>
      </c>
      <c r="N78" s="623"/>
      <c r="O78" s="623"/>
      <c r="P78" s="623"/>
      <c r="Q78" s="161">
        <f t="shared" si="17"/>
        <v>0</v>
      </c>
    </row>
    <row r="79" spans="1:17" s="146" customFormat="1" ht="25.5" customHeight="1">
      <c r="A79" s="460">
        <f>'Financial Plan 1397'!A83</f>
        <v>11</v>
      </c>
      <c r="B79" s="464" t="str">
        <f>'Financial Plan 1397'!B83</f>
        <v xml:space="preserve">ادویه ضد امراض و آفات </v>
      </c>
      <c r="C79" s="464" t="str">
        <f>'Financial Plan 1397'!C83</f>
        <v>لیتر</v>
      </c>
      <c r="D79" s="465">
        <f>'Financial Plan 1397'!H83</f>
        <v>500000</v>
      </c>
      <c r="E79" s="623"/>
      <c r="F79" s="623"/>
      <c r="G79" s="623"/>
      <c r="H79" s="623"/>
      <c r="I79" s="623">
        <f t="shared" si="18"/>
        <v>100000</v>
      </c>
      <c r="J79" s="623">
        <f t="shared" si="19"/>
        <v>100000</v>
      </c>
      <c r="K79" s="623">
        <f t="shared" si="20"/>
        <v>100000</v>
      </c>
      <c r="L79" s="623">
        <f t="shared" si="21"/>
        <v>100000</v>
      </c>
      <c r="M79" s="623">
        <f t="shared" si="22"/>
        <v>100000</v>
      </c>
      <c r="N79" s="623"/>
      <c r="O79" s="623"/>
      <c r="P79" s="623"/>
      <c r="Q79" s="161">
        <f t="shared" si="17"/>
        <v>0</v>
      </c>
    </row>
    <row r="80" spans="1:17" s="146" customFormat="1" ht="25.5" customHeight="1">
      <c r="A80" s="460">
        <f>'Financial Plan 1397'!A84</f>
        <v>12</v>
      </c>
      <c r="B80" s="464" t="str">
        <f>'Financial Plan 1397'!B84</f>
        <v xml:space="preserve">موترسایکل همراه با پلیت </v>
      </c>
      <c r="C80" s="464" t="str">
        <f>'Financial Plan 1397'!C84</f>
        <v>عراده</v>
      </c>
      <c r="D80" s="465">
        <f>'Financial Plan 1397'!H84</f>
        <v>200000</v>
      </c>
      <c r="E80" s="623"/>
      <c r="F80" s="623"/>
      <c r="G80" s="623"/>
      <c r="H80" s="623"/>
      <c r="I80" s="623">
        <f t="shared" si="18"/>
        <v>40000</v>
      </c>
      <c r="J80" s="623">
        <f t="shared" si="19"/>
        <v>40000</v>
      </c>
      <c r="K80" s="623">
        <f t="shared" si="20"/>
        <v>40000</v>
      </c>
      <c r="L80" s="623">
        <f t="shared" si="21"/>
        <v>40000</v>
      </c>
      <c r="M80" s="623">
        <f t="shared" si="22"/>
        <v>40000</v>
      </c>
      <c r="N80" s="623"/>
      <c r="O80" s="623"/>
      <c r="P80" s="623"/>
      <c r="Q80" s="161">
        <f t="shared" si="17"/>
        <v>0</v>
      </c>
    </row>
    <row r="81" spans="1:17" s="146" customFormat="1" ht="25.5" customHeight="1">
      <c r="A81" s="460">
        <f>'Financial Plan 1397'!A85</f>
        <v>13</v>
      </c>
      <c r="B81" s="464" t="str">
        <f>'Financial Plan 1397'!B85</f>
        <v>پلاستک  و جالی گرین حوض (1500 متر جالی و 1500 متر پلاستیک)</v>
      </c>
      <c r="C81" s="464" t="str">
        <f>'Financial Plan 1397'!C85</f>
        <v>متر</v>
      </c>
      <c r="D81" s="465">
        <f>'Financial Plan 1397'!H85</f>
        <v>600000</v>
      </c>
      <c r="E81" s="623"/>
      <c r="F81" s="623"/>
      <c r="G81" s="623"/>
      <c r="H81" s="623"/>
      <c r="I81" s="623">
        <f t="shared" si="18"/>
        <v>120000</v>
      </c>
      <c r="J81" s="623">
        <f t="shared" si="19"/>
        <v>120000</v>
      </c>
      <c r="K81" s="623">
        <f t="shared" si="20"/>
        <v>120000</v>
      </c>
      <c r="L81" s="623">
        <f t="shared" si="21"/>
        <v>120000</v>
      </c>
      <c r="M81" s="623">
        <f t="shared" si="22"/>
        <v>120000</v>
      </c>
      <c r="N81" s="623"/>
      <c r="O81" s="623"/>
      <c r="P81" s="623"/>
      <c r="Q81" s="161">
        <f t="shared" si="17"/>
        <v>0</v>
      </c>
    </row>
    <row r="82" spans="1:17" s="146" customFormat="1" ht="25.5" customHeight="1">
      <c r="A82" s="460">
        <f>'Financial Plan 1397'!A86</f>
        <v>14</v>
      </c>
      <c r="B82" s="464" t="str">
        <f>'Financial Plan 1397'!B86</f>
        <v>پایپ نیم انج کرمچی (20 ملی) بند 50 متره</v>
      </c>
      <c r="C82" s="464" t="str">
        <f>'Financial Plan 1397'!C86</f>
        <v>بندل</v>
      </c>
      <c r="D82" s="465">
        <f>'Financial Plan 1397'!H86</f>
        <v>280000</v>
      </c>
      <c r="E82" s="623"/>
      <c r="F82" s="623"/>
      <c r="G82" s="623"/>
      <c r="H82" s="623"/>
      <c r="I82" s="623">
        <f t="shared" si="18"/>
        <v>56000</v>
      </c>
      <c r="J82" s="623">
        <f t="shared" si="19"/>
        <v>56000</v>
      </c>
      <c r="K82" s="623">
        <f t="shared" si="20"/>
        <v>56000</v>
      </c>
      <c r="L82" s="623">
        <f t="shared" si="21"/>
        <v>56000</v>
      </c>
      <c r="M82" s="623">
        <f t="shared" si="22"/>
        <v>56000</v>
      </c>
      <c r="N82" s="623"/>
      <c r="O82" s="623"/>
      <c r="P82" s="623"/>
      <c r="Q82" s="161">
        <f t="shared" si="17"/>
        <v>0</v>
      </c>
    </row>
    <row r="83" spans="1:17" s="146" customFormat="1" ht="25.5" customHeight="1">
      <c r="A83" s="460" t="e">
        <f>'Financial Plan 1397'!#REF!</f>
        <v>#REF!</v>
      </c>
      <c r="B83" s="464" t="e">
        <f>'Financial Plan 1397'!#REF!</f>
        <v>#REF!</v>
      </c>
      <c r="C83" s="464" t="e">
        <f>'Financial Plan 1397'!#REF!</f>
        <v>#REF!</v>
      </c>
      <c r="D83" s="465" t="e">
        <f>'Financial Plan 1397'!#REF!</f>
        <v>#REF!</v>
      </c>
      <c r="E83" s="623"/>
      <c r="F83" s="623"/>
      <c r="G83" s="623"/>
      <c r="H83" s="623"/>
      <c r="I83" s="623" t="e">
        <f t="shared" si="18"/>
        <v>#REF!</v>
      </c>
      <c r="J83" s="623" t="e">
        <f t="shared" si="19"/>
        <v>#REF!</v>
      </c>
      <c r="K83" s="623" t="e">
        <f t="shared" si="20"/>
        <v>#REF!</v>
      </c>
      <c r="L83" s="623" t="e">
        <f t="shared" si="21"/>
        <v>#REF!</v>
      </c>
      <c r="M83" s="623" t="e">
        <f t="shared" si="22"/>
        <v>#REF!</v>
      </c>
      <c r="N83" s="623"/>
      <c r="O83" s="623"/>
      <c r="P83" s="623"/>
      <c r="Q83" s="161" t="e">
        <f t="shared" si="17"/>
        <v>#REF!</v>
      </c>
    </row>
    <row r="84" spans="1:17" s="146" customFormat="1" ht="25.5" customHeight="1">
      <c r="A84" s="460">
        <f>'Financial Plan 1397'!A87</f>
        <v>16</v>
      </c>
      <c r="B84" s="464" t="str">
        <f>'Financial Plan 1397'!B87</f>
        <v>سیم دو ملی برای گرین حوض</v>
      </c>
      <c r="C84" s="464" t="str">
        <f>'Financial Plan 1397'!C87</f>
        <v>کیلو</v>
      </c>
      <c r="D84" s="465">
        <f>'Financial Plan 1397'!H87</f>
        <v>20000</v>
      </c>
      <c r="E84" s="623"/>
      <c r="F84" s="623"/>
      <c r="G84" s="623"/>
      <c r="H84" s="623"/>
      <c r="I84" s="623">
        <f t="shared" si="18"/>
        <v>4000</v>
      </c>
      <c r="J84" s="623">
        <f t="shared" si="19"/>
        <v>4000</v>
      </c>
      <c r="K84" s="623">
        <f t="shared" si="20"/>
        <v>4000</v>
      </c>
      <c r="L84" s="623">
        <f t="shared" si="21"/>
        <v>4000</v>
      </c>
      <c r="M84" s="623">
        <f t="shared" si="22"/>
        <v>4000</v>
      </c>
      <c r="N84" s="623"/>
      <c r="O84" s="623"/>
      <c r="P84" s="623"/>
      <c r="Q84" s="161">
        <f t="shared" si="17"/>
        <v>0</v>
      </c>
    </row>
    <row r="85" spans="1:17" s="146" customFormat="1" ht="25.5" customHeight="1">
      <c r="A85" s="460">
        <f>'Financial Plan 1397'!A88</f>
        <v>17</v>
      </c>
      <c r="B85" s="464" t="str">
        <f>'Financial Plan 1397'!B88</f>
        <v>بکس های گبیونی یک مترمکعبی</v>
      </c>
      <c r="C85" s="464" t="str">
        <f>'Financial Plan 1397'!C88</f>
        <v>بکسه</v>
      </c>
      <c r="D85" s="465">
        <f>'Financial Plan 1397'!H88</f>
        <v>900000</v>
      </c>
      <c r="E85" s="623"/>
      <c r="F85" s="623"/>
      <c r="G85" s="623"/>
      <c r="H85" s="623"/>
      <c r="I85" s="623">
        <f t="shared" si="18"/>
        <v>180000</v>
      </c>
      <c r="J85" s="623">
        <f t="shared" si="19"/>
        <v>180000</v>
      </c>
      <c r="K85" s="623">
        <f t="shared" si="20"/>
        <v>180000</v>
      </c>
      <c r="L85" s="623">
        <f t="shared" si="21"/>
        <v>180000</v>
      </c>
      <c r="M85" s="623">
        <f t="shared" si="22"/>
        <v>180000</v>
      </c>
      <c r="N85" s="623"/>
      <c r="O85" s="623"/>
      <c r="P85" s="623"/>
      <c r="Q85" s="161">
        <f t="shared" si="17"/>
        <v>0</v>
      </c>
    </row>
    <row r="86" spans="1:17" s="146" customFormat="1" ht="25.5" customHeight="1">
      <c r="A86" s="460">
        <f>'Financial Plan 1397'!A89</f>
        <v>18</v>
      </c>
      <c r="B86" s="464" t="str">
        <f>'Financial Plan 1397'!B89</f>
        <v xml:space="preserve">تخم بادام کوهی و تلخ </v>
      </c>
      <c r="C86" s="464" t="str">
        <f>'Financial Plan 1397'!C89</f>
        <v>کیلو</v>
      </c>
      <c r="D86" s="465">
        <f>'Financial Plan 1397'!H89</f>
        <v>150000</v>
      </c>
      <c r="E86" s="623"/>
      <c r="F86" s="623"/>
      <c r="G86" s="623"/>
      <c r="H86" s="623"/>
      <c r="I86" s="623">
        <f>D86/5</f>
        <v>30000</v>
      </c>
      <c r="J86" s="623">
        <f>D86/5</f>
        <v>30000</v>
      </c>
      <c r="K86" s="623">
        <f>D86/5</f>
        <v>30000</v>
      </c>
      <c r="L86" s="623">
        <f>D86/5</f>
        <v>30000</v>
      </c>
      <c r="M86" s="623">
        <f>D86/5</f>
        <v>30000</v>
      </c>
      <c r="N86" s="623"/>
      <c r="O86" s="623"/>
      <c r="P86" s="623"/>
      <c r="Q86" s="161"/>
    </row>
    <row r="87" spans="1:17" s="586" customFormat="1" ht="42.75" customHeight="1">
      <c r="A87" s="460">
        <f>'Financial Plan 1397'!A90</f>
        <v>19</v>
      </c>
      <c r="B87" s="464" t="str">
        <f>'Financial Plan 1397'!B90</f>
        <v>مصارف متفرقه (ترمیم موتر، قرطاسیه، ترمیم جنراتور، آموزش، و غیره)</v>
      </c>
      <c r="C87" s="464" t="str">
        <f>'Financial Plan 1397'!C90</f>
        <v>متفرقه</v>
      </c>
      <c r="D87" s="465">
        <f>'Financial Plan 1397'!H90</f>
        <v>1399964.0073259771</v>
      </c>
      <c r="E87" s="623"/>
      <c r="F87" s="623"/>
      <c r="G87" s="623"/>
      <c r="H87" s="623"/>
      <c r="I87" s="623">
        <f>D87/5</f>
        <v>279992.80146519543</v>
      </c>
      <c r="J87" s="623">
        <f>D87/5</f>
        <v>279992.80146519543</v>
      </c>
      <c r="K87" s="623">
        <f>D87/5</f>
        <v>279992.80146519543</v>
      </c>
      <c r="L87" s="623">
        <f>D87/5</f>
        <v>279992.80146519543</v>
      </c>
      <c r="M87" s="623">
        <f>D87/5</f>
        <v>279992.80146519543</v>
      </c>
      <c r="N87" s="623"/>
      <c r="O87" s="623"/>
      <c r="P87" s="623"/>
      <c r="Q87" s="161"/>
    </row>
    <row r="88" spans="1:17" s="155" customFormat="1" ht="33" customHeight="1">
      <c r="A88" s="1078" t="s">
        <v>247</v>
      </c>
      <c r="B88" s="1078"/>
      <c r="C88" s="1078"/>
      <c r="D88" s="466" t="e">
        <f>SUM(D69:D87)</f>
        <v>#REF!</v>
      </c>
      <c r="E88" s="466">
        <f t="shared" ref="E88:P88" si="23">SUM(E69:E85)</f>
        <v>0</v>
      </c>
      <c r="F88" s="466">
        <f t="shared" si="23"/>
        <v>0</v>
      </c>
      <c r="G88" s="466">
        <f t="shared" si="23"/>
        <v>0</v>
      </c>
      <c r="H88" s="466">
        <f t="shared" si="23"/>
        <v>0</v>
      </c>
      <c r="I88" s="466" t="e">
        <f>SUM(I69:I87)</f>
        <v>#REF!</v>
      </c>
      <c r="J88" s="466" t="e">
        <f>SUM(J69:J87)</f>
        <v>#REF!</v>
      </c>
      <c r="K88" s="466" t="e">
        <f>SUM(K69:K87)</f>
        <v>#REF!</v>
      </c>
      <c r="L88" s="466" t="e">
        <f>SUM(L69:L87)</f>
        <v>#REF!</v>
      </c>
      <c r="M88" s="466" t="e">
        <f>SUM(M69:M87)</f>
        <v>#REF!</v>
      </c>
      <c r="N88" s="466">
        <f t="shared" si="23"/>
        <v>0</v>
      </c>
      <c r="O88" s="466">
        <f t="shared" si="23"/>
        <v>0</v>
      </c>
      <c r="P88" s="466">
        <f t="shared" si="23"/>
        <v>0</v>
      </c>
      <c r="Q88" s="466" t="e">
        <f>SUM(Q69:Q81)</f>
        <v>#REF!</v>
      </c>
    </row>
    <row r="89" spans="1:17" s="155" customFormat="1" ht="33.75" customHeight="1">
      <c r="A89" s="1079" t="e">
        <f>'Financial Plan 1397'!#REF!</f>
        <v>#REF!</v>
      </c>
      <c r="B89" s="1079"/>
      <c r="C89" s="1079"/>
      <c r="D89" s="1079"/>
      <c r="E89" s="1079"/>
      <c r="F89" s="1079"/>
      <c r="G89" s="1079"/>
      <c r="H89" s="1079"/>
      <c r="I89" s="1079"/>
      <c r="J89" s="1079"/>
      <c r="K89" s="1079"/>
      <c r="L89" s="1079"/>
      <c r="M89" s="1079"/>
      <c r="N89" s="1079"/>
      <c r="O89" s="1079"/>
      <c r="P89" s="1079"/>
      <c r="Q89" s="1079"/>
    </row>
    <row r="90" spans="1:17" s="155" customFormat="1" ht="35.25" customHeight="1">
      <c r="A90" s="458" t="e">
        <f>'Financial Plan 1397'!#REF!</f>
        <v>#REF!</v>
      </c>
      <c r="B90" s="458" t="e">
        <f>'Financial Plan 1397'!#REF!</f>
        <v>#REF!</v>
      </c>
      <c r="C90" s="458" t="e">
        <f>'Financial Plan 1397'!#REF!</f>
        <v>#REF!</v>
      </c>
      <c r="D90" s="461" t="s">
        <v>232</v>
      </c>
      <c r="E90" s="618" t="s">
        <v>233</v>
      </c>
      <c r="F90" s="618" t="s">
        <v>234</v>
      </c>
      <c r="G90" s="618" t="s">
        <v>235</v>
      </c>
      <c r="H90" s="618" t="s">
        <v>236</v>
      </c>
      <c r="I90" s="618" t="s">
        <v>237</v>
      </c>
      <c r="J90" s="618" t="s">
        <v>238</v>
      </c>
      <c r="K90" s="618" t="s">
        <v>239</v>
      </c>
      <c r="L90" s="618" t="s">
        <v>240</v>
      </c>
      <c r="M90" s="618" t="s">
        <v>241</v>
      </c>
      <c r="N90" s="618" t="s">
        <v>242</v>
      </c>
      <c r="O90" s="618" t="s">
        <v>243</v>
      </c>
      <c r="P90" s="618" t="s">
        <v>244</v>
      </c>
      <c r="Q90" s="462" t="s">
        <v>8</v>
      </c>
    </row>
    <row r="91" spans="1:17" s="155" customFormat="1" ht="25.5" customHeight="1">
      <c r="A91" s="460" t="e">
        <f>'Financial Plan 1397'!#REF!</f>
        <v>#REF!</v>
      </c>
      <c r="B91" s="464" t="e">
        <f>'Financial Plan 1397'!#REF!</f>
        <v>#REF!</v>
      </c>
      <c r="C91" s="464" t="e">
        <f>'Financial Plan 1397'!#REF!</f>
        <v>#REF!</v>
      </c>
      <c r="D91" s="465" t="e">
        <f>'Financial Plan 1397'!#REF!</f>
        <v>#REF!</v>
      </c>
      <c r="E91" s="623"/>
      <c r="F91" s="623"/>
      <c r="G91" s="623"/>
      <c r="H91" s="623" t="e">
        <f>D91/9</f>
        <v>#REF!</v>
      </c>
      <c r="I91" s="623" t="e">
        <f>D91/9</f>
        <v>#REF!</v>
      </c>
      <c r="J91" s="623" t="e">
        <f>D91/9</f>
        <v>#REF!</v>
      </c>
      <c r="K91" s="623" t="e">
        <f>D91/9</f>
        <v>#REF!</v>
      </c>
      <c r="L91" s="623" t="e">
        <f>D91/9</f>
        <v>#REF!</v>
      </c>
      <c r="M91" s="623" t="e">
        <f>D91/9</f>
        <v>#REF!</v>
      </c>
      <c r="N91" s="623" t="e">
        <f>D91/9</f>
        <v>#REF!</v>
      </c>
      <c r="O91" s="623" t="e">
        <f>D91/9</f>
        <v>#REF!</v>
      </c>
      <c r="P91" s="623" t="e">
        <f>D91/9</f>
        <v>#REF!</v>
      </c>
      <c r="Q91" s="161" t="e">
        <f>P91+O91+N91+M91+L91+K91+J91+I91+H91+G91+F91+E91-D91</f>
        <v>#REF!</v>
      </c>
    </row>
    <row r="92" spans="1:17" s="148" customFormat="1" ht="25.5" customHeight="1">
      <c r="A92" s="460" t="e">
        <f>'Financial Plan 1397'!#REF!</f>
        <v>#REF!</v>
      </c>
      <c r="B92" s="464" t="e">
        <f>'Financial Plan 1397'!#REF!</f>
        <v>#REF!</v>
      </c>
      <c r="C92" s="464" t="e">
        <f>'Financial Plan 1397'!#REF!</f>
        <v>#REF!</v>
      </c>
      <c r="D92" s="465" t="e">
        <f>'Financial Plan 1397'!#REF!</f>
        <v>#REF!</v>
      </c>
      <c r="E92" s="160"/>
      <c r="F92" s="160"/>
      <c r="G92" s="160"/>
      <c r="H92" s="623" t="e">
        <f>D92/9</f>
        <v>#REF!</v>
      </c>
      <c r="I92" s="623" t="e">
        <f>D92/9</f>
        <v>#REF!</v>
      </c>
      <c r="J92" s="623" t="e">
        <f>D92/9</f>
        <v>#REF!</v>
      </c>
      <c r="K92" s="623" t="e">
        <f>D92/9</f>
        <v>#REF!</v>
      </c>
      <c r="L92" s="623" t="e">
        <f>D92/9</f>
        <v>#REF!</v>
      </c>
      <c r="M92" s="623" t="e">
        <f>D92/9</f>
        <v>#REF!</v>
      </c>
      <c r="N92" s="623" t="e">
        <f>D92/9</f>
        <v>#REF!</v>
      </c>
      <c r="O92" s="623" t="e">
        <f>D92/9</f>
        <v>#REF!</v>
      </c>
      <c r="P92" s="623" t="e">
        <f>D92/9</f>
        <v>#REF!</v>
      </c>
      <c r="Q92" s="161" t="e">
        <f>P92+O92+N92+M92+L92+K92+J92+I92+H92+G92+F92+E92-D92</f>
        <v>#REF!</v>
      </c>
    </row>
    <row r="93" spans="1:17" s="146" customFormat="1" ht="25.5" customHeight="1">
      <c r="A93" s="460" t="e">
        <f>'Financial Plan 1397'!#REF!</f>
        <v>#REF!</v>
      </c>
      <c r="B93" s="464" t="e">
        <f>'Financial Plan 1397'!#REF!</f>
        <v>#REF!</v>
      </c>
      <c r="C93" s="464" t="e">
        <f>'Financial Plan 1397'!#REF!</f>
        <v>#REF!</v>
      </c>
      <c r="D93" s="465" t="e">
        <f>'Financial Plan 1397'!#REF!</f>
        <v>#REF!</v>
      </c>
      <c r="E93" s="616"/>
      <c r="F93" s="616"/>
      <c r="G93" s="616"/>
      <c r="H93" s="623" t="e">
        <f>D93/9</f>
        <v>#REF!</v>
      </c>
      <c r="I93" s="623" t="e">
        <f>D93/9</f>
        <v>#REF!</v>
      </c>
      <c r="J93" s="623" t="e">
        <f>D93/9</f>
        <v>#REF!</v>
      </c>
      <c r="K93" s="623" t="e">
        <f>D93/9</f>
        <v>#REF!</v>
      </c>
      <c r="L93" s="623" t="e">
        <f>D93/9</f>
        <v>#REF!</v>
      </c>
      <c r="M93" s="623" t="e">
        <f>D93/9</f>
        <v>#REF!</v>
      </c>
      <c r="N93" s="623" t="e">
        <f>D93/9</f>
        <v>#REF!</v>
      </c>
      <c r="O93" s="623" t="e">
        <f>D93/9</f>
        <v>#REF!</v>
      </c>
      <c r="P93" s="623" t="e">
        <f>D93/9</f>
        <v>#REF!</v>
      </c>
      <c r="Q93" s="161" t="e">
        <f>P93+O93+N93+M93+L93+K93+J93+I93+H93+G93+F93+E93-D93</f>
        <v>#REF!</v>
      </c>
    </row>
    <row r="94" spans="1:17" s="146" customFormat="1" ht="25.5" customHeight="1">
      <c r="A94" s="460" t="e">
        <f>'Financial Plan 1397'!#REF!</f>
        <v>#REF!</v>
      </c>
      <c r="B94" s="464" t="e">
        <f>'Financial Plan 1397'!#REF!</f>
        <v>#REF!</v>
      </c>
      <c r="C94" s="464" t="e">
        <f>'Financial Plan 1397'!#REF!</f>
        <v>#REF!</v>
      </c>
      <c r="D94" s="465" t="e">
        <f>'Financial Plan 1397'!#REF!</f>
        <v>#REF!</v>
      </c>
      <c r="E94" s="616"/>
      <c r="F94" s="616"/>
      <c r="G94" s="616"/>
      <c r="H94" s="623" t="e">
        <f>D94/9</f>
        <v>#REF!</v>
      </c>
      <c r="I94" s="623" t="e">
        <f>D94/9</f>
        <v>#REF!</v>
      </c>
      <c r="J94" s="623" t="e">
        <f>D94/9</f>
        <v>#REF!</v>
      </c>
      <c r="K94" s="623" t="e">
        <f>D94/9</f>
        <v>#REF!</v>
      </c>
      <c r="L94" s="623" t="e">
        <f>D94/9</f>
        <v>#REF!</v>
      </c>
      <c r="M94" s="623" t="e">
        <f>D94/9</f>
        <v>#REF!</v>
      </c>
      <c r="N94" s="623" t="e">
        <f>D94/9</f>
        <v>#REF!</v>
      </c>
      <c r="O94" s="623" t="e">
        <f>D94/9</f>
        <v>#REF!</v>
      </c>
      <c r="P94" s="623" t="e">
        <f>D94/9</f>
        <v>#REF!</v>
      </c>
      <c r="Q94" s="161" t="e">
        <f>P94+O94+N94+M94+L94+K94+J94+I94+H94+G94+F94+E94-D94</f>
        <v>#REF!</v>
      </c>
    </row>
    <row r="95" spans="1:17" s="155" customFormat="1" ht="33" customHeight="1">
      <c r="A95" s="1078" t="s">
        <v>247</v>
      </c>
      <c r="B95" s="1078"/>
      <c r="C95" s="1078"/>
      <c r="D95" s="466" t="e">
        <f t="shared" ref="D95:Q95" si="24">SUM(D91:D94)</f>
        <v>#REF!</v>
      </c>
      <c r="E95" s="466">
        <f t="shared" si="24"/>
        <v>0</v>
      </c>
      <c r="F95" s="466">
        <f t="shared" si="24"/>
        <v>0</v>
      </c>
      <c r="G95" s="466">
        <f t="shared" si="24"/>
        <v>0</v>
      </c>
      <c r="H95" s="466" t="e">
        <f t="shared" si="24"/>
        <v>#REF!</v>
      </c>
      <c r="I95" s="466" t="e">
        <f t="shared" si="24"/>
        <v>#REF!</v>
      </c>
      <c r="J95" s="466" t="e">
        <f t="shared" si="24"/>
        <v>#REF!</v>
      </c>
      <c r="K95" s="466" t="e">
        <f t="shared" si="24"/>
        <v>#REF!</v>
      </c>
      <c r="L95" s="466" t="e">
        <f t="shared" si="24"/>
        <v>#REF!</v>
      </c>
      <c r="M95" s="466" t="e">
        <f t="shared" si="24"/>
        <v>#REF!</v>
      </c>
      <c r="N95" s="466" t="e">
        <f t="shared" si="24"/>
        <v>#REF!</v>
      </c>
      <c r="O95" s="466" t="e">
        <f t="shared" si="24"/>
        <v>#REF!</v>
      </c>
      <c r="P95" s="466" t="e">
        <f t="shared" si="24"/>
        <v>#REF!</v>
      </c>
      <c r="Q95" s="466" t="e">
        <f t="shared" si="24"/>
        <v>#REF!</v>
      </c>
    </row>
    <row r="96" spans="1:17" s="155" customFormat="1" ht="33.75" customHeight="1">
      <c r="A96" s="1079" t="e">
        <f>'Financial Plan 1397'!#REF!</f>
        <v>#REF!</v>
      </c>
      <c r="B96" s="1079"/>
      <c r="C96" s="1079"/>
      <c r="D96" s="1079"/>
      <c r="E96" s="1079"/>
      <c r="F96" s="1079"/>
      <c r="G96" s="1079"/>
      <c r="H96" s="1079"/>
      <c r="I96" s="1079"/>
      <c r="J96" s="1079"/>
      <c r="K96" s="1079"/>
      <c r="L96" s="1079"/>
      <c r="M96" s="1079"/>
      <c r="N96" s="1079"/>
      <c r="O96" s="1079"/>
      <c r="P96" s="1079"/>
      <c r="Q96" s="1079"/>
    </row>
    <row r="97" spans="1:17" s="155" customFormat="1" ht="35.25" customHeight="1">
      <c r="A97" s="458" t="e">
        <f>'Financial Plan 1397'!#REF!</f>
        <v>#REF!</v>
      </c>
      <c r="B97" s="458" t="s">
        <v>41</v>
      </c>
      <c r="C97" s="458" t="s">
        <v>2</v>
      </c>
      <c r="D97" s="461" t="s">
        <v>232</v>
      </c>
      <c r="E97" s="618" t="s">
        <v>233</v>
      </c>
      <c r="F97" s="618" t="s">
        <v>234</v>
      </c>
      <c r="G97" s="618" t="s">
        <v>235</v>
      </c>
      <c r="H97" s="618" t="s">
        <v>236</v>
      </c>
      <c r="I97" s="618" t="s">
        <v>237</v>
      </c>
      <c r="J97" s="618" t="s">
        <v>238</v>
      </c>
      <c r="K97" s="618" t="s">
        <v>239</v>
      </c>
      <c r="L97" s="618" t="s">
        <v>240</v>
      </c>
      <c r="M97" s="618" t="s">
        <v>241</v>
      </c>
      <c r="N97" s="618" t="s">
        <v>242</v>
      </c>
      <c r="O97" s="618" t="s">
        <v>243</v>
      </c>
      <c r="P97" s="618" t="s">
        <v>244</v>
      </c>
      <c r="Q97" s="462" t="s">
        <v>8</v>
      </c>
    </row>
    <row r="98" spans="1:17" s="155" customFormat="1" ht="39.75" customHeight="1">
      <c r="A98" s="460">
        <v>1</v>
      </c>
      <c r="B98" s="464" t="e">
        <f>'Financial Plan 1397'!#REF!</f>
        <v>#REF!</v>
      </c>
      <c r="C98" s="464" t="e">
        <f>'Financial Plan 1397'!#REF!</f>
        <v>#REF!</v>
      </c>
      <c r="D98" s="465" t="e">
        <f>'Financial Plan 1397'!#REF!</f>
        <v>#REF!</v>
      </c>
      <c r="E98" s="623"/>
      <c r="F98" s="623"/>
      <c r="G98" s="623"/>
      <c r="H98" s="623"/>
      <c r="I98" s="623" t="e">
        <f>D98/7</f>
        <v>#REF!</v>
      </c>
      <c r="J98" s="623" t="e">
        <f>D98/7</f>
        <v>#REF!</v>
      </c>
      <c r="K98" s="623" t="e">
        <f>D98/7</f>
        <v>#REF!</v>
      </c>
      <c r="L98" s="623" t="e">
        <f>D98/7</f>
        <v>#REF!</v>
      </c>
      <c r="M98" s="623" t="e">
        <f>D98/7</f>
        <v>#REF!</v>
      </c>
      <c r="N98" s="623" t="e">
        <f>D98/7</f>
        <v>#REF!</v>
      </c>
      <c r="O98" s="623" t="e">
        <f>D98/7</f>
        <v>#REF!</v>
      </c>
      <c r="P98" s="623"/>
      <c r="Q98" s="161" t="e">
        <f>P98+O98+N98+M98+L98+K98+J98+I98+H98+G98+F98+E98-D98</f>
        <v>#REF!</v>
      </c>
    </row>
    <row r="99" spans="1:17" s="155" customFormat="1" ht="25.5" customHeight="1">
      <c r="A99" s="460">
        <v>2</v>
      </c>
      <c r="B99" s="464" t="e">
        <f>'Financial Plan 1397'!#REF!</f>
        <v>#REF!</v>
      </c>
      <c r="C99" s="464" t="e">
        <f>'Financial Plan 1397'!#REF!</f>
        <v>#REF!</v>
      </c>
      <c r="D99" s="465" t="e">
        <f>'Financial Plan 1397'!#REF!</f>
        <v>#REF!</v>
      </c>
      <c r="E99" s="620"/>
      <c r="F99" s="620"/>
      <c r="G99" s="620"/>
      <c r="H99" s="620"/>
      <c r="I99" s="620" t="e">
        <f>D99</f>
        <v>#REF!</v>
      </c>
      <c r="J99" s="620"/>
      <c r="K99" s="620"/>
      <c r="L99" s="620"/>
      <c r="M99" s="620"/>
      <c r="N99" s="620"/>
      <c r="O99" s="620"/>
      <c r="P99" s="620"/>
      <c r="Q99" s="161" t="e">
        <f>P99+O99+N99+M99+L99+K99+J99+I99+H99+G99+F99+E99-D99</f>
        <v>#REF!</v>
      </c>
    </row>
    <row r="100" spans="1:17" s="155" customFormat="1" ht="45" customHeight="1">
      <c r="A100" s="460">
        <v>3</v>
      </c>
      <c r="B100" s="464" t="e">
        <f>'Financial Plan 1397'!#REF!</f>
        <v>#REF!</v>
      </c>
      <c r="C100" s="464" t="e">
        <f>'Financial Plan 1397'!#REF!</f>
        <v>#REF!</v>
      </c>
      <c r="D100" s="465" t="e">
        <f>'Financial Plan 1397'!#REF!</f>
        <v>#REF!</v>
      </c>
      <c r="E100" s="620"/>
      <c r="F100" s="620"/>
      <c r="G100" s="620"/>
      <c r="H100" s="620"/>
      <c r="I100" s="620" t="e">
        <f>D100</f>
        <v>#REF!</v>
      </c>
      <c r="J100" s="620"/>
      <c r="K100" s="620"/>
      <c r="L100" s="620"/>
      <c r="M100" s="620"/>
      <c r="N100" s="620"/>
      <c r="O100" s="620"/>
      <c r="P100" s="620"/>
      <c r="Q100" s="161" t="e">
        <f>P100+O100+N100+M100+L100+K100+J100+I100+H100+G100+F100+E100-D100</f>
        <v>#REF!</v>
      </c>
    </row>
    <row r="101" spans="1:17" s="148" customFormat="1" ht="25.5" customHeight="1">
      <c r="A101" s="460">
        <v>4</v>
      </c>
      <c r="B101" s="464" t="e">
        <f>'Financial Plan 1397'!#REF!</f>
        <v>#REF!</v>
      </c>
      <c r="C101" s="464" t="e">
        <f>'Financial Plan 1397'!#REF!</f>
        <v>#REF!</v>
      </c>
      <c r="D101" s="465" t="e">
        <f>'Financial Plan 1397'!#REF!</f>
        <v>#REF!</v>
      </c>
      <c r="E101" s="160"/>
      <c r="F101" s="160"/>
      <c r="G101" s="160"/>
      <c r="H101" s="160"/>
      <c r="I101" s="160" t="e">
        <f>D101</f>
        <v>#REF!</v>
      </c>
      <c r="J101" s="160"/>
      <c r="K101" s="160"/>
      <c r="L101" s="160"/>
      <c r="M101" s="160"/>
      <c r="N101" s="160"/>
      <c r="O101" s="160"/>
      <c r="P101" s="160"/>
      <c r="Q101" s="161" t="e">
        <f>P101+O101+N101+M101+L101+K101+J101+I101+H101+G101+F101+E101-D101</f>
        <v>#REF!</v>
      </c>
    </row>
    <row r="102" spans="1:17" s="146" customFormat="1" ht="25.5" customHeight="1">
      <c r="A102" s="460">
        <v>5</v>
      </c>
      <c r="B102" s="464" t="e">
        <f>'Financial Plan 1397'!#REF!</f>
        <v>#REF!</v>
      </c>
      <c r="C102" s="464" t="e">
        <f>'Financial Plan 1397'!#REF!</f>
        <v>#REF!</v>
      </c>
      <c r="D102" s="465" t="e">
        <f>'Financial Plan 1397'!#REF!</f>
        <v>#REF!</v>
      </c>
      <c r="E102" s="616"/>
      <c r="F102" s="616"/>
      <c r="G102" s="616"/>
      <c r="H102" s="616"/>
      <c r="I102" s="616" t="e">
        <f>D102</f>
        <v>#REF!</v>
      </c>
      <c r="J102" s="616"/>
      <c r="K102" s="616"/>
      <c r="L102" s="616"/>
      <c r="M102" s="616"/>
      <c r="N102" s="616"/>
      <c r="O102" s="616"/>
      <c r="P102" s="616"/>
      <c r="Q102" s="161" t="e">
        <f>P102+O102+N102+M102+L102+K102+J102+I102+H102+G102+F102+E102-D102</f>
        <v>#REF!</v>
      </c>
    </row>
    <row r="103" spans="1:17" s="155" customFormat="1" ht="33" customHeight="1">
      <c r="A103" s="1078" t="s">
        <v>247</v>
      </c>
      <c r="B103" s="1078"/>
      <c r="C103" s="1078"/>
      <c r="D103" s="466" t="e">
        <f>SUM(D98:D102)</f>
        <v>#REF!</v>
      </c>
      <c r="E103" s="466">
        <f t="shared" ref="E103:Q103" si="25">SUM(E98:E102)</f>
        <v>0</v>
      </c>
      <c r="F103" s="466">
        <f t="shared" si="25"/>
        <v>0</v>
      </c>
      <c r="G103" s="466">
        <f t="shared" si="25"/>
        <v>0</v>
      </c>
      <c r="H103" s="466">
        <f t="shared" si="25"/>
        <v>0</v>
      </c>
      <c r="I103" s="466" t="e">
        <f t="shared" si="25"/>
        <v>#REF!</v>
      </c>
      <c r="J103" s="466" t="e">
        <f t="shared" si="25"/>
        <v>#REF!</v>
      </c>
      <c r="K103" s="466" t="e">
        <f t="shared" si="25"/>
        <v>#REF!</v>
      </c>
      <c r="L103" s="466" t="e">
        <f t="shared" si="25"/>
        <v>#REF!</v>
      </c>
      <c r="M103" s="466" t="e">
        <f t="shared" si="25"/>
        <v>#REF!</v>
      </c>
      <c r="N103" s="466" t="e">
        <f t="shared" si="25"/>
        <v>#REF!</v>
      </c>
      <c r="O103" s="466" t="e">
        <f t="shared" si="25"/>
        <v>#REF!</v>
      </c>
      <c r="P103" s="466">
        <f t="shared" si="25"/>
        <v>0</v>
      </c>
      <c r="Q103" s="466" t="e">
        <f t="shared" si="25"/>
        <v>#REF!</v>
      </c>
    </row>
    <row r="104" spans="1:17" ht="34.5" customHeight="1">
      <c r="A104" s="1081" t="str">
        <f>'Financial Plan 1397'!A92</f>
        <v>مجموع عمومی به افغانی</v>
      </c>
      <c r="B104" s="1081"/>
      <c r="C104" s="1081"/>
      <c r="D104" s="469" t="e">
        <f>(D12+D26+D37+D66+D47+D88+D103+D95)</f>
        <v>#REF!</v>
      </c>
      <c r="E104" s="469">
        <f t="shared" ref="E104:P104" si="26">E12+E26+E37+E66+E47+E88+E103+E95</f>
        <v>0</v>
      </c>
      <c r="F104" s="469">
        <f t="shared" si="26"/>
        <v>0</v>
      </c>
      <c r="G104" s="469">
        <f t="shared" si="26"/>
        <v>0</v>
      </c>
      <c r="H104" s="469" t="e">
        <f t="shared" si="26"/>
        <v>#REF!</v>
      </c>
      <c r="I104" s="469" t="e">
        <f t="shared" si="26"/>
        <v>#REF!</v>
      </c>
      <c r="J104" s="469" t="e">
        <f t="shared" si="26"/>
        <v>#REF!</v>
      </c>
      <c r="K104" s="469" t="e">
        <f t="shared" si="26"/>
        <v>#REF!</v>
      </c>
      <c r="L104" s="469" t="e">
        <f t="shared" si="26"/>
        <v>#REF!</v>
      </c>
      <c r="M104" s="469" t="e">
        <f t="shared" si="26"/>
        <v>#REF!</v>
      </c>
      <c r="N104" s="469" t="e">
        <f t="shared" si="26"/>
        <v>#REF!</v>
      </c>
      <c r="O104" s="469" t="e">
        <f t="shared" si="26"/>
        <v>#REF!</v>
      </c>
      <c r="P104" s="469" t="e">
        <f t="shared" si="26"/>
        <v>#REF!</v>
      </c>
      <c r="Q104" s="470"/>
    </row>
    <row r="105" spans="1:17" ht="36" customHeight="1">
      <c r="A105" s="1080" t="str">
        <f>'Financial Plan 1397'!A93</f>
        <v>مجموع عمومی به دالر</v>
      </c>
      <c r="B105" s="1080"/>
      <c r="C105" s="1080"/>
      <c r="D105" s="471" t="e">
        <f>D104/74.4</f>
        <v>#REF!</v>
      </c>
      <c r="E105" s="624">
        <f t="shared" ref="E105:P105" si="27">E104/74.4</f>
        <v>0</v>
      </c>
      <c r="F105" s="624">
        <f t="shared" si="27"/>
        <v>0</v>
      </c>
      <c r="G105" s="624">
        <f t="shared" si="27"/>
        <v>0</v>
      </c>
      <c r="H105" s="624" t="e">
        <f t="shared" si="27"/>
        <v>#REF!</v>
      </c>
      <c r="I105" s="624" t="e">
        <f t="shared" si="27"/>
        <v>#REF!</v>
      </c>
      <c r="J105" s="624" t="e">
        <f t="shared" si="27"/>
        <v>#REF!</v>
      </c>
      <c r="K105" s="624" t="e">
        <f t="shared" si="27"/>
        <v>#REF!</v>
      </c>
      <c r="L105" s="624" t="e">
        <f t="shared" si="27"/>
        <v>#REF!</v>
      </c>
      <c r="M105" s="624" t="e">
        <f t="shared" si="27"/>
        <v>#REF!</v>
      </c>
      <c r="N105" s="624" t="e">
        <f t="shared" si="27"/>
        <v>#REF!</v>
      </c>
      <c r="O105" s="624" t="e">
        <f t="shared" si="27"/>
        <v>#REF!</v>
      </c>
      <c r="P105" s="624" t="e">
        <f t="shared" si="27"/>
        <v>#REF!</v>
      </c>
      <c r="Q105" s="472"/>
    </row>
    <row r="106" spans="1:17" s="340" customFormat="1" ht="33" customHeight="1">
      <c r="A106" s="1082" t="str">
        <f>'Annual Workplan'!A105</f>
        <v xml:space="preserve">ترتیب کننده گان: </v>
      </c>
      <c r="B106" s="1082"/>
      <c r="C106" s="16"/>
      <c r="D106" s="16" t="s">
        <v>422</v>
      </c>
      <c r="E106" s="16"/>
      <c r="F106" s="16"/>
      <c r="G106" s="16"/>
      <c r="H106" s="16"/>
      <c r="I106" s="16"/>
      <c r="J106" s="16"/>
      <c r="K106" s="450"/>
      <c r="L106" s="450"/>
      <c r="M106" s="339"/>
    </row>
    <row r="107" spans="1:17" s="543" customFormat="1" ht="26.25" customHeight="1">
      <c r="A107" s="859" t="str">
        <f>'Annual Workplan'!A106</f>
        <v xml:space="preserve">شهید الله محمودی: مسول اداری </v>
      </c>
      <c r="B107" s="859"/>
      <c r="C107" s="545"/>
      <c r="F107" s="545"/>
      <c r="G107" s="902" t="s">
        <v>223</v>
      </c>
      <c r="H107" s="902"/>
      <c r="I107" s="902"/>
      <c r="J107" s="902"/>
      <c r="K107" s="545"/>
      <c r="L107" s="340"/>
      <c r="M107" s="896" t="s">
        <v>601</v>
      </c>
      <c r="N107" s="896"/>
      <c r="O107" s="896"/>
      <c r="P107" s="896"/>
    </row>
    <row r="108" spans="1:17" s="543" customFormat="1" ht="26.25" customHeight="1">
      <c r="A108" s="859" t="str">
        <f>'Annual Workplan'!A107</f>
        <v xml:space="preserve">شیخ میر عابد: انجینیر دیزاین </v>
      </c>
      <c r="B108" s="859"/>
      <c r="C108" s="545"/>
      <c r="F108" s="545"/>
      <c r="G108" s="545" t="s">
        <v>390</v>
      </c>
      <c r="J108" s="545" t="s">
        <v>21</v>
      </c>
      <c r="K108" s="545"/>
      <c r="L108" s="340"/>
      <c r="M108" s="542" t="s">
        <v>607</v>
      </c>
      <c r="N108" s="340"/>
      <c r="O108" s="340"/>
      <c r="P108" s="542" t="s">
        <v>604</v>
      </c>
    </row>
    <row r="109" spans="1:17" s="340" customFormat="1" ht="26.25" customHeight="1">
      <c r="A109" s="859" t="str">
        <f>'Annual Workplan'!A108</f>
        <v>شبیر احمد امرخیل: آمر نظارت و ارزیابی</v>
      </c>
      <c r="B109" s="859"/>
      <c r="C109" s="542"/>
      <c r="D109" s="365"/>
      <c r="E109" s="365"/>
      <c r="F109" s="542"/>
      <c r="G109" s="542" t="s">
        <v>279</v>
      </c>
      <c r="H109" s="365"/>
      <c r="I109" s="365"/>
      <c r="J109" s="542" t="s">
        <v>423</v>
      </c>
      <c r="K109" s="542"/>
      <c r="L109" s="365"/>
      <c r="M109" s="741" t="s">
        <v>602</v>
      </c>
      <c r="N109" s="365"/>
      <c r="O109" s="370"/>
      <c r="P109" s="741" t="s">
        <v>603</v>
      </c>
    </row>
    <row r="110" spans="1:17" ht="33.75" customHeight="1"/>
  </sheetData>
  <mergeCells count="27">
    <mergeCell ref="G107:J107"/>
    <mergeCell ref="A13:Q13"/>
    <mergeCell ref="A26:B26"/>
    <mergeCell ref="A37:B37"/>
    <mergeCell ref="A27:Q27"/>
    <mergeCell ref="A38:Q38"/>
    <mergeCell ref="A2:Q2"/>
    <mergeCell ref="A1:Q1"/>
    <mergeCell ref="A12:B12"/>
    <mergeCell ref="A3:Q3"/>
    <mergeCell ref="A4:Q4"/>
    <mergeCell ref="A108:B108"/>
    <mergeCell ref="A109:B109"/>
    <mergeCell ref="A47:B47"/>
    <mergeCell ref="A48:Q48"/>
    <mergeCell ref="A66:B66"/>
    <mergeCell ref="A67:Q67"/>
    <mergeCell ref="A105:C105"/>
    <mergeCell ref="A104:C104"/>
    <mergeCell ref="A88:C88"/>
    <mergeCell ref="A89:Q89"/>
    <mergeCell ref="A95:C95"/>
    <mergeCell ref="A96:Q96"/>
    <mergeCell ref="A103:C103"/>
    <mergeCell ref="M107:P107"/>
    <mergeCell ref="A106:B106"/>
    <mergeCell ref="A107:B107"/>
  </mergeCells>
  <printOptions horizontalCentered="1"/>
  <pageMargins left="0.17" right="0.17" top="0.54356060606060597" bottom="0.21" header="0.13257575757575801" footer="0.17"/>
  <pageSetup scale="39" orientation="landscape" horizontalDpi="4294967295" verticalDpi="4294967295" r:id="rId1"/>
  <rowBreaks count="2" manualBreakCount="2">
    <brk id="37" max="16" man="1"/>
    <brk id="76" max="16" man="1"/>
  </rowBreaks>
  <ignoredErrors>
    <ignoredError sqref="G26 Q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80" zoomScaleSheetLayoutView="80" workbookViewId="0">
      <selection activeCell="A10" sqref="A10:L10"/>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587</v>
      </c>
      <c r="B4" s="824"/>
      <c r="C4" s="824"/>
      <c r="D4" s="824"/>
      <c r="E4" s="824"/>
      <c r="F4" s="824"/>
      <c r="G4" s="824"/>
      <c r="H4" s="824"/>
      <c r="I4" s="824"/>
      <c r="J4" s="824"/>
      <c r="K4" s="824"/>
      <c r="L4" s="825"/>
    </row>
    <row r="5" spans="1:14" s="171" customFormat="1" ht="35.25" customHeight="1">
      <c r="A5" s="826" t="s">
        <v>1</v>
      </c>
      <c r="B5" s="827"/>
      <c r="C5" s="521" t="s">
        <v>2</v>
      </c>
      <c r="D5" s="521"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4</v>
      </c>
      <c r="E7" s="172"/>
      <c r="F7" s="55"/>
      <c r="G7" s="55"/>
      <c r="H7" s="55"/>
      <c r="I7" s="55"/>
      <c r="J7" s="55"/>
      <c r="K7" s="55"/>
      <c r="L7" s="173"/>
    </row>
    <row r="8" spans="1:14" s="170" customFormat="1" ht="20.100000000000001" customHeight="1">
      <c r="A8" s="522">
        <v>2</v>
      </c>
      <c r="B8" s="177" t="s">
        <v>341</v>
      </c>
      <c r="C8" s="175" t="s">
        <v>12</v>
      </c>
      <c r="D8" s="528"/>
      <c r="E8" s="528">
        <v>60</v>
      </c>
      <c r="F8" s="124">
        <f>400/E8</f>
        <v>6.666666666666667</v>
      </c>
      <c r="G8" s="55">
        <f>D8/E8</f>
        <v>0</v>
      </c>
      <c r="H8" s="55">
        <f>D8*F8</f>
        <v>0</v>
      </c>
      <c r="I8" s="55">
        <v>15</v>
      </c>
      <c r="J8" s="55">
        <f>G8/I8</f>
        <v>0</v>
      </c>
      <c r="K8" s="124">
        <f>J8*E8</f>
        <v>0</v>
      </c>
      <c r="L8" s="173"/>
    </row>
    <row r="9" spans="1:14" s="170" customFormat="1" ht="21.95" customHeight="1">
      <c r="A9" s="811" t="s">
        <v>119</v>
      </c>
      <c r="B9" s="811"/>
      <c r="C9" s="525"/>
      <c r="D9" s="494"/>
      <c r="E9" s="494"/>
      <c r="F9" s="494"/>
      <c r="G9" s="494"/>
      <c r="H9" s="525">
        <f>SUM(H7:H8)</f>
        <v>0</v>
      </c>
      <c r="I9" s="525"/>
      <c r="J9" s="527">
        <f>SUM(J7:J8)</f>
        <v>0</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4000</v>
      </c>
      <c r="E11" s="528">
        <v>80</v>
      </c>
      <c r="F11" s="124">
        <f>400/E11</f>
        <v>5</v>
      </c>
      <c r="G11" s="55">
        <f t="shared" ref="G11:G17" si="0">D11/E11</f>
        <v>50</v>
      </c>
      <c r="H11" s="55">
        <f t="shared" ref="H11:H17" si="1">(G11*F11*E11)</f>
        <v>20000</v>
      </c>
      <c r="I11" s="54">
        <v>66</v>
      </c>
      <c r="J11" s="124">
        <f>G11/I11</f>
        <v>0.75757575757575757</v>
      </c>
      <c r="K11" s="124">
        <f>J11*E11</f>
        <v>60.606060606060609</v>
      </c>
      <c r="L11" s="535"/>
      <c r="M11" s="535">
        <f>0.3*0.7</f>
        <v>0.21</v>
      </c>
    </row>
    <row r="12" spans="1:14" s="170" customFormat="1" ht="18" customHeight="1">
      <c r="A12" s="522">
        <v>2</v>
      </c>
      <c r="B12" s="178" t="s">
        <v>125</v>
      </c>
      <c r="C12" s="181" t="s">
        <v>116</v>
      </c>
      <c r="D12" s="528">
        <f>D7*2000*2</f>
        <v>16000</v>
      </c>
      <c r="E12" s="528">
        <v>80</v>
      </c>
      <c r="F12" s="124">
        <f t="shared" ref="F12:F17" si="2">400/E12</f>
        <v>5</v>
      </c>
      <c r="G12" s="55">
        <f t="shared" si="0"/>
        <v>200</v>
      </c>
      <c r="H12" s="55">
        <f t="shared" si="1"/>
        <v>80000</v>
      </c>
      <c r="I12" s="54">
        <v>66</v>
      </c>
      <c r="J12" s="124">
        <f t="shared" ref="J12:J17" si="3">G12/I12</f>
        <v>3.0303030303030303</v>
      </c>
      <c r="K12" s="124">
        <f t="shared" ref="K12:K17" si="4">J12*E12</f>
        <v>242.42424242424244</v>
      </c>
      <c r="L12" s="535"/>
      <c r="M12" s="535">
        <f>0.2*0.7</f>
        <v>0.13999999999999999</v>
      </c>
    </row>
    <row r="13" spans="1:14" s="170" customFormat="1" ht="18" customHeight="1">
      <c r="A13" s="522">
        <v>3</v>
      </c>
      <c r="B13" s="178" t="s">
        <v>343</v>
      </c>
      <c r="C13" s="181" t="s">
        <v>18</v>
      </c>
      <c r="D13" s="528">
        <f>D7*8000/2</f>
        <v>16000</v>
      </c>
      <c r="E13" s="528">
        <v>200</v>
      </c>
      <c r="F13" s="124">
        <f t="shared" si="2"/>
        <v>2</v>
      </c>
      <c r="G13" s="55">
        <f t="shared" si="0"/>
        <v>80</v>
      </c>
      <c r="H13" s="55">
        <f t="shared" si="1"/>
        <v>32000</v>
      </c>
      <c r="I13" s="54">
        <v>66</v>
      </c>
      <c r="J13" s="124">
        <f t="shared" si="3"/>
        <v>1.2121212121212122</v>
      </c>
      <c r="K13" s="124">
        <f t="shared" si="4"/>
        <v>242.42424242424244</v>
      </c>
      <c r="L13" s="531" t="s">
        <v>348</v>
      </c>
      <c r="M13" s="531"/>
    </row>
    <row r="14" spans="1:14" s="170" customFormat="1" ht="18" customHeight="1">
      <c r="A14" s="522">
        <v>4</v>
      </c>
      <c r="B14" s="178" t="s">
        <v>345</v>
      </c>
      <c r="C14" s="181" t="s">
        <v>130</v>
      </c>
      <c r="D14" s="528">
        <f>D7*12</f>
        <v>48</v>
      </c>
      <c r="E14" s="528">
        <v>4</v>
      </c>
      <c r="F14" s="124">
        <f t="shared" si="2"/>
        <v>100</v>
      </c>
      <c r="G14" s="55">
        <f t="shared" si="0"/>
        <v>12</v>
      </c>
      <c r="H14" s="55">
        <f t="shared" si="1"/>
        <v>4800</v>
      </c>
      <c r="I14" s="54">
        <v>66</v>
      </c>
      <c r="J14" s="124">
        <f t="shared" si="3"/>
        <v>0.18181818181818182</v>
      </c>
      <c r="K14" s="124">
        <f>J14*E14</f>
        <v>0.72727272727272729</v>
      </c>
      <c r="L14" s="174"/>
      <c r="M14" s="174">
        <f>2000/M12</f>
        <v>14285.714285714288</v>
      </c>
      <c r="N14" s="170" t="s">
        <v>351</v>
      </c>
    </row>
    <row r="15" spans="1:14" s="170" customFormat="1" ht="18" customHeight="1">
      <c r="A15" s="522">
        <v>5</v>
      </c>
      <c r="B15" s="178" t="s">
        <v>346</v>
      </c>
      <c r="C15" s="181" t="s">
        <v>130</v>
      </c>
      <c r="D15" s="528">
        <f>D7*3</f>
        <v>12</v>
      </c>
      <c r="E15" s="528">
        <v>4</v>
      </c>
      <c r="F15" s="124">
        <f t="shared" si="2"/>
        <v>100</v>
      </c>
      <c r="G15" s="55">
        <f t="shared" si="0"/>
        <v>3</v>
      </c>
      <c r="H15" s="55">
        <f t="shared" si="1"/>
        <v>1200</v>
      </c>
      <c r="I15" s="54">
        <v>66</v>
      </c>
      <c r="J15" s="124">
        <f t="shared" si="3"/>
        <v>4.5454545454545456E-2</v>
      </c>
      <c r="K15" s="124">
        <f t="shared" si="4"/>
        <v>0.18181818181818182</v>
      </c>
      <c r="L15" s="174"/>
      <c r="M15" s="174">
        <f>2000/M11</f>
        <v>9523.8095238095248</v>
      </c>
      <c r="N15" s="170" t="s">
        <v>352</v>
      </c>
    </row>
    <row r="16" spans="1:14" s="170" customFormat="1" ht="18" customHeight="1">
      <c r="A16" s="522">
        <v>6</v>
      </c>
      <c r="B16" s="178" t="s">
        <v>342</v>
      </c>
      <c r="C16" s="181" t="s">
        <v>130</v>
      </c>
      <c r="D16" s="528">
        <f>D7*3</f>
        <v>12</v>
      </c>
      <c r="E16" s="528">
        <v>2</v>
      </c>
      <c r="F16" s="124">
        <f t="shared" si="2"/>
        <v>200</v>
      </c>
      <c r="G16" s="55">
        <f t="shared" si="0"/>
        <v>6</v>
      </c>
      <c r="H16" s="55">
        <f t="shared" si="1"/>
        <v>2400</v>
      </c>
      <c r="I16" s="54">
        <v>66</v>
      </c>
      <c r="J16" s="124">
        <f t="shared" si="3"/>
        <v>9.0909090909090912E-2</v>
      </c>
      <c r="K16" s="124">
        <f t="shared" si="4"/>
        <v>0.18181818181818182</v>
      </c>
      <c r="L16" s="174"/>
    </row>
    <row r="17" spans="1:12" s="170" customFormat="1" ht="18" customHeight="1">
      <c r="A17" s="522">
        <v>7</v>
      </c>
      <c r="B17" s="178" t="s">
        <v>347</v>
      </c>
      <c r="C17" s="181" t="s">
        <v>10</v>
      </c>
      <c r="D17" s="528">
        <f>D7*1</f>
        <v>4</v>
      </c>
      <c r="E17" s="528">
        <v>1</v>
      </c>
      <c r="F17" s="124">
        <f t="shared" si="2"/>
        <v>400</v>
      </c>
      <c r="G17" s="55">
        <f t="shared" si="0"/>
        <v>4</v>
      </c>
      <c r="H17" s="55">
        <f t="shared" si="1"/>
        <v>1600</v>
      </c>
      <c r="I17" s="54">
        <v>66</v>
      </c>
      <c r="J17" s="124">
        <f t="shared" si="3"/>
        <v>6.0606060606060608E-2</v>
      </c>
      <c r="K17" s="124">
        <f t="shared" si="4"/>
        <v>6.0606060606060608E-2</v>
      </c>
      <c r="L17" s="174"/>
    </row>
    <row r="18" spans="1:12" s="170" customFormat="1" ht="21.95" customHeight="1">
      <c r="A18" s="811" t="s">
        <v>119</v>
      </c>
      <c r="B18" s="811"/>
      <c r="C18" s="525"/>
      <c r="D18" s="494"/>
      <c r="E18" s="494"/>
      <c r="F18" s="494"/>
      <c r="G18" s="494">
        <f>SUM(G11:G17)</f>
        <v>355</v>
      </c>
      <c r="H18" s="525">
        <f>SUM(H11:H17)</f>
        <v>142000</v>
      </c>
      <c r="I18" s="525"/>
      <c r="J18" s="525">
        <f>SUM(J11:J17)</f>
        <v>5.3787878787878789</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24000</v>
      </c>
      <c r="E20" s="172">
        <v>80</v>
      </c>
      <c r="F20" s="55">
        <f>400/E20</f>
        <v>5</v>
      </c>
      <c r="G20" s="55">
        <f>D20/E20</f>
        <v>300</v>
      </c>
      <c r="H20" s="55">
        <f>(G20*F20*E20)</f>
        <v>120000</v>
      </c>
      <c r="I20" s="54">
        <v>66</v>
      </c>
      <c r="J20" s="124">
        <f>G20/I20</f>
        <v>4.5454545454545459</v>
      </c>
      <c r="K20" s="124">
        <f>J20*E20</f>
        <v>363.63636363636368</v>
      </c>
      <c r="L20" s="174"/>
    </row>
    <row r="21" spans="1:12" s="170" customFormat="1" ht="20.100000000000001" customHeight="1">
      <c r="A21" s="522">
        <v>2</v>
      </c>
      <c r="B21" s="178" t="s">
        <v>345</v>
      </c>
      <c r="C21" s="181" t="s">
        <v>130</v>
      </c>
      <c r="D21" s="528">
        <f>D7*12</f>
        <v>48</v>
      </c>
      <c r="E21" s="172">
        <v>4</v>
      </c>
      <c r="F21" s="55">
        <f>400/E21</f>
        <v>100</v>
      </c>
      <c r="G21" s="55">
        <f>D21/E21</f>
        <v>12</v>
      </c>
      <c r="H21" s="55">
        <f>(G21*F21*E21)</f>
        <v>4800</v>
      </c>
      <c r="I21" s="54">
        <v>66</v>
      </c>
      <c r="J21" s="124">
        <f>G21/I21</f>
        <v>0.18181818181818182</v>
      </c>
      <c r="K21" s="124">
        <f>J21*E21</f>
        <v>0.72727272727272729</v>
      </c>
      <c r="L21" s="174"/>
    </row>
    <row r="22" spans="1:12" s="170" customFormat="1" ht="20.100000000000001" customHeight="1">
      <c r="A22" s="522">
        <v>3</v>
      </c>
      <c r="B22" s="178" t="s">
        <v>346</v>
      </c>
      <c r="C22" s="181" t="s">
        <v>130</v>
      </c>
      <c r="D22" s="528">
        <f>D7*3</f>
        <v>12</v>
      </c>
      <c r="E22" s="172">
        <v>4</v>
      </c>
      <c r="F22" s="55">
        <f>400/E22</f>
        <v>100</v>
      </c>
      <c r="G22" s="55">
        <f>D22/E22</f>
        <v>3</v>
      </c>
      <c r="H22" s="55">
        <f>(G22*F22*E22)</f>
        <v>1200</v>
      </c>
      <c r="I22" s="54">
        <v>66</v>
      </c>
      <c r="J22" s="124">
        <f>G22/I22</f>
        <v>4.5454545454545456E-2</v>
      </c>
      <c r="K22" s="124">
        <f>J22*E22</f>
        <v>0.18181818181818182</v>
      </c>
      <c r="L22" s="174"/>
    </row>
    <row r="23" spans="1:12" s="170" customFormat="1" ht="20.100000000000001" customHeight="1">
      <c r="A23" s="522">
        <v>4</v>
      </c>
      <c r="B23" s="178" t="s">
        <v>342</v>
      </c>
      <c r="C23" s="181" t="s">
        <v>130</v>
      </c>
      <c r="D23" s="528">
        <f>D7*3</f>
        <v>12</v>
      </c>
      <c r="E23" s="172">
        <v>2</v>
      </c>
      <c r="F23" s="55">
        <f>400/E23</f>
        <v>200</v>
      </c>
      <c r="G23" s="55">
        <f>D23/E23</f>
        <v>6</v>
      </c>
      <c r="H23" s="55">
        <f>(G23*F23*E23)</f>
        <v>2400</v>
      </c>
      <c r="I23" s="54">
        <v>66</v>
      </c>
      <c r="J23" s="124">
        <f>G23/I23</f>
        <v>9.0909090909090912E-2</v>
      </c>
      <c r="K23" s="124">
        <f>J23*E23</f>
        <v>0.18181818181818182</v>
      </c>
      <c r="L23" s="174"/>
    </row>
    <row r="24" spans="1:12" s="170" customFormat="1" ht="20.100000000000001" customHeight="1">
      <c r="A24" s="522">
        <v>5</v>
      </c>
      <c r="B24" s="178" t="s">
        <v>347</v>
      </c>
      <c r="C24" s="181" t="s">
        <v>10</v>
      </c>
      <c r="D24" s="528">
        <f>D7*1</f>
        <v>4</v>
      </c>
      <c r="E24" s="172">
        <v>1</v>
      </c>
      <c r="F24" s="55">
        <f>400/E24</f>
        <v>400</v>
      </c>
      <c r="G24" s="55">
        <f>D24/E24</f>
        <v>4</v>
      </c>
      <c r="H24" s="55">
        <f>(G24*F24*E24)</f>
        <v>1600</v>
      </c>
      <c r="I24" s="54">
        <v>66</v>
      </c>
      <c r="J24" s="124">
        <f>G24/I24</f>
        <v>6.0606060606060608E-2</v>
      </c>
      <c r="K24" s="124">
        <f>J24*E24</f>
        <v>6.0606060606060608E-2</v>
      </c>
      <c r="L24" s="174"/>
    </row>
    <row r="25" spans="1:12" s="170" customFormat="1" ht="21.95" customHeight="1">
      <c r="A25" s="811" t="s">
        <v>119</v>
      </c>
      <c r="B25" s="811"/>
      <c r="C25" s="525"/>
      <c r="D25" s="494"/>
      <c r="E25" s="494"/>
      <c r="F25" s="494"/>
      <c r="G25" s="494">
        <f>SUM(G20:G24)</f>
        <v>325</v>
      </c>
      <c r="H25" s="525">
        <f>SUM(H20:H24)</f>
        <v>130000</v>
      </c>
      <c r="I25" s="525"/>
      <c r="J25" s="527">
        <f>SUM(J20:J24)</f>
        <v>4.9242424242424248</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33000</v>
      </c>
      <c r="E27" s="530">
        <v>60</v>
      </c>
      <c r="F27" s="55">
        <f t="shared" ref="F27:F33" si="5">400/E27</f>
        <v>6.666666666666667</v>
      </c>
      <c r="G27" s="55">
        <f>D27/E27</f>
        <v>550</v>
      </c>
      <c r="H27" s="55">
        <f t="shared" ref="H27:H33" si="6">(G27*F27*E27)</f>
        <v>220000.00000000003</v>
      </c>
      <c r="I27" s="526">
        <v>66</v>
      </c>
      <c r="J27" s="124">
        <f>G27/I27</f>
        <v>8.3333333333333339</v>
      </c>
      <c r="K27" s="124">
        <f t="shared" ref="K27:K33" si="7">J27*E27</f>
        <v>500.00000000000006</v>
      </c>
      <c r="L27" s="176"/>
    </row>
    <row r="28" spans="1:12" s="170" customFormat="1" ht="18.75" customHeight="1">
      <c r="A28" s="522">
        <v>2</v>
      </c>
      <c r="B28" s="177" t="s">
        <v>124</v>
      </c>
      <c r="C28" s="180" t="s">
        <v>116</v>
      </c>
      <c r="D28" s="529">
        <f>D7*2000/2</f>
        <v>4000</v>
      </c>
      <c r="E28" s="530">
        <v>80</v>
      </c>
      <c r="F28" s="55">
        <f t="shared" si="5"/>
        <v>5</v>
      </c>
      <c r="G28" s="55">
        <f t="shared" ref="G28:G33" si="8">D28/E28</f>
        <v>50</v>
      </c>
      <c r="H28" s="55">
        <f t="shared" si="6"/>
        <v>20000</v>
      </c>
      <c r="I28" s="526">
        <v>66</v>
      </c>
      <c r="J28" s="124">
        <f t="shared" ref="J28:J33" si="9">G28/I28</f>
        <v>0.75757575757575757</v>
      </c>
      <c r="K28" s="124">
        <f t="shared" si="7"/>
        <v>60.606060606060609</v>
      </c>
      <c r="L28" s="174"/>
    </row>
    <row r="29" spans="1:12" s="170" customFormat="1" ht="18.75" customHeight="1">
      <c r="A29" s="522">
        <v>3</v>
      </c>
      <c r="B29" s="177" t="s">
        <v>350</v>
      </c>
      <c r="C29" s="180"/>
      <c r="D29" s="529">
        <f>D7*8000/2</f>
        <v>16000</v>
      </c>
      <c r="E29" s="530">
        <v>200</v>
      </c>
      <c r="F29" s="55">
        <f t="shared" si="5"/>
        <v>2</v>
      </c>
      <c r="G29" s="55">
        <f t="shared" si="8"/>
        <v>80</v>
      </c>
      <c r="H29" s="55">
        <f t="shared" si="6"/>
        <v>32000</v>
      </c>
      <c r="I29" s="526">
        <v>66</v>
      </c>
      <c r="J29" s="124">
        <f t="shared" si="9"/>
        <v>1.2121212121212122</v>
      </c>
      <c r="K29" s="124">
        <f t="shared" si="7"/>
        <v>242.42424242424244</v>
      </c>
      <c r="L29" s="174"/>
    </row>
    <row r="30" spans="1:12" s="170" customFormat="1" ht="32.25" customHeight="1">
      <c r="A30" s="522">
        <v>4</v>
      </c>
      <c r="B30" s="389" t="s">
        <v>185</v>
      </c>
      <c r="C30" s="182" t="s">
        <v>11</v>
      </c>
      <c r="D30" s="529">
        <f>D7*2000/2</f>
        <v>4000</v>
      </c>
      <c r="E30" s="530">
        <v>400</v>
      </c>
      <c r="F30" s="55">
        <f t="shared" si="5"/>
        <v>1</v>
      </c>
      <c r="G30" s="55">
        <f t="shared" si="8"/>
        <v>10</v>
      </c>
      <c r="H30" s="55">
        <f t="shared" si="6"/>
        <v>4000</v>
      </c>
      <c r="I30" s="526">
        <v>66</v>
      </c>
      <c r="J30" s="124">
        <f t="shared" si="9"/>
        <v>0.15151515151515152</v>
      </c>
      <c r="K30" s="124">
        <f t="shared" si="7"/>
        <v>60.606060606060609</v>
      </c>
      <c r="L30" s="176"/>
    </row>
    <row r="31" spans="1:12" s="170" customFormat="1" ht="17.25" customHeight="1">
      <c r="A31" s="522">
        <v>5</v>
      </c>
      <c r="B31" s="178" t="s">
        <v>125</v>
      </c>
      <c r="C31" s="181" t="s">
        <v>116</v>
      </c>
      <c r="D31" s="528">
        <f>D7*2000*1</f>
        <v>8000</v>
      </c>
      <c r="E31" s="530">
        <v>80</v>
      </c>
      <c r="F31" s="55">
        <f t="shared" si="5"/>
        <v>5</v>
      </c>
      <c r="G31" s="55">
        <f t="shared" si="8"/>
        <v>100</v>
      </c>
      <c r="H31" s="55">
        <f t="shared" si="6"/>
        <v>40000</v>
      </c>
      <c r="I31" s="526">
        <v>66</v>
      </c>
      <c r="J31" s="124">
        <f t="shared" si="9"/>
        <v>1.5151515151515151</v>
      </c>
      <c r="K31" s="124">
        <f t="shared" si="7"/>
        <v>121.21212121212122</v>
      </c>
      <c r="L31" s="176"/>
    </row>
    <row r="32" spans="1:12" s="170" customFormat="1" ht="17.25" customHeight="1">
      <c r="A32" s="522">
        <v>6</v>
      </c>
      <c r="B32" s="178" t="s">
        <v>345</v>
      </c>
      <c r="C32" s="181" t="s">
        <v>130</v>
      </c>
      <c r="D32" s="528">
        <f>D7*4</f>
        <v>16</v>
      </c>
      <c r="E32" s="528">
        <v>4</v>
      </c>
      <c r="F32" s="55">
        <f t="shared" si="5"/>
        <v>100</v>
      </c>
      <c r="G32" s="55">
        <f t="shared" si="8"/>
        <v>4</v>
      </c>
      <c r="H32" s="55">
        <f t="shared" si="6"/>
        <v>1600</v>
      </c>
      <c r="I32" s="526">
        <v>66</v>
      </c>
      <c r="J32" s="124">
        <f t="shared" si="9"/>
        <v>6.0606060606060608E-2</v>
      </c>
      <c r="K32" s="124">
        <f t="shared" si="7"/>
        <v>0.24242424242424243</v>
      </c>
      <c r="L32" s="174"/>
    </row>
    <row r="33" spans="1:12" s="170" customFormat="1" ht="17.25" customHeight="1">
      <c r="A33" s="522">
        <v>7</v>
      </c>
      <c r="B33" s="178" t="s">
        <v>342</v>
      </c>
      <c r="C33" s="181" t="s">
        <v>130</v>
      </c>
      <c r="D33" s="528">
        <f>D7*1</f>
        <v>4</v>
      </c>
      <c r="E33" s="528">
        <v>2</v>
      </c>
      <c r="F33" s="55">
        <f t="shared" si="5"/>
        <v>200</v>
      </c>
      <c r="G33" s="55">
        <f t="shared" si="8"/>
        <v>2</v>
      </c>
      <c r="H33" s="55">
        <f t="shared" si="6"/>
        <v>800</v>
      </c>
      <c r="I33" s="526">
        <v>66</v>
      </c>
      <c r="J33" s="124">
        <f t="shared" si="9"/>
        <v>3.0303030303030304E-2</v>
      </c>
      <c r="K33" s="124">
        <f t="shared" si="7"/>
        <v>6.0606060606060608E-2</v>
      </c>
      <c r="L33" s="174"/>
    </row>
    <row r="34" spans="1:12" s="171" customFormat="1" ht="21.95" customHeight="1">
      <c r="A34" s="811" t="s">
        <v>119</v>
      </c>
      <c r="B34" s="811"/>
      <c r="C34" s="525"/>
      <c r="D34" s="494"/>
      <c r="E34" s="494"/>
      <c r="F34" s="494"/>
      <c r="G34" s="494">
        <f>SUM(G27:G33)</f>
        <v>796</v>
      </c>
      <c r="H34" s="525">
        <f>SUM(H27:H33)</f>
        <v>318400</v>
      </c>
      <c r="I34" s="525">
        <f>SUM(I27:I33)</f>
        <v>462</v>
      </c>
      <c r="J34" s="527">
        <f>SUM(J27:J33)</f>
        <v>12.060606060606064</v>
      </c>
      <c r="K34" s="494"/>
      <c r="L34" s="494"/>
    </row>
    <row r="35" spans="1:12" s="171" customFormat="1" ht="21.95" customHeight="1">
      <c r="A35" s="812" t="s">
        <v>118</v>
      </c>
      <c r="B35" s="812"/>
      <c r="C35" s="532"/>
      <c r="D35" s="533"/>
      <c r="E35" s="533"/>
      <c r="F35" s="533"/>
      <c r="G35" s="533"/>
      <c r="H35" s="532">
        <f>H34+H25+H18+H9</f>
        <v>590400</v>
      </c>
      <c r="I35" s="532"/>
      <c r="J35" s="534"/>
      <c r="K35" s="813"/>
      <c r="L35" s="814"/>
    </row>
    <row r="36" spans="1:12" s="137" customFormat="1" ht="31.5" customHeight="1">
      <c r="A36" s="298" t="s">
        <v>451</v>
      </c>
      <c r="B36" s="298"/>
      <c r="C36" s="298"/>
      <c r="D36" s="16"/>
      <c r="E36" s="16"/>
      <c r="F36" s="94"/>
      <c r="G36" s="628" t="s">
        <v>431</v>
      </c>
      <c r="H36" s="16"/>
      <c r="I36" s="132"/>
      <c r="J36" s="629"/>
      <c r="K36" s="132"/>
      <c r="L36" s="136"/>
    </row>
    <row r="37" spans="1:12" s="11" customFormat="1" ht="32.25" customHeight="1">
      <c r="A37" s="810" t="s">
        <v>452</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rightToLeft="1" view="pageBreakPreview" topLeftCell="A25" zoomScale="70" zoomScaleNormal="70" zoomScaleSheetLayoutView="70" workbookViewId="0">
      <selection activeCell="L8" sqref="L8"/>
    </sheetView>
  </sheetViews>
  <sheetFormatPr defaultRowHeight="18"/>
  <cols>
    <col min="1" max="1" width="7.28515625" style="503" bestFit="1" customWidth="1"/>
    <col min="2" max="2" width="5.85546875" style="503" customWidth="1"/>
    <col min="3" max="3" width="8.42578125" style="503" customWidth="1"/>
    <col min="4" max="6" width="5.28515625" style="503" customWidth="1"/>
    <col min="7" max="7" width="22.42578125" style="503" customWidth="1"/>
    <col min="8" max="9" width="6.85546875" style="503" customWidth="1"/>
    <col min="10" max="10" width="10" style="503" customWidth="1"/>
    <col min="11" max="11" width="8.28515625" style="503" bestFit="1" customWidth="1"/>
    <col min="12" max="12" width="30.85546875" style="503" customWidth="1"/>
    <col min="13" max="13" width="7.5703125" style="503" customWidth="1"/>
    <col min="14" max="14" width="12.85546875" style="503" customWidth="1"/>
    <col min="15" max="15" width="8" style="503" customWidth="1"/>
    <col min="16" max="16" width="4.7109375" style="503" bestFit="1" customWidth="1"/>
    <col min="17" max="17" width="7.28515625" style="503" customWidth="1"/>
    <col min="18" max="18" width="8.42578125" style="503" customWidth="1"/>
    <col min="19" max="19" width="5.7109375" style="503" customWidth="1"/>
    <col min="20" max="20" width="4.85546875" style="503" customWidth="1"/>
    <col min="21" max="21" width="7.42578125" style="503" customWidth="1"/>
    <col min="22" max="23" width="7.7109375" style="503" customWidth="1"/>
    <col min="24" max="30" width="5" style="503" customWidth="1"/>
    <col min="31" max="31" width="5" style="615" customWidth="1"/>
    <col min="32" max="32" width="5" style="503" customWidth="1"/>
    <col min="33" max="33" width="15.28515625" style="503" customWidth="1"/>
    <col min="34" max="34" width="9.7109375" style="503" customWidth="1"/>
    <col min="35" max="16384" width="9.140625" style="503"/>
  </cols>
  <sheetData>
    <row r="1" spans="1:34" ht="22.5">
      <c r="A1" s="1089" t="s">
        <v>339</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1"/>
      <c r="AH1" s="605"/>
    </row>
    <row r="2" spans="1:34" ht="22.5">
      <c r="A2" s="1092" t="s">
        <v>338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4"/>
      <c r="AH2" s="606"/>
    </row>
    <row r="3" spans="1:34" ht="22.5">
      <c r="A3" s="1092" t="s">
        <v>337</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4"/>
      <c r="AH3" s="606"/>
    </row>
    <row r="4" spans="1:34" ht="22.5">
      <c r="A4" s="1095" t="s">
        <v>421</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7"/>
      <c r="AH4" s="607"/>
    </row>
    <row r="5" spans="1:34" ht="22.5">
      <c r="A5" s="1098" t="s">
        <v>336</v>
      </c>
      <c r="B5" s="1099"/>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100"/>
      <c r="AH5" s="607"/>
    </row>
    <row r="6" spans="1:34" ht="22.5">
      <c r="A6" s="1098" t="s">
        <v>335</v>
      </c>
      <c r="B6" s="1099"/>
      <c r="C6" s="1099"/>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100"/>
      <c r="AH6" s="607"/>
    </row>
    <row r="7" spans="1:34" ht="23.25" thickBot="1">
      <c r="A7" s="1101" t="s">
        <v>334</v>
      </c>
      <c r="B7" s="1102"/>
      <c r="C7" s="1102"/>
      <c r="D7" s="1102"/>
      <c r="E7" s="1102"/>
      <c r="F7" s="1102"/>
      <c r="G7" s="1102"/>
      <c r="H7" s="1102"/>
      <c r="I7" s="1102"/>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c r="AG7" s="1103"/>
      <c r="AH7" s="597"/>
    </row>
    <row r="8" spans="1:34" s="610" customFormat="1" ht="165" customHeight="1">
      <c r="A8" s="517" t="s">
        <v>0</v>
      </c>
      <c r="B8" s="516" t="s">
        <v>333</v>
      </c>
      <c r="C8" s="516" t="s">
        <v>332</v>
      </c>
      <c r="D8" s="517" t="s">
        <v>331</v>
      </c>
      <c r="E8" s="517" t="s">
        <v>330</v>
      </c>
      <c r="F8" s="517" t="s">
        <v>329</v>
      </c>
      <c r="G8" s="516" t="s">
        <v>328</v>
      </c>
      <c r="H8" s="517" t="s">
        <v>327</v>
      </c>
      <c r="I8" s="517" t="s">
        <v>249</v>
      </c>
      <c r="J8" s="517" t="s">
        <v>250</v>
      </c>
      <c r="K8" s="517" t="s">
        <v>326</v>
      </c>
      <c r="L8" s="608" t="s">
        <v>325</v>
      </c>
      <c r="M8" s="609" t="s">
        <v>324</v>
      </c>
      <c r="N8" s="517" t="s">
        <v>323</v>
      </c>
      <c r="O8" s="517" t="s">
        <v>322</v>
      </c>
      <c r="P8" s="517" t="s">
        <v>321</v>
      </c>
      <c r="Q8" s="517" t="s">
        <v>320</v>
      </c>
      <c r="R8" s="517" t="s">
        <v>319</v>
      </c>
      <c r="S8" s="517" t="s">
        <v>318</v>
      </c>
      <c r="T8" s="517" t="s">
        <v>317</v>
      </c>
      <c r="U8" s="517" t="s">
        <v>316</v>
      </c>
      <c r="V8" s="517" t="s">
        <v>315</v>
      </c>
      <c r="W8" s="517" t="s">
        <v>314</v>
      </c>
      <c r="X8" s="517" t="s">
        <v>313</v>
      </c>
      <c r="Y8" s="517" t="s">
        <v>312</v>
      </c>
      <c r="Z8" s="517" t="s">
        <v>311</v>
      </c>
      <c r="AA8" s="517" t="s">
        <v>310</v>
      </c>
      <c r="AB8" s="517" t="s">
        <v>309</v>
      </c>
      <c r="AC8" s="517" t="s">
        <v>308</v>
      </c>
      <c r="AD8" s="517" t="s">
        <v>307</v>
      </c>
      <c r="AE8" s="614" t="s">
        <v>306</v>
      </c>
      <c r="AF8" s="517" t="s">
        <v>305</v>
      </c>
      <c r="AG8" s="517" t="s">
        <v>8</v>
      </c>
      <c r="AH8" s="515"/>
    </row>
    <row r="9" spans="1:34" s="612" customFormat="1" ht="97.5" customHeight="1">
      <c r="A9" s="587">
        <v>1</v>
      </c>
      <c r="B9" s="511" t="s">
        <v>298</v>
      </c>
      <c r="C9" s="511" t="s">
        <v>120</v>
      </c>
      <c r="D9" s="511" t="s">
        <v>297</v>
      </c>
      <c r="E9" s="511" t="s">
        <v>296</v>
      </c>
      <c r="F9" s="511" t="s">
        <v>295</v>
      </c>
      <c r="G9" s="513" t="s">
        <v>294</v>
      </c>
      <c r="H9" s="511" t="s">
        <v>264</v>
      </c>
      <c r="I9" s="511" t="s">
        <v>261</v>
      </c>
      <c r="J9" s="511" t="s">
        <v>304</v>
      </c>
      <c r="K9" s="511" t="s">
        <v>292</v>
      </c>
      <c r="L9" s="512" t="str">
        <f>'Financial Plan 1397'!B6</f>
        <v xml:space="preserve">اعمار شبکه آبیاری انجیرک همراه با سیستم سولر بخش اول </v>
      </c>
      <c r="M9" s="511" t="s">
        <v>303</v>
      </c>
      <c r="N9" s="511" t="s">
        <v>300</v>
      </c>
      <c r="O9" s="511" t="s">
        <v>302</v>
      </c>
      <c r="P9" s="511" t="s">
        <v>301</v>
      </c>
      <c r="Q9" s="510" t="s">
        <v>289</v>
      </c>
      <c r="R9" s="509" t="s">
        <v>288</v>
      </c>
      <c r="S9" s="508"/>
      <c r="T9" s="507">
        <f>'Financial Plan 1397'!H92</f>
        <v>235069191.7435897</v>
      </c>
      <c r="U9" s="507">
        <f>'Financial Plan 1397'!H6</f>
        <v>21850000</v>
      </c>
      <c r="V9" s="505" t="s">
        <v>287</v>
      </c>
      <c r="W9" s="504" t="s">
        <v>396</v>
      </c>
      <c r="X9" s="504"/>
      <c r="Y9" s="504"/>
      <c r="Z9" s="504"/>
      <c r="AA9" s="504"/>
      <c r="AB9" s="504"/>
      <c r="AC9" s="504"/>
      <c r="AD9" s="504"/>
      <c r="AE9" s="506">
        <v>120</v>
      </c>
      <c r="AF9" s="504"/>
      <c r="AG9" s="611"/>
    </row>
    <row r="10" spans="1:34" s="612" customFormat="1" ht="93" customHeight="1">
      <c r="A10" s="587">
        <v>2</v>
      </c>
      <c r="B10" s="511" t="s">
        <v>298</v>
      </c>
      <c r="C10" s="511" t="s">
        <v>120</v>
      </c>
      <c r="D10" s="511" t="s">
        <v>297</v>
      </c>
      <c r="E10" s="511" t="s">
        <v>296</v>
      </c>
      <c r="F10" s="511" t="s">
        <v>295</v>
      </c>
      <c r="G10" s="513" t="s">
        <v>294</v>
      </c>
      <c r="H10" s="511" t="s">
        <v>264</v>
      </c>
      <c r="I10" s="511" t="s">
        <v>261</v>
      </c>
      <c r="J10" s="511" t="s">
        <v>293</v>
      </c>
      <c r="K10" s="511" t="s">
        <v>292</v>
      </c>
      <c r="L10" s="512" t="e">
        <f>'Financial Plan 1397'!#REF!</f>
        <v>#REF!</v>
      </c>
      <c r="M10" s="511" t="s">
        <v>303</v>
      </c>
      <c r="N10" s="511" t="s">
        <v>300</v>
      </c>
      <c r="O10" s="511" t="s">
        <v>302</v>
      </c>
      <c r="P10" s="511" t="s">
        <v>301</v>
      </c>
      <c r="Q10" s="510" t="s">
        <v>289</v>
      </c>
      <c r="R10" s="509" t="s">
        <v>288</v>
      </c>
      <c r="S10" s="508"/>
      <c r="T10" s="507">
        <f>T9</f>
        <v>235069191.7435897</v>
      </c>
      <c r="U10" s="507" t="e">
        <f>'Financial Plan 1397'!#REF!</f>
        <v>#REF!</v>
      </c>
      <c r="V10" s="505" t="s">
        <v>287</v>
      </c>
      <c r="W10" s="504" t="s">
        <v>396</v>
      </c>
      <c r="X10" s="504"/>
      <c r="Y10" s="504"/>
      <c r="Z10" s="504"/>
      <c r="AA10" s="504"/>
      <c r="AB10" s="504"/>
      <c r="AC10" s="504"/>
      <c r="AD10" s="504"/>
      <c r="AE10" s="506">
        <v>90</v>
      </c>
      <c r="AF10" s="504"/>
      <c r="AG10" s="514"/>
    </row>
    <row r="11" spans="1:34" s="612" customFormat="1" ht="100.5" customHeight="1">
      <c r="A11" s="587">
        <v>3</v>
      </c>
      <c r="B11" s="511" t="s">
        <v>298</v>
      </c>
      <c r="C11" s="511" t="s">
        <v>120</v>
      </c>
      <c r="D11" s="511" t="s">
        <v>297</v>
      </c>
      <c r="E11" s="511" t="s">
        <v>296</v>
      </c>
      <c r="F11" s="511" t="s">
        <v>295</v>
      </c>
      <c r="G11" s="513" t="s">
        <v>294</v>
      </c>
      <c r="H11" s="511" t="s">
        <v>264</v>
      </c>
      <c r="I11" s="511" t="s">
        <v>261</v>
      </c>
      <c r="J11" s="511" t="s">
        <v>293</v>
      </c>
      <c r="K11" s="511" t="s">
        <v>292</v>
      </c>
      <c r="L11" s="512" t="str">
        <f>'Financial Plan 1397'!B8</f>
        <v>اعمار شبکه آبیاری کوه های دانشمند همراه با سیستم سولر بخش اول</v>
      </c>
      <c r="M11" s="511" t="s">
        <v>303</v>
      </c>
      <c r="N11" s="511" t="s">
        <v>300</v>
      </c>
      <c r="O11" s="511" t="s">
        <v>302</v>
      </c>
      <c r="P11" s="511" t="s">
        <v>301</v>
      </c>
      <c r="Q11" s="510" t="s">
        <v>289</v>
      </c>
      <c r="R11" s="509" t="s">
        <v>288</v>
      </c>
      <c r="S11" s="508"/>
      <c r="T11" s="507">
        <f>T9</f>
        <v>235069191.7435897</v>
      </c>
      <c r="U11" s="507">
        <f>'Financial Plan 1397'!H8</f>
        <v>21660000</v>
      </c>
      <c r="V11" s="505" t="s">
        <v>287</v>
      </c>
      <c r="W11" s="504" t="s">
        <v>396</v>
      </c>
      <c r="X11" s="504"/>
      <c r="Y11" s="504"/>
      <c r="Z11" s="504"/>
      <c r="AA11" s="504"/>
      <c r="AB11" s="504"/>
      <c r="AC11" s="504"/>
      <c r="AD11" s="504"/>
      <c r="AE11" s="506">
        <v>120</v>
      </c>
      <c r="AF11" s="504"/>
      <c r="AG11" s="514"/>
    </row>
    <row r="12" spans="1:34" s="612" customFormat="1" ht="102" customHeight="1">
      <c r="A12" s="587">
        <v>4</v>
      </c>
      <c r="B12" s="511" t="s">
        <v>298</v>
      </c>
      <c r="C12" s="511" t="s">
        <v>120</v>
      </c>
      <c r="D12" s="511" t="s">
        <v>297</v>
      </c>
      <c r="E12" s="511" t="s">
        <v>296</v>
      </c>
      <c r="F12" s="511" t="s">
        <v>295</v>
      </c>
      <c r="G12" s="513" t="s">
        <v>294</v>
      </c>
      <c r="H12" s="511" t="s">
        <v>264</v>
      </c>
      <c r="I12" s="511" t="s">
        <v>261</v>
      </c>
      <c r="J12" s="511" t="s">
        <v>293</v>
      </c>
      <c r="K12" s="511" t="s">
        <v>292</v>
      </c>
      <c r="L12" s="512" t="str">
        <f>'Financial Plan 1397'!B11</f>
        <v>حفر سه حلقه چاه در ساحه قرغه، بادام باغ و قصبه و تمام ضرورریات آن و تهیه واترپمپ</v>
      </c>
      <c r="M12" s="511" t="s">
        <v>303</v>
      </c>
      <c r="N12" s="511" t="s">
        <v>300</v>
      </c>
      <c r="O12" s="511" t="s">
        <v>302</v>
      </c>
      <c r="P12" s="511" t="s">
        <v>301</v>
      </c>
      <c r="Q12" s="510" t="s">
        <v>289</v>
      </c>
      <c r="R12" s="509" t="s">
        <v>288</v>
      </c>
      <c r="S12" s="508"/>
      <c r="T12" s="507">
        <f>T9</f>
        <v>235069191.7435897</v>
      </c>
      <c r="U12" s="507">
        <f>'Financial Plan 1397'!H11</f>
        <v>4200000</v>
      </c>
      <c r="V12" s="505" t="s">
        <v>287</v>
      </c>
      <c r="W12" s="504" t="s">
        <v>396</v>
      </c>
      <c r="X12" s="504"/>
      <c r="Y12" s="504"/>
      <c r="Z12" s="504"/>
      <c r="AA12" s="504"/>
      <c r="AB12" s="504"/>
      <c r="AC12" s="504"/>
      <c r="AD12" s="504"/>
      <c r="AE12" s="506">
        <v>120</v>
      </c>
      <c r="AF12" s="504"/>
      <c r="AG12" s="611"/>
    </row>
    <row r="13" spans="1:34" s="612" customFormat="1" ht="100.5" customHeight="1">
      <c r="A13" s="587">
        <v>5</v>
      </c>
      <c r="B13" s="511" t="s">
        <v>298</v>
      </c>
      <c r="C13" s="511" t="s">
        <v>120</v>
      </c>
      <c r="D13" s="511" t="s">
        <v>297</v>
      </c>
      <c r="E13" s="511" t="s">
        <v>296</v>
      </c>
      <c r="F13" s="511" t="s">
        <v>295</v>
      </c>
      <c r="G13" s="513" t="s">
        <v>294</v>
      </c>
      <c r="H13" s="511" t="s">
        <v>264</v>
      </c>
      <c r="I13" s="511" t="s">
        <v>261</v>
      </c>
      <c r="J13" s="511" t="s">
        <v>293</v>
      </c>
      <c r="K13" s="511" t="s">
        <v>292</v>
      </c>
      <c r="L13" s="512" t="str">
        <f>'Financial Plan 1397'!B12</f>
        <v>اعمار ذخیره توسعوی در ساحه منشی میرغلام و شیر دروازه</v>
      </c>
      <c r="M13" s="511" t="s">
        <v>303</v>
      </c>
      <c r="N13" s="511" t="s">
        <v>300</v>
      </c>
      <c r="O13" s="511" t="s">
        <v>302</v>
      </c>
      <c r="P13" s="511" t="s">
        <v>301</v>
      </c>
      <c r="Q13" s="510" t="s">
        <v>289</v>
      </c>
      <c r="R13" s="509" t="s">
        <v>288</v>
      </c>
      <c r="S13" s="508"/>
      <c r="T13" s="507">
        <f>T10</f>
        <v>235069191.7435897</v>
      </c>
      <c r="U13" s="507">
        <f>'Financial Plan 1397'!H12</f>
        <v>2400000</v>
      </c>
      <c r="V13" s="505" t="s">
        <v>287</v>
      </c>
      <c r="W13" s="504" t="s">
        <v>396</v>
      </c>
      <c r="X13" s="504"/>
      <c r="Y13" s="504"/>
      <c r="Z13" s="504"/>
      <c r="AA13" s="504"/>
      <c r="AB13" s="504"/>
      <c r="AC13" s="504"/>
      <c r="AD13" s="504"/>
      <c r="AE13" s="506">
        <v>120</v>
      </c>
      <c r="AF13" s="504"/>
      <c r="AG13" s="611"/>
    </row>
    <row r="14" spans="1:34" s="612" customFormat="1" ht="99.75" customHeight="1">
      <c r="A14" s="587">
        <v>6</v>
      </c>
      <c r="B14" s="511" t="s">
        <v>298</v>
      </c>
      <c r="C14" s="511" t="s">
        <v>120</v>
      </c>
      <c r="D14" s="511" t="s">
        <v>297</v>
      </c>
      <c r="E14" s="511" t="s">
        <v>296</v>
      </c>
      <c r="F14" s="511" t="s">
        <v>295</v>
      </c>
      <c r="G14" s="513" t="s">
        <v>294</v>
      </c>
      <c r="H14" s="511" t="s">
        <v>264</v>
      </c>
      <c r="I14" s="511" t="s">
        <v>261</v>
      </c>
      <c r="J14" s="511" t="s">
        <v>293</v>
      </c>
      <c r="K14" s="511" t="s">
        <v>292</v>
      </c>
      <c r="L14" s="512" t="e">
        <f>'Financial Plan 1397'!#REF!</f>
        <v>#REF!</v>
      </c>
      <c r="M14" s="511" t="s">
        <v>303</v>
      </c>
      <c r="N14" s="511" t="s">
        <v>300</v>
      </c>
      <c r="O14" s="511" t="s">
        <v>302</v>
      </c>
      <c r="P14" s="511" t="s">
        <v>301</v>
      </c>
      <c r="Q14" s="510" t="s">
        <v>289</v>
      </c>
      <c r="R14" s="509" t="s">
        <v>288</v>
      </c>
      <c r="S14" s="508"/>
      <c r="T14" s="507">
        <f>T11</f>
        <v>235069191.7435897</v>
      </c>
      <c r="U14" s="507" t="e">
        <f>'Financial Plan 1397'!#REF!</f>
        <v>#REF!</v>
      </c>
      <c r="V14" s="505" t="s">
        <v>287</v>
      </c>
      <c r="W14" s="504" t="s">
        <v>396</v>
      </c>
      <c r="X14" s="504"/>
      <c r="Y14" s="504"/>
      <c r="Z14" s="504"/>
      <c r="AA14" s="504"/>
      <c r="AB14" s="504"/>
      <c r="AC14" s="504"/>
      <c r="AD14" s="504"/>
      <c r="AE14" s="506">
        <v>120</v>
      </c>
      <c r="AF14" s="504"/>
      <c r="AG14" s="611"/>
    </row>
    <row r="15" spans="1:34" s="612" customFormat="1" ht="93" customHeight="1">
      <c r="A15" s="587">
        <v>7</v>
      </c>
      <c r="B15" s="511" t="s">
        <v>298</v>
      </c>
      <c r="C15" s="511" t="s">
        <v>120</v>
      </c>
      <c r="D15" s="511" t="s">
        <v>297</v>
      </c>
      <c r="E15" s="511" t="s">
        <v>296</v>
      </c>
      <c r="F15" s="511" t="s">
        <v>295</v>
      </c>
      <c r="G15" s="513" t="s">
        <v>294</v>
      </c>
      <c r="H15" s="511" t="s">
        <v>264</v>
      </c>
      <c r="I15" s="511" t="s">
        <v>261</v>
      </c>
      <c r="J15" s="511" t="s">
        <v>293</v>
      </c>
      <c r="K15" s="511" t="s">
        <v>292</v>
      </c>
      <c r="L15" s="512" t="str">
        <f>'Financial Plan 1397'!B75</f>
        <v>بخش آگاهی عامه</v>
      </c>
      <c r="M15" s="511" t="s">
        <v>397</v>
      </c>
      <c r="N15" s="511" t="s">
        <v>291</v>
      </c>
      <c r="O15" s="511" t="s">
        <v>290</v>
      </c>
      <c r="P15" s="511" t="s">
        <v>395</v>
      </c>
      <c r="Q15" s="510" t="s">
        <v>289</v>
      </c>
      <c r="R15" s="509" t="s">
        <v>288</v>
      </c>
      <c r="S15" s="508"/>
      <c r="T15" s="507">
        <f>'Financial Plan 1397'!H92</f>
        <v>235069191.7435897</v>
      </c>
      <c r="U15" s="506">
        <f>'Financial Plan 1397'!H75</f>
        <v>2000000</v>
      </c>
      <c r="V15" s="505" t="s">
        <v>287</v>
      </c>
      <c r="W15" s="504" t="s">
        <v>396</v>
      </c>
      <c r="X15" s="504"/>
      <c r="Y15" s="504"/>
      <c r="Z15" s="504"/>
      <c r="AA15" s="504"/>
      <c r="AB15" s="504"/>
      <c r="AC15" s="504"/>
      <c r="AD15" s="504"/>
      <c r="AE15" s="506">
        <v>30</v>
      </c>
      <c r="AF15" s="504"/>
      <c r="AG15" s="611"/>
    </row>
    <row r="16" spans="1:34" s="612" customFormat="1" ht="93" customHeight="1">
      <c r="A16" s="587">
        <v>8</v>
      </c>
      <c r="B16" s="511" t="s">
        <v>298</v>
      </c>
      <c r="C16" s="511" t="s">
        <v>120</v>
      </c>
      <c r="D16" s="511" t="s">
        <v>297</v>
      </c>
      <c r="E16" s="511" t="s">
        <v>296</v>
      </c>
      <c r="F16" s="511" t="s">
        <v>295</v>
      </c>
      <c r="G16" s="513" t="s">
        <v>294</v>
      </c>
      <c r="H16" s="511" t="s">
        <v>264</v>
      </c>
      <c r="I16" s="511" t="s">
        <v>261</v>
      </c>
      <c r="J16" s="511" t="s">
        <v>293</v>
      </c>
      <c r="K16" s="511" t="s">
        <v>292</v>
      </c>
      <c r="L16" s="512" t="e">
        <f>'Financial Plan 1397'!#REF!</f>
        <v>#REF!</v>
      </c>
      <c r="M16" s="511" t="s">
        <v>397</v>
      </c>
      <c r="N16" s="511" t="s">
        <v>291</v>
      </c>
      <c r="O16" s="511" t="s">
        <v>290</v>
      </c>
      <c r="P16" s="511" t="s">
        <v>395</v>
      </c>
      <c r="Q16" s="510" t="s">
        <v>289</v>
      </c>
      <c r="R16" s="509" t="s">
        <v>288</v>
      </c>
      <c r="S16" s="508"/>
      <c r="T16" s="507">
        <v>200000000</v>
      </c>
      <c r="U16" s="506" t="e">
        <f>'Financial Plan 1397'!#REF!</f>
        <v>#REF!</v>
      </c>
      <c r="V16" s="505" t="s">
        <v>287</v>
      </c>
      <c r="W16" s="504" t="s">
        <v>396</v>
      </c>
      <c r="X16" s="504"/>
      <c r="Y16" s="504"/>
      <c r="Z16" s="504"/>
      <c r="AA16" s="504"/>
      <c r="AB16" s="504"/>
      <c r="AC16" s="504"/>
      <c r="AD16" s="504"/>
      <c r="AE16" s="506">
        <v>30</v>
      </c>
      <c r="AF16" s="504"/>
      <c r="AG16" s="611"/>
    </row>
    <row r="17" spans="1:33" s="612" customFormat="1" ht="93.75" customHeight="1">
      <c r="A17" s="587">
        <v>9</v>
      </c>
      <c r="B17" s="511" t="s">
        <v>298</v>
      </c>
      <c r="C17" s="511" t="s">
        <v>120</v>
      </c>
      <c r="D17" s="511" t="s">
        <v>297</v>
      </c>
      <c r="E17" s="511" t="s">
        <v>296</v>
      </c>
      <c r="F17" s="511" t="s">
        <v>295</v>
      </c>
      <c r="G17" s="513" t="s">
        <v>294</v>
      </c>
      <c r="H17" s="511" t="s">
        <v>264</v>
      </c>
      <c r="I17" s="511" t="s">
        <v>261</v>
      </c>
      <c r="J17" s="511" t="s">
        <v>293</v>
      </c>
      <c r="K17" s="511" t="s">
        <v>292</v>
      </c>
      <c r="L17" s="512" t="str">
        <f>'Financial Plan 1397'!B76</f>
        <v xml:space="preserve">تیل پطرول </v>
      </c>
      <c r="M17" s="511" t="s">
        <v>397</v>
      </c>
      <c r="N17" s="511" t="s">
        <v>291</v>
      </c>
      <c r="O17" s="511" t="s">
        <v>290</v>
      </c>
      <c r="P17" s="511" t="s">
        <v>395</v>
      </c>
      <c r="Q17" s="510" t="s">
        <v>289</v>
      </c>
      <c r="R17" s="509" t="s">
        <v>288</v>
      </c>
      <c r="S17" s="508"/>
      <c r="T17" s="507">
        <v>200000000</v>
      </c>
      <c r="U17" s="506">
        <f>'Financial Plan 1397'!H76</f>
        <v>400000</v>
      </c>
      <c r="V17" s="505" t="s">
        <v>287</v>
      </c>
      <c r="W17" s="504" t="s">
        <v>396</v>
      </c>
      <c r="X17" s="504"/>
      <c r="Y17" s="504"/>
      <c r="Z17" s="504"/>
      <c r="AA17" s="504"/>
      <c r="AB17" s="504"/>
      <c r="AC17" s="504"/>
      <c r="AD17" s="504"/>
      <c r="AE17" s="506">
        <v>30</v>
      </c>
      <c r="AF17" s="504"/>
      <c r="AG17" s="611"/>
    </row>
    <row r="18" spans="1:33" s="612" customFormat="1" ht="92.25" customHeight="1">
      <c r="A18" s="587">
        <v>10</v>
      </c>
      <c r="B18" s="511" t="s">
        <v>298</v>
      </c>
      <c r="C18" s="511" t="s">
        <v>120</v>
      </c>
      <c r="D18" s="511" t="s">
        <v>297</v>
      </c>
      <c r="E18" s="511" t="s">
        <v>296</v>
      </c>
      <c r="F18" s="511" t="s">
        <v>295</v>
      </c>
      <c r="G18" s="513" t="s">
        <v>294</v>
      </c>
      <c r="H18" s="511" t="s">
        <v>264</v>
      </c>
      <c r="I18" s="511" t="s">
        <v>261</v>
      </c>
      <c r="J18" s="511" t="s">
        <v>293</v>
      </c>
      <c r="K18" s="511" t="s">
        <v>292</v>
      </c>
      <c r="L18" s="512" t="str">
        <f>'Financial Plan 1397'!B77</f>
        <v>تیل دیزل برای جنراتور</v>
      </c>
      <c r="M18" s="511" t="s">
        <v>397</v>
      </c>
      <c r="N18" s="511" t="s">
        <v>291</v>
      </c>
      <c r="O18" s="511" t="s">
        <v>290</v>
      </c>
      <c r="P18" s="511" t="s">
        <v>395</v>
      </c>
      <c r="Q18" s="510" t="s">
        <v>289</v>
      </c>
      <c r="R18" s="509" t="s">
        <v>288</v>
      </c>
      <c r="S18" s="508"/>
      <c r="T18" s="507">
        <v>200000000</v>
      </c>
      <c r="U18" s="506">
        <f>'Financial Plan 1397'!H77</f>
        <v>750000</v>
      </c>
      <c r="V18" s="505" t="s">
        <v>287</v>
      </c>
      <c r="W18" s="504" t="s">
        <v>396</v>
      </c>
      <c r="X18" s="504"/>
      <c r="Y18" s="504"/>
      <c r="Z18" s="504"/>
      <c r="AA18" s="504"/>
      <c r="AB18" s="504"/>
      <c r="AC18" s="504"/>
      <c r="AD18" s="504"/>
      <c r="AE18" s="506">
        <v>30</v>
      </c>
      <c r="AF18" s="504"/>
      <c r="AG18" s="611"/>
    </row>
    <row r="19" spans="1:33" s="612" customFormat="1" ht="93.75" customHeight="1">
      <c r="A19" s="587">
        <v>11</v>
      </c>
      <c r="B19" s="511" t="s">
        <v>298</v>
      </c>
      <c r="C19" s="511" t="s">
        <v>120</v>
      </c>
      <c r="D19" s="511" t="s">
        <v>297</v>
      </c>
      <c r="E19" s="511" t="s">
        <v>296</v>
      </c>
      <c r="F19" s="511" t="s">
        <v>295</v>
      </c>
      <c r="G19" s="513" t="s">
        <v>294</v>
      </c>
      <c r="H19" s="511" t="s">
        <v>264</v>
      </c>
      <c r="I19" s="511" t="s">
        <v>261</v>
      </c>
      <c r="J19" s="511" t="s">
        <v>293</v>
      </c>
      <c r="K19" s="511" t="s">
        <v>292</v>
      </c>
      <c r="L19" s="512" t="str">
        <f>'Financial Plan 1397'!B78</f>
        <v>کود کیمیاوی سیاه و سفید</v>
      </c>
      <c r="M19" s="511" t="s">
        <v>397</v>
      </c>
      <c r="N19" s="511" t="s">
        <v>291</v>
      </c>
      <c r="O19" s="511" t="s">
        <v>290</v>
      </c>
      <c r="P19" s="511" t="s">
        <v>395</v>
      </c>
      <c r="Q19" s="510" t="s">
        <v>289</v>
      </c>
      <c r="R19" s="509" t="s">
        <v>288</v>
      </c>
      <c r="S19" s="508"/>
      <c r="T19" s="507">
        <v>200000000</v>
      </c>
      <c r="U19" s="506">
        <f>'Financial Plan 1397'!H78</f>
        <v>600000</v>
      </c>
      <c r="V19" s="505" t="s">
        <v>287</v>
      </c>
      <c r="W19" s="504" t="s">
        <v>396</v>
      </c>
      <c r="X19" s="504"/>
      <c r="Y19" s="504"/>
      <c r="Z19" s="504"/>
      <c r="AA19" s="504"/>
      <c r="AB19" s="504"/>
      <c r="AC19" s="504"/>
      <c r="AD19" s="504"/>
      <c r="AE19" s="506">
        <v>30</v>
      </c>
      <c r="AF19" s="504"/>
      <c r="AG19" s="611"/>
    </row>
    <row r="20" spans="1:33" s="612" customFormat="1" ht="95.25" customHeight="1">
      <c r="A20" s="587">
        <v>12</v>
      </c>
      <c r="B20" s="511" t="s">
        <v>298</v>
      </c>
      <c r="C20" s="511" t="s">
        <v>120</v>
      </c>
      <c r="D20" s="511" t="s">
        <v>297</v>
      </c>
      <c r="E20" s="511" t="s">
        <v>296</v>
      </c>
      <c r="F20" s="511" t="s">
        <v>295</v>
      </c>
      <c r="G20" s="513" t="s">
        <v>294</v>
      </c>
      <c r="H20" s="511" t="s">
        <v>264</v>
      </c>
      <c r="I20" s="511" t="s">
        <v>261</v>
      </c>
      <c r="J20" s="511" t="s">
        <v>293</v>
      </c>
      <c r="K20" s="511" t="s">
        <v>292</v>
      </c>
      <c r="L20" s="512" t="str">
        <f>'Financial Plan 1397'!B79</f>
        <v>قیچی شاخه بری ، اره و  قیچی کلان</v>
      </c>
      <c r="M20" s="511" t="s">
        <v>397</v>
      </c>
      <c r="N20" s="511" t="s">
        <v>291</v>
      </c>
      <c r="O20" s="511" t="s">
        <v>290</v>
      </c>
      <c r="P20" s="511" t="s">
        <v>395</v>
      </c>
      <c r="Q20" s="510" t="s">
        <v>289</v>
      </c>
      <c r="R20" s="509" t="s">
        <v>288</v>
      </c>
      <c r="S20" s="508"/>
      <c r="T20" s="507">
        <v>200000000</v>
      </c>
      <c r="U20" s="506">
        <f>'Financial Plan 1397'!H79</f>
        <v>120000</v>
      </c>
      <c r="V20" s="505" t="s">
        <v>287</v>
      </c>
      <c r="W20" s="504" t="s">
        <v>396</v>
      </c>
      <c r="X20" s="504"/>
      <c r="Y20" s="504"/>
      <c r="Z20" s="504"/>
      <c r="AA20" s="504"/>
      <c r="AB20" s="504"/>
      <c r="AC20" s="504"/>
      <c r="AD20" s="504"/>
      <c r="AE20" s="506">
        <v>30</v>
      </c>
      <c r="AF20" s="504"/>
      <c r="AG20" s="611"/>
    </row>
    <row r="21" spans="1:33" s="612" customFormat="1" ht="100.5" customHeight="1">
      <c r="A21" s="587">
        <v>13</v>
      </c>
      <c r="B21" s="511" t="s">
        <v>298</v>
      </c>
      <c r="C21" s="511" t="s">
        <v>120</v>
      </c>
      <c r="D21" s="511" t="s">
        <v>297</v>
      </c>
      <c r="E21" s="511" t="s">
        <v>296</v>
      </c>
      <c r="F21" s="511" t="s">
        <v>295</v>
      </c>
      <c r="G21" s="513" t="s">
        <v>294</v>
      </c>
      <c r="H21" s="511" t="s">
        <v>264</v>
      </c>
      <c r="I21" s="511" t="s">
        <v>261</v>
      </c>
      <c r="J21" s="511" t="s">
        <v>293</v>
      </c>
      <c r="K21" s="511" t="s">
        <v>292</v>
      </c>
      <c r="L21" s="512" t="e">
        <f>'Financial Plan 1397'!#REF!</f>
        <v>#REF!</v>
      </c>
      <c r="M21" s="511" t="s">
        <v>398</v>
      </c>
      <c r="N21" s="511" t="s">
        <v>291</v>
      </c>
      <c r="O21" s="511" t="s">
        <v>290</v>
      </c>
      <c r="P21" s="511" t="s">
        <v>402</v>
      </c>
      <c r="Q21" s="510" t="s">
        <v>289</v>
      </c>
      <c r="R21" s="509" t="s">
        <v>288</v>
      </c>
      <c r="S21" s="508"/>
      <c r="T21" s="507">
        <f>'Financial Plan 1397'!H92</f>
        <v>235069191.7435897</v>
      </c>
      <c r="U21" s="506" t="e">
        <f>'Financial Plan 1397'!#REF!</f>
        <v>#REF!</v>
      </c>
      <c r="V21" s="505" t="s">
        <v>287</v>
      </c>
      <c r="W21" s="504" t="s">
        <v>396</v>
      </c>
      <c r="X21" s="504"/>
      <c r="Y21" s="504"/>
      <c r="Z21" s="504"/>
      <c r="AA21" s="504"/>
      <c r="AB21" s="504"/>
      <c r="AC21" s="504"/>
      <c r="AD21" s="504"/>
      <c r="AE21" s="506">
        <v>30</v>
      </c>
      <c r="AF21" s="504"/>
      <c r="AG21" s="611"/>
    </row>
    <row r="22" spans="1:33" s="612" customFormat="1" ht="95.25" customHeight="1">
      <c r="A22" s="587">
        <v>14</v>
      </c>
      <c r="B22" s="511" t="s">
        <v>298</v>
      </c>
      <c r="C22" s="511" t="s">
        <v>120</v>
      </c>
      <c r="D22" s="511" t="s">
        <v>297</v>
      </c>
      <c r="E22" s="511" t="s">
        <v>296</v>
      </c>
      <c r="F22" s="511" t="s">
        <v>295</v>
      </c>
      <c r="G22" s="513" t="s">
        <v>294</v>
      </c>
      <c r="H22" s="511" t="s">
        <v>264</v>
      </c>
      <c r="I22" s="511" t="s">
        <v>261</v>
      </c>
      <c r="J22" s="511" t="s">
        <v>293</v>
      </c>
      <c r="K22" s="511" t="s">
        <v>292</v>
      </c>
      <c r="L22" s="512" t="str">
        <f>'Financial Plan 1397'!B76</f>
        <v xml:space="preserve">تیل پطرول </v>
      </c>
      <c r="M22" s="511" t="s">
        <v>399</v>
      </c>
      <c r="N22" s="511" t="s">
        <v>300</v>
      </c>
      <c r="O22" s="511" t="s">
        <v>290</v>
      </c>
      <c r="P22" s="511" t="s">
        <v>299</v>
      </c>
      <c r="Q22" s="510" t="s">
        <v>289</v>
      </c>
      <c r="R22" s="509" t="s">
        <v>288</v>
      </c>
      <c r="S22" s="508"/>
      <c r="T22" s="507">
        <f>T10</f>
        <v>235069191.7435897</v>
      </c>
      <c r="U22" s="506">
        <f>'Financial Plan 1397'!H80</f>
        <v>750000</v>
      </c>
      <c r="V22" s="505" t="s">
        <v>287</v>
      </c>
      <c r="W22" s="504" t="s">
        <v>396</v>
      </c>
      <c r="X22" s="504"/>
      <c r="Y22" s="504"/>
      <c r="Z22" s="504"/>
      <c r="AA22" s="504"/>
      <c r="AB22" s="504"/>
      <c r="AC22" s="504"/>
      <c r="AD22" s="504"/>
      <c r="AE22" s="506">
        <v>60</v>
      </c>
      <c r="AF22" s="504"/>
      <c r="AG22" s="611"/>
    </row>
    <row r="23" spans="1:33" s="612" customFormat="1" ht="90.75" customHeight="1">
      <c r="A23" s="587">
        <v>15</v>
      </c>
      <c r="B23" s="511" t="s">
        <v>298</v>
      </c>
      <c r="C23" s="511" t="s">
        <v>120</v>
      </c>
      <c r="D23" s="511" t="s">
        <v>297</v>
      </c>
      <c r="E23" s="511" t="s">
        <v>296</v>
      </c>
      <c r="F23" s="511" t="s">
        <v>295</v>
      </c>
      <c r="G23" s="513" t="s">
        <v>294</v>
      </c>
      <c r="H23" s="511" t="s">
        <v>264</v>
      </c>
      <c r="I23" s="511" t="s">
        <v>261</v>
      </c>
      <c r="J23" s="511" t="s">
        <v>293</v>
      </c>
      <c r="K23" s="511" t="s">
        <v>292</v>
      </c>
      <c r="L23" s="512" t="str">
        <f>'Financial Plan 1397'!B77</f>
        <v>تیل دیزل برای جنراتور</v>
      </c>
      <c r="M23" s="511" t="s">
        <v>399</v>
      </c>
      <c r="N23" s="511" t="s">
        <v>300</v>
      </c>
      <c r="O23" s="511" t="s">
        <v>290</v>
      </c>
      <c r="P23" s="511" t="s">
        <v>299</v>
      </c>
      <c r="Q23" s="510" t="s">
        <v>289</v>
      </c>
      <c r="R23" s="509" t="s">
        <v>288</v>
      </c>
      <c r="S23" s="508"/>
      <c r="T23" s="507">
        <f>T11</f>
        <v>235069191.7435897</v>
      </c>
      <c r="U23" s="506">
        <f>'Financial Plan 1397'!H81</f>
        <v>4000000</v>
      </c>
      <c r="V23" s="505" t="s">
        <v>287</v>
      </c>
      <c r="W23" s="504" t="s">
        <v>396</v>
      </c>
      <c r="X23" s="504"/>
      <c r="Y23" s="504"/>
      <c r="Z23" s="504"/>
      <c r="AA23" s="504"/>
      <c r="AB23" s="504"/>
      <c r="AC23" s="504"/>
      <c r="AD23" s="504"/>
      <c r="AE23" s="506">
        <v>60</v>
      </c>
      <c r="AF23" s="504"/>
      <c r="AG23" s="611"/>
    </row>
    <row r="24" spans="1:33" s="612" customFormat="1" ht="90.75" customHeight="1">
      <c r="A24" s="587">
        <v>16</v>
      </c>
      <c r="B24" s="511" t="s">
        <v>298</v>
      </c>
      <c r="C24" s="511" t="s">
        <v>120</v>
      </c>
      <c r="D24" s="511" t="s">
        <v>297</v>
      </c>
      <c r="E24" s="511" t="s">
        <v>296</v>
      </c>
      <c r="F24" s="511" t="s">
        <v>295</v>
      </c>
      <c r="G24" s="513" t="s">
        <v>294</v>
      </c>
      <c r="H24" s="511" t="s">
        <v>264</v>
      </c>
      <c r="I24" s="511" t="s">
        <v>261</v>
      </c>
      <c r="J24" s="511" t="s">
        <v>293</v>
      </c>
      <c r="K24" s="511" t="s">
        <v>292</v>
      </c>
      <c r="L24" s="512" t="str">
        <f>'Financial Plan 1397'!B78</f>
        <v>کود کیمیاوی سیاه و سفید</v>
      </c>
      <c r="M24" s="511" t="s">
        <v>400</v>
      </c>
      <c r="N24" s="511" t="s">
        <v>291</v>
      </c>
      <c r="O24" s="511" t="s">
        <v>290</v>
      </c>
      <c r="P24" s="511" t="s">
        <v>402</v>
      </c>
      <c r="Q24" s="510" t="s">
        <v>289</v>
      </c>
      <c r="R24" s="509" t="s">
        <v>288</v>
      </c>
      <c r="S24" s="508"/>
      <c r="T24" s="507">
        <f>T12</f>
        <v>235069191.7435897</v>
      </c>
      <c r="U24" s="506">
        <f>'Financial Plan 1397'!H82</f>
        <v>500000</v>
      </c>
      <c r="V24" s="505" t="s">
        <v>287</v>
      </c>
      <c r="W24" s="504" t="s">
        <v>396</v>
      </c>
      <c r="X24" s="504"/>
      <c r="Y24" s="504"/>
      <c r="Z24" s="504"/>
      <c r="AA24" s="504"/>
      <c r="AB24" s="504"/>
      <c r="AC24" s="504"/>
      <c r="AD24" s="504"/>
      <c r="AE24" s="506">
        <v>30</v>
      </c>
      <c r="AF24" s="504"/>
      <c r="AG24" s="611"/>
    </row>
    <row r="25" spans="1:33" s="612" customFormat="1" ht="100.5" customHeight="1">
      <c r="A25" s="587">
        <v>17</v>
      </c>
      <c r="B25" s="511" t="s">
        <v>298</v>
      </c>
      <c r="C25" s="511" t="s">
        <v>120</v>
      </c>
      <c r="D25" s="511" t="s">
        <v>297</v>
      </c>
      <c r="E25" s="511" t="s">
        <v>296</v>
      </c>
      <c r="F25" s="511" t="s">
        <v>295</v>
      </c>
      <c r="G25" s="513" t="s">
        <v>294</v>
      </c>
      <c r="H25" s="511" t="s">
        <v>264</v>
      </c>
      <c r="I25" s="511" t="s">
        <v>261</v>
      </c>
      <c r="J25" s="511" t="s">
        <v>293</v>
      </c>
      <c r="K25" s="511" t="s">
        <v>292</v>
      </c>
      <c r="L25" s="512" t="str">
        <f>'Financial Plan 1397'!B79</f>
        <v>قیچی شاخه بری ، اره و  قیچی کلان</v>
      </c>
      <c r="M25" s="511" t="s">
        <v>401</v>
      </c>
      <c r="N25" s="511" t="s">
        <v>291</v>
      </c>
      <c r="O25" s="511" t="s">
        <v>290</v>
      </c>
      <c r="P25" s="511" t="s">
        <v>402</v>
      </c>
      <c r="Q25" s="510" t="s">
        <v>289</v>
      </c>
      <c r="R25" s="509" t="s">
        <v>288</v>
      </c>
      <c r="S25" s="508"/>
      <c r="T25" s="507">
        <f>T13</f>
        <v>235069191.7435897</v>
      </c>
      <c r="U25" s="506">
        <f>'Financial Plan 1397'!H83</f>
        <v>500000</v>
      </c>
      <c r="V25" s="505" t="s">
        <v>287</v>
      </c>
      <c r="W25" s="504" t="s">
        <v>396</v>
      </c>
      <c r="X25" s="504"/>
      <c r="Y25" s="504"/>
      <c r="Z25" s="504"/>
      <c r="AA25" s="504"/>
      <c r="AB25" s="504"/>
      <c r="AC25" s="504"/>
      <c r="AD25" s="504"/>
      <c r="AE25" s="506">
        <v>30</v>
      </c>
      <c r="AF25" s="504"/>
      <c r="AG25" s="611"/>
    </row>
    <row r="26" spans="1:33" s="612" customFormat="1" ht="93.75" customHeight="1">
      <c r="A26" s="587">
        <v>18</v>
      </c>
      <c r="B26" s="511" t="s">
        <v>298</v>
      </c>
      <c r="C26" s="511" t="s">
        <v>120</v>
      </c>
      <c r="D26" s="511" t="s">
        <v>297</v>
      </c>
      <c r="E26" s="511" t="s">
        <v>296</v>
      </c>
      <c r="F26" s="511" t="s">
        <v>295</v>
      </c>
      <c r="G26" s="513" t="s">
        <v>294</v>
      </c>
      <c r="H26" s="511" t="s">
        <v>264</v>
      </c>
      <c r="I26" s="511" t="s">
        <v>261</v>
      </c>
      <c r="J26" s="511" t="s">
        <v>293</v>
      </c>
      <c r="K26" s="511" t="s">
        <v>292</v>
      </c>
      <c r="L26" s="512" t="e">
        <f>'Financial Plan 1397'!#REF!</f>
        <v>#REF!</v>
      </c>
      <c r="M26" s="511" t="s">
        <v>401</v>
      </c>
      <c r="N26" s="511" t="s">
        <v>291</v>
      </c>
      <c r="O26" s="511" t="s">
        <v>290</v>
      </c>
      <c r="P26" s="511" t="s">
        <v>402</v>
      </c>
      <c r="Q26" s="510" t="s">
        <v>289</v>
      </c>
      <c r="R26" s="509" t="s">
        <v>288</v>
      </c>
      <c r="S26" s="508"/>
      <c r="T26" s="507">
        <f>T15</f>
        <v>235069191.7435897</v>
      </c>
      <c r="U26" s="506">
        <f>'Financial Plan 1397'!H84</f>
        <v>200000</v>
      </c>
      <c r="V26" s="505" t="s">
        <v>287</v>
      </c>
      <c r="W26" s="504" t="s">
        <v>396</v>
      </c>
      <c r="X26" s="504"/>
      <c r="Y26" s="504"/>
      <c r="Z26" s="504"/>
      <c r="AA26" s="504"/>
      <c r="AB26" s="504"/>
      <c r="AC26" s="504"/>
      <c r="AD26" s="504"/>
      <c r="AE26" s="506">
        <v>30</v>
      </c>
      <c r="AF26" s="504"/>
      <c r="AG26" s="611"/>
    </row>
    <row r="27" spans="1:33" s="612" customFormat="1" ht="96" customHeight="1">
      <c r="A27" s="587">
        <v>19</v>
      </c>
      <c r="B27" s="511" t="s">
        <v>298</v>
      </c>
      <c r="C27" s="511" t="s">
        <v>120</v>
      </c>
      <c r="D27" s="511" t="s">
        <v>297</v>
      </c>
      <c r="E27" s="511" t="s">
        <v>296</v>
      </c>
      <c r="F27" s="511" t="s">
        <v>295</v>
      </c>
      <c r="G27" s="513" t="s">
        <v>294</v>
      </c>
      <c r="H27" s="511" t="s">
        <v>264</v>
      </c>
      <c r="I27" s="511" t="s">
        <v>261</v>
      </c>
      <c r="J27" s="511" t="s">
        <v>293</v>
      </c>
      <c r="K27" s="511" t="s">
        <v>292</v>
      </c>
      <c r="L27" s="512" t="str">
        <f>'Financial Plan 1397'!B80</f>
        <v>خریداری خریطه های پلاستیک سیاه دو کیلو برای تولید نهال</v>
      </c>
      <c r="M27" s="511" t="s">
        <v>401</v>
      </c>
      <c r="N27" s="511" t="s">
        <v>291</v>
      </c>
      <c r="O27" s="511" t="s">
        <v>290</v>
      </c>
      <c r="P27" s="511" t="s">
        <v>402</v>
      </c>
      <c r="Q27" s="510" t="s">
        <v>289</v>
      </c>
      <c r="R27" s="509" t="s">
        <v>288</v>
      </c>
      <c r="S27" s="508"/>
      <c r="T27" s="507">
        <f t="shared" ref="T27:T32" si="0">T21</f>
        <v>235069191.7435897</v>
      </c>
      <c r="U27" s="506">
        <f>'Financial Plan 1397'!H85</f>
        <v>600000</v>
      </c>
      <c r="V27" s="505" t="s">
        <v>287</v>
      </c>
      <c r="W27" s="504" t="s">
        <v>396</v>
      </c>
      <c r="X27" s="504"/>
      <c r="Y27" s="504"/>
      <c r="Z27" s="504"/>
      <c r="AA27" s="504"/>
      <c r="AB27" s="504"/>
      <c r="AC27" s="504"/>
      <c r="AD27" s="504"/>
      <c r="AE27" s="506">
        <v>30</v>
      </c>
      <c r="AF27" s="504"/>
      <c r="AG27" s="611"/>
    </row>
    <row r="28" spans="1:33" s="612" customFormat="1" ht="93.75" customHeight="1">
      <c r="A28" s="587">
        <v>20</v>
      </c>
      <c r="B28" s="511" t="s">
        <v>298</v>
      </c>
      <c r="C28" s="511" t="s">
        <v>120</v>
      </c>
      <c r="D28" s="511" t="s">
        <v>297</v>
      </c>
      <c r="E28" s="511" t="s">
        <v>296</v>
      </c>
      <c r="F28" s="511" t="s">
        <v>295</v>
      </c>
      <c r="G28" s="513" t="s">
        <v>294</v>
      </c>
      <c r="H28" s="511" t="s">
        <v>264</v>
      </c>
      <c r="I28" s="511" t="s">
        <v>261</v>
      </c>
      <c r="J28" s="511" t="s">
        <v>293</v>
      </c>
      <c r="K28" s="511" t="s">
        <v>292</v>
      </c>
      <c r="L28" s="512" t="str">
        <f>'Financial Plan 1397'!B81</f>
        <v>حفظ مراقبت و ترمیم شبکه آبیاری، برج برق، تهیه وسایل شبکه آبیاری، واترپمپ</v>
      </c>
      <c r="M28" s="511" t="s">
        <v>398</v>
      </c>
      <c r="N28" s="511" t="s">
        <v>300</v>
      </c>
      <c r="O28" s="511" t="s">
        <v>290</v>
      </c>
      <c r="P28" s="511" t="s">
        <v>275</v>
      </c>
      <c r="Q28" s="510" t="s">
        <v>289</v>
      </c>
      <c r="R28" s="509" t="s">
        <v>288</v>
      </c>
      <c r="S28" s="508"/>
      <c r="T28" s="507">
        <f t="shared" si="0"/>
        <v>235069191.7435897</v>
      </c>
      <c r="U28" s="506">
        <f>'Financial Plan 1397'!H86</f>
        <v>280000</v>
      </c>
      <c r="V28" s="505" t="s">
        <v>287</v>
      </c>
      <c r="W28" s="504" t="s">
        <v>396</v>
      </c>
      <c r="X28" s="504"/>
      <c r="Y28" s="504"/>
      <c r="Z28" s="504"/>
      <c r="AA28" s="504"/>
      <c r="AB28" s="504"/>
      <c r="AC28" s="504"/>
      <c r="AD28" s="504"/>
      <c r="AE28" s="506">
        <v>120</v>
      </c>
      <c r="AF28" s="504"/>
      <c r="AG28" s="611"/>
    </row>
    <row r="29" spans="1:33" s="612" customFormat="1" ht="93" customHeight="1">
      <c r="A29" s="587">
        <v>21</v>
      </c>
      <c r="B29" s="511" t="s">
        <v>298</v>
      </c>
      <c r="C29" s="511" t="s">
        <v>120</v>
      </c>
      <c r="D29" s="511" t="s">
        <v>297</v>
      </c>
      <c r="E29" s="511" t="s">
        <v>296</v>
      </c>
      <c r="F29" s="511" t="s">
        <v>295</v>
      </c>
      <c r="G29" s="513" t="s">
        <v>294</v>
      </c>
      <c r="H29" s="511" t="s">
        <v>264</v>
      </c>
      <c r="I29" s="511" t="s">
        <v>261</v>
      </c>
      <c r="J29" s="511" t="s">
        <v>293</v>
      </c>
      <c r="K29" s="511" t="s">
        <v>292</v>
      </c>
      <c r="L29" s="512" t="str">
        <f>'Financial Plan 1397'!B82</f>
        <v>تهیه و خریداری وسایل بسته بندی نهال (بوجی ، پلاستیک و تار)</v>
      </c>
      <c r="M29" s="511" t="s">
        <v>401</v>
      </c>
      <c r="N29" s="511" t="s">
        <v>291</v>
      </c>
      <c r="O29" s="511" t="s">
        <v>290</v>
      </c>
      <c r="P29" s="511" t="s">
        <v>402</v>
      </c>
      <c r="Q29" s="510" t="s">
        <v>289</v>
      </c>
      <c r="R29" s="509" t="s">
        <v>288</v>
      </c>
      <c r="S29" s="508"/>
      <c r="T29" s="507">
        <f t="shared" si="0"/>
        <v>235069191.7435897</v>
      </c>
      <c r="U29" s="506" t="e">
        <f>'Financial Plan 1397'!#REF!</f>
        <v>#REF!</v>
      </c>
      <c r="V29" s="505" t="s">
        <v>287</v>
      </c>
      <c r="W29" s="504" t="s">
        <v>396</v>
      </c>
      <c r="X29" s="504"/>
      <c r="Y29" s="504"/>
      <c r="Z29" s="504"/>
      <c r="AA29" s="504"/>
      <c r="AB29" s="504"/>
      <c r="AC29" s="504"/>
      <c r="AD29" s="504"/>
      <c r="AE29" s="506">
        <v>30</v>
      </c>
      <c r="AF29" s="504"/>
      <c r="AG29" s="611"/>
    </row>
    <row r="30" spans="1:33" s="612" customFormat="1" ht="88.5" customHeight="1">
      <c r="A30" s="587">
        <v>22</v>
      </c>
      <c r="B30" s="511" t="s">
        <v>298</v>
      </c>
      <c r="C30" s="511" t="s">
        <v>120</v>
      </c>
      <c r="D30" s="511" t="s">
        <v>297</v>
      </c>
      <c r="E30" s="511" t="s">
        <v>296</v>
      </c>
      <c r="F30" s="511" t="s">
        <v>295</v>
      </c>
      <c r="G30" s="513" t="s">
        <v>294</v>
      </c>
      <c r="H30" s="511" t="s">
        <v>264</v>
      </c>
      <c r="I30" s="511" t="s">
        <v>261</v>
      </c>
      <c r="J30" s="511" t="s">
        <v>293</v>
      </c>
      <c r="K30" s="511" t="s">
        <v>292</v>
      </c>
      <c r="L30" s="512" t="str">
        <f>'Financial Plan 1397'!B83</f>
        <v xml:space="preserve">ادویه ضد امراض و آفات </v>
      </c>
      <c r="M30" s="511" t="s">
        <v>401</v>
      </c>
      <c r="N30" s="511" t="s">
        <v>291</v>
      </c>
      <c r="O30" s="511" t="s">
        <v>290</v>
      </c>
      <c r="P30" s="511" t="s">
        <v>402</v>
      </c>
      <c r="Q30" s="510" t="s">
        <v>289</v>
      </c>
      <c r="R30" s="509" t="s">
        <v>288</v>
      </c>
      <c r="S30" s="508"/>
      <c r="T30" s="507">
        <f>T24</f>
        <v>235069191.7435897</v>
      </c>
      <c r="U30" s="506">
        <f>'Financial Plan 1397'!H87</f>
        <v>20000</v>
      </c>
      <c r="V30" s="505" t="s">
        <v>287</v>
      </c>
      <c r="W30" s="504" t="s">
        <v>396</v>
      </c>
      <c r="X30" s="504"/>
      <c r="Y30" s="504"/>
      <c r="Z30" s="504"/>
      <c r="AA30" s="504"/>
      <c r="AB30" s="504"/>
      <c r="AC30" s="504"/>
      <c r="AD30" s="504"/>
      <c r="AE30" s="506">
        <v>20</v>
      </c>
      <c r="AF30" s="504"/>
      <c r="AG30" s="611"/>
    </row>
    <row r="31" spans="1:33" s="612" customFormat="1" ht="100.5" customHeight="1">
      <c r="A31" s="587">
        <v>23</v>
      </c>
      <c r="B31" s="511" t="s">
        <v>298</v>
      </c>
      <c r="C31" s="511" t="s">
        <v>120</v>
      </c>
      <c r="D31" s="511" t="s">
        <v>297</v>
      </c>
      <c r="E31" s="511" t="s">
        <v>296</v>
      </c>
      <c r="F31" s="511" t="s">
        <v>295</v>
      </c>
      <c r="G31" s="513" t="s">
        <v>294</v>
      </c>
      <c r="H31" s="511" t="s">
        <v>264</v>
      </c>
      <c r="I31" s="511" t="s">
        <v>261</v>
      </c>
      <c r="J31" s="511" t="s">
        <v>293</v>
      </c>
      <c r="K31" s="511" t="s">
        <v>292</v>
      </c>
      <c r="L31" s="512" t="str">
        <f>'Financial Plan 1397'!B84</f>
        <v xml:space="preserve">موترسایکل همراه با پلیت </v>
      </c>
      <c r="M31" s="511" t="s">
        <v>401</v>
      </c>
      <c r="N31" s="511" t="s">
        <v>291</v>
      </c>
      <c r="O31" s="511" t="s">
        <v>290</v>
      </c>
      <c r="P31" s="511" t="s">
        <v>402</v>
      </c>
      <c r="Q31" s="510" t="s">
        <v>289</v>
      </c>
      <c r="R31" s="509" t="s">
        <v>288</v>
      </c>
      <c r="S31" s="508"/>
      <c r="T31" s="507">
        <f>T24</f>
        <v>235069191.7435897</v>
      </c>
      <c r="U31" s="506">
        <f>'Financial Plan 1397'!H88</f>
        <v>900000</v>
      </c>
      <c r="V31" s="505" t="s">
        <v>287</v>
      </c>
      <c r="W31" s="504" t="s">
        <v>396</v>
      </c>
      <c r="X31" s="504"/>
      <c r="Y31" s="504"/>
      <c r="Z31" s="504"/>
      <c r="AA31" s="504"/>
      <c r="AB31" s="504"/>
      <c r="AC31" s="504"/>
      <c r="AD31" s="504"/>
      <c r="AE31" s="506">
        <v>30</v>
      </c>
      <c r="AF31" s="504"/>
      <c r="AG31" s="611"/>
    </row>
    <row r="32" spans="1:33" s="612" customFormat="1" ht="97.5" customHeight="1">
      <c r="A32" s="587">
        <v>24</v>
      </c>
      <c r="B32" s="511" t="s">
        <v>298</v>
      </c>
      <c r="C32" s="511" t="s">
        <v>120</v>
      </c>
      <c r="D32" s="511" t="s">
        <v>297</v>
      </c>
      <c r="E32" s="511" t="s">
        <v>296</v>
      </c>
      <c r="F32" s="511" t="s">
        <v>295</v>
      </c>
      <c r="G32" s="513" t="s">
        <v>294</v>
      </c>
      <c r="H32" s="511" t="s">
        <v>264</v>
      </c>
      <c r="I32" s="511" t="s">
        <v>261</v>
      </c>
      <c r="J32" s="511" t="s">
        <v>293</v>
      </c>
      <c r="K32" s="511" t="s">
        <v>292</v>
      </c>
      <c r="L32" s="512" t="str">
        <f>'Financial Plan 1397'!B90</f>
        <v>مصارف متفرقه (ترمیم موتر، قرطاسیه، ترمیم جنراتور، آموزش، و غیره)</v>
      </c>
      <c r="M32" s="511" t="s">
        <v>401</v>
      </c>
      <c r="N32" s="511" t="s">
        <v>300</v>
      </c>
      <c r="O32" s="511" t="s">
        <v>290</v>
      </c>
      <c r="P32" s="511" t="s">
        <v>402</v>
      </c>
      <c r="Q32" s="510" t="s">
        <v>289</v>
      </c>
      <c r="R32" s="509" t="s">
        <v>288</v>
      </c>
      <c r="S32" s="508"/>
      <c r="T32" s="507">
        <f t="shared" si="0"/>
        <v>235069191.7435897</v>
      </c>
      <c r="U32" s="506">
        <f>'Financial Plan 1397'!H89</f>
        <v>150000</v>
      </c>
      <c r="V32" s="505" t="s">
        <v>287</v>
      </c>
      <c r="W32" s="504" t="s">
        <v>396</v>
      </c>
      <c r="X32" s="504"/>
      <c r="Y32" s="504"/>
      <c r="Z32" s="504"/>
      <c r="AA32" s="504"/>
      <c r="AB32" s="504"/>
      <c r="AC32" s="504"/>
      <c r="AD32" s="504"/>
      <c r="AE32" s="506">
        <v>30</v>
      </c>
      <c r="AF32" s="504"/>
      <c r="AG32" s="611"/>
    </row>
    <row r="33" spans="1:35" s="612" customFormat="1" ht="100.5" customHeight="1">
      <c r="A33" s="587">
        <v>25</v>
      </c>
      <c r="B33" s="511" t="s">
        <v>298</v>
      </c>
      <c r="C33" s="511" t="s">
        <v>120</v>
      </c>
      <c r="D33" s="511" t="s">
        <v>297</v>
      </c>
      <c r="E33" s="511" t="s">
        <v>296</v>
      </c>
      <c r="F33" s="511" t="s">
        <v>295</v>
      </c>
      <c r="G33" s="513" t="s">
        <v>403</v>
      </c>
      <c r="H33" s="511" t="s">
        <v>404</v>
      </c>
      <c r="I33" s="511" t="s">
        <v>261</v>
      </c>
      <c r="J33" s="511" t="s">
        <v>405</v>
      </c>
      <c r="K33" s="511" t="s">
        <v>292</v>
      </c>
      <c r="L33" s="512" t="e">
        <f>'Financial Plan 1397'!#REF!</f>
        <v>#REF!</v>
      </c>
      <c r="M33" s="511" t="s">
        <v>401</v>
      </c>
      <c r="N33" s="511" t="s">
        <v>300</v>
      </c>
      <c r="O33" s="511" t="s">
        <v>290</v>
      </c>
      <c r="P33" s="511" t="s">
        <v>402</v>
      </c>
      <c r="Q33" s="510" t="s">
        <v>289</v>
      </c>
      <c r="R33" s="509" t="s">
        <v>288</v>
      </c>
      <c r="S33" s="508"/>
      <c r="T33" s="507">
        <f>T29</f>
        <v>235069191.7435897</v>
      </c>
      <c r="U33" s="506" t="e">
        <f>'Financial Plan 1397'!#REF!</f>
        <v>#REF!</v>
      </c>
      <c r="V33" s="505" t="s">
        <v>287</v>
      </c>
      <c r="W33" s="504" t="s">
        <v>396</v>
      </c>
      <c r="X33" s="504"/>
      <c r="Y33" s="504"/>
      <c r="Z33" s="504"/>
      <c r="AA33" s="504"/>
      <c r="AB33" s="504"/>
      <c r="AC33" s="504"/>
      <c r="AD33" s="504"/>
      <c r="AE33" s="506">
        <v>30</v>
      </c>
      <c r="AF33" s="504"/>
      <c r="AG33" s="611"/>
    </row>
    <row r="34" spans="1:35" s="612" customFormat="1" ht="100.5" customHeight="1">
      <c r="A34" s="587">
        <v>26</v>
      </c>
      <c r="B34" s="511" t="s">
        <v>298</v>
      </c>
      <c r="C34" s="511" t="s">
        <v>120</v>
      </c>
      <c r="D34" s="511" t="s">
        <v>297</v>
      </c>
      <c r="E34" s="511" t="s">
        <v>296</v>
      </c>
      <c r="F34" s="511" t="s">
        <v>295</v>
      </c>
      <c r="G34" s="513" t="s">
        <v>403</v>
      </c>
      <c r="H34" s="511" t="s">
        <v>404</v>
      </c>
      <c r="I34" s="511" t="s">
        <v>261</v>
      </c>
      <c r="J34" s="511" t="s">
        <v>405</v>
      </c>
      <c r="K34" s="511" t="s">
        <v>292</v>
      </c>
      <c r="L34" s="512" t="e">
        <f>'Financial Plan 1397'!#REF!</f>
        <v>#REF!</v>
      </c>
      <c r="M34" s="511" t="s">
        <v>401</v>
      </c>
      <c r="N34" s="511" t="s">
        <v>300</v>
      </c>
      <c r="O34" s="511" t="s">
        <v>290</v>
      </c>
      <c r="P34" s="511" t="s">
        <v>402</v>
      </c>
      <c r="Q34" s="510" t="s">
        <v>289</v>
      </c>
      <c r="R34" s="509" t="s">
        <v>288</v>
      </c>
      <c r="S34" s="508"/>
      <c r="T34" s="507">
        <f>T30</f>
        <v>235069191.7435897</v>
      </c>
      <c r="U34" s="506" t="e">
        <f>'Financial Plan 1397'!#REF!</f>
        <v>#REF!</v>
      </c>
      <c r="V34" s="505" t="s">
        <v>287</v>
      </c>
      <c r="W34" s="504" t="s">
        <v>396</v>
      </c>
      <c r="X34" s="504"/>
      <c r="Y34" s="504"/>
      <c r="Z34" s="504"/>
      <c r="AA34" s="504"/>
      <c r="AB34" s="504"/>
      <c r="AC34" s="504"/>
      <c r="AD34" s="504"/>
      <c r="AE34" s="506">
        <v>30</v>
      </c>
      <c r="AF34" s="504"/>
      <c r="AG34" s="611"/>
    </row>
    <row r="35" spans="1:35" s="612" customFormat="1" ht="122.25" customHeight="1">
      <c r="A35" s="587">
        <v>27</v>
      </c>
      <c r="B35" s="511" t="s">
        <v>298</v>
      </c>
      <c r="C35" s="511" t="s">
        <v>120</v>
      </c>
      <c r="D35" s="511" t="s">
        <v>297</v>
      </c>
      <c r="E35" s="511" t="s">
        <v>296</v>
      </c>
      <c r="F35" s="511" t="s">
        <v>295</v>
      </c>
      <c r="G35" s="513" t="s">
        <v>403</v>
      </c>
      <c r="H35" s="511" t="s">
        <v>404</v>
      </c>
      <c r="I35" s="511" t="s">
        <v>261</v>
      </c>
      <c r="J35" s="511" t="s">
        <v>405</v>
      </c>
      <c r="K35" s="511" t="s">
        <v>292</v>
      </c>
      <c r="L35" s="512" t="e">
        <f>'Financial Plan 1397'!#REF!</f>
        <v>#REF!</v>
      </c>
      <c r="M35" s="511" t="s">
        <v>401</v>
      </c>
      <c r="N35" s="511" t="s">
        <v>300</v>
      </c>
      <c r="O35" s="511" t="s">
        <v>290</v>
      </c>
      <c r="P35" s="511" t="s">
        <v>402</v>
      </c>
      <c r="Q35" s="510" t="s">
        <v>289</v>
      </c>
      <c r="R35" s="509" t="s">
        <v>288</v>
      </c>
      <c r="S35" s="508"/>
      <c r="T35" s="507">
        <f>T31</f>
        <v>235069191.7435897</v>
      </c>
      <c r="U35" s="506" t="e">
        <f>'Financial Plan 1397'!#REF!</f>
        <v>#REF!</v>
      </c>
      <c r="V35" s="505" t="s">
        <v>287</v>
      </c>
      <c r="W35" s="504" t="s">
        <v>396</v>
      </c>
      <c r="X35" s="504"/>
      <c r="Y35" s="504"/>
      <c r="Z35" s="504"/>
      <c r="AA35" s="504"/>
      <c r="AB35" s="504"/>
      <c r="AC35" s="504"/>
      <c r="AD35" s="504"/>
      <c r="AE35" s="506">
        <v>30</v>
      </c>
      <c r="AF35" s="504"/>
      <c r="AG35" s="611"/>
    </row>
    <row r="36" spans="1:35" s="612" customFormat="1" ht="100.5" customHeight="1">
      <c r="A36" s="587">
        <v>28</v>
      </c>
      <c r="B36" s="511" t="s">
        <v>298</v>
      </c>
      <c r="C36" s="511" t="s">
        <v>120</v>
      </c>
      <c r="D36" s="511" t="s">
        <v>297</v>
      </c>
      <c r="E36" s="511" t="s">
        <v>296</v>
      </c>
      <c r="F36" s="511" t="s">
        <v>295</v>
      </c>
      <c r="G36" s="513" t="s">
        <v>403</v>
      </c>
      <c r="H36" s="511" t="s">
        <v>404</v>
      </c>
      <c r="I36" s="511" t="s">
        <v>261</v>
      </c>
      <c r="J36" s="511" t="s">
        <v>405</v>
      </c>
      <c r="K36" s="511" t="s">
        <v>292</v>
      </c>
      <c r="L36" s="512" t="e">
        <f>'Financial Plan 1397'!#REF!</f>
        <v>#REF!</v>
      </c>
      <c r="M36" s="511" t="s">
        <v>401</v>
      </c>
      <c r="N36" s="511" t="s">
        <v>300</v>
      </c>
      <c r="O36" s="511" t="s">
        <v>290</v>
      </c>
      <c r="P36" s="511" t="s">
        <v>402</v>
      </c>
      <c r="Q36" s="510" t="s">
        <v>289</v>
      </c>
      <c r="R36" s="509" t="s">
        <v>288</v>
      </c>
      <c r="S36" s="508"/>
      <c r="T36" s="507">
        <f>T32</f>
        <v>235069191.7435897</v>
      </c>
      <c r="U36" s="506" t="e">
        <f>'Financial Plan 1397'!#REF!</f>
        <v>#REF!</v>
      </c>
      <c r="V36" s="505" t="s">
        <v>287</v>
      </c>
      <c r="W36" s="504" t="s">
        <v>396</v>
      </c>
      <c r="X36" s="504"/>
      <c r="Y36" s="504"/>
      <c r="Z36" s="504"/>
      <c r="AA36" s="504"/>
      <c r="AB36" s="504"/>
      <c r="AC36" s="504"/>
      <c r="AD36" s="504"/>
      <c r="AE36" s="506">
        <v>30</v>
      </c>
      <c r="AF36" s="504"/>
      <c r="AG36" s="611"/>
    </row>
    <row r="37" spans="1:35" s="612" customFormat="1" ht="100.5" customHeight="1">
      <c r="A37" s="587">
        <v>29</v>
      </c>
      <c r="B37" s="511" t="s">
        <v>298</v>
      </c>
      <c r="C37" s="511" t="s">
        <v>120</v>
      </c>
      <c r="D37" s="511" t="s">
        <v>297</v>
      </c>
      <c r="E37" s="511" t="s">
        <v>296</v>
      </c>
      <c r="F37" s="511" t="s">
        <v>295</v>
      </c>
      <c r="G37" s="513" t="s">
        <v>403</v>
      </c>
      <c r="H37" s="511" t="s">
        <v>404</v>
      </c>
      <c r="I37" s="511" t="s">
        <v>261</v>
      </c>
      <c r="J37" s="511" t="s">
        <v>405</v>
      </c>
      <c r="K37" s="511" t="s">
        <v>292</v>
      </c>
      <c r="L37" s="512" t="e">
        <f>'Financial Plan 1397'!#REF!</f>
        <v>#REF!</v>
      </c>
      <c r="M37" s="511" t="s">
        <v>401</v>
      </c>
      <c r="N37" s="511" t="s">
        <v>300</v>
      </c>
      <c r="O37" s="511" t="s">
        <v>290</v>
      </c>
      <c r="P37" s="511" t="s">
        <v>402</v>
      </c>
      <c r="Q37" s="510" t="s">
        <v>289</v>
      </c>
      <c r="R37" s="509" t="s">
        <v>288</v>
      </c>
      <c r="S37" s="508"/>
      <c r="T37" s="507">
        <f>T32</f>
        <v>235069191.7435897</v>
      </c>
      <c r="U37" s="506" t="e">
        <f>'Financial Plan 1397'!#REF!</f>
        <v>#REF!</v>
      </c>
      <c r="V37" s="505" t="s">
        <v>287</v>
      </c>
      <c r="W37" s="504" t="s">
        <v>396</v>
      </c>
      <c r="X37" s="504"/>
      <c r="Y37" s="504"/>
      <c r="Z37" s="504"/>
      <c r="AA37" s="504"/>
      <c r="AB37" s="504"/>
      <c r="AC37" s="504"/>
      <c r="AD37" s="504"/>
      <c r="AE37" s="506">
        <v>30</v>
      </c>
      <c r="AF37" s="504"/>
      <c r="AG37" s="611"/>
    </row>
    <row r="38" spans="1:35" s="612" customFormat="1" ht="115.5" customHeight="1">
      <c r="A38" s="1104" t="s">
        <v>410</v>
      </c>
      <c r="B38" s="1105"/>
      <c r="C38" s="1105"/>
      <c r="D38" s="1105"/>
      <c r="E38" s="1106"/>
      <c r="F38" s="588" t="s">
        <v>295</v>
      </c>
      <c r="G38" s="589" t="s">
        <v>406</v>
      </c>
      <c r="H38" s="588" t="s">
        <v>411</v>
      </c>
      <c r="I38" s="588" t="s">
        <v>261</v>
      </c>
      <c r="J38" s="588" t="s">
        <v>407</v>
      </c>
      <c r="K38" s="588" t="s">
        <v>292</v>
      </c>
      <c r="L38" s="590"/>
      <c r="M38" s="588" t="s">
        <v>408</v>
      </c>
      <c r="N38" s="588" t="s">
        <v>412</v>
      </c>
      <c r="O38" s="588" t="s">
        <v>409</v>
      </c>
      <c r="P38" s="588" t="s">
        <v>413</v>
      </c>
      <c r="Q38" s="591" t="s">
        <v>289</v>
      </c>
      <c r="R38" s="588" t="s">
        <v>288</v>
      </c>
      <c r="S38" s="592"/>
      <c r="T38" s="593">
        <f>T9</f>
        <v>235069191.7435897</v>
      </c>
      <c r="U38" s="594" t="e">
        <f>SUM(U9:U37)</f>
        <v>#REF!</v>
      </c>
      <c r="V38" s="595" t="s">
        <v>287</v>
      </c>
      <c r="W38" s="596" t="s">
        <v>396</v>
      </c>
      <c r="X38" s="596"/>
      <c r="Y38" s="596"/>
      <c r="Z38" s="596"/>
      <c r="AA38" s="596"/>
      <c r="AB38" s="596"/>
      <c r="AC38" s="596"/>
      <c r="AD38" s="596"/>
      <c r="AE38" s="594"/>
      <c r="AF38" s="596"/>
      <c r="AG38" s="613"/>
    </row>
    <row r="39" spans="1:35" s="749" customFormat="1" ht="24.75">
      <c r="B39" s="751" t="s">
        <v>286</v>
      </c>
      <c r="D39" s="746"/>
      <c r="E39" s="746"/>
      <c r="F39" s="746"/>
      <c r="G39" s="746"/>
      <c r="H39" s="747"/>
      <c r="J39" s="750" t="s">
        <v>285</v>
      </c>
      <c r="K39" s="747"/>
      <c r="L39" s="747"/>
      <c r="M39" s="1088" t="s">
        <v>223</v>
      </c>
      <c r="N39" s="1088"/>
      <c r="O39" s="1088"/>
      <c r="P39" s="1088"/>
      <c r="Q39" s="1088"/>
      <c r="R39" s="747"/>
      <c r="S39" s="746"/>
      <c r="T39" s="747"/>
      <c r="U39" s="748"/>
      <c r="W39" s="1087" t="s">
        <v>601</v>
      </c>
      <c r="X39" s="1087"/>
      <c r="Y39" s="1087"/>
      <c r="Z39" s="1087"/>
      <c r="AA39" s="1087"/>
      <c r="AB39" s="1087"/>
      <c r="AC39" s="1087"/>
      <c r="AD39" s="1087"/>
      <c r="AE39" s="1087"/>
      <c r="AF39" s="1087"/>
      <c r="AG39" s="746"/>
    </row>
    <row r="40" spans="1:35" s="633" customFormat="1" ht="42.75" customHeight="1">
      <c r="B40" s="740" t="s">
        <v>605</v>
      </c>
      <c r="D40" s="739"/>
      <c r="E40" s="744"/>
      <c r="F40" s="744"/>
      <c r="G40" s="744"/>
      <c r="H40" s="744"/>
      <c r="J40" s="744" t="s">
        <v>284</v>
      </c>
      <c r="K40" s="744"/>
      <c r="L40" s="744"/>
      <c r="M40" s="744" t="s">
        <v>427</v>
      </c>
      <c r="N40" s="744"/>
      <c r="O40" s="744"/>
      <c r="P40" s="744"/>
      <c r="Q40" s="744" t="s">
        <v>21</v>
      </c>
      <c r="R40" s="744"/>
      <c r="S40" s="744"/>
      <c r="T40" s="744"/>
      <c r="U40" s="630"/>
      <c r="V40" s="630"/>
      <c r="W40" s="744"/>
      <c r="X40" s="744" t="s">
        <v>607</v>
      </c>
      <c r="Z40" s="340"/>
      <c r="AA40" s="340"/>
      <c r="AC40" s="630"/>
      <c r="AD40" s="630"/>
      <c r="AE40" s="744" t="s">
        <v>604</v>
      </c>
      <c r="AF40" s="630"/>
      <c r="AG40" s="630"/>
    </row>
    <row r="41" spans="1:35" s="633" customFormat="1" ht="24.75" customHeight="1">
      <c r="B41" s="740" t="s">
        <v>606</v>
      </c>
      <c r="D41" s="542"/>
      <c r="E41" s="542"/>
      <c r="F41" s="542"/>
      <c r="G41" s="542"/>
      <c r="H41" s="542"/>
      <c r="J41" s="542" t="s">
        <v>472</v>
      </c>
      <c r="K41" s="542"/>
      <c r="L41" s="542"/>
      <c r="M41" s="542" t="s">
        <v>279</v>
      </c>
      <c r="N41" s="542"/>
      <c r="O41" s="542"/>
      <c r="P41" s="1048" t="s">
        <v>423</v>
      </c>
      <c r="Q41" s="1048"/>
      <c r="R41" s="1048"/>
      <c r="S41" s="1048"/>
      <c r="T41" s="542"/>
      <c r="U41" s="630"/>
      <c r="V41" s="631"/>
      <c r="W41" s="743"/>
      <c r="X41" s="743" t="s">
        <v>602</v>
      </c>
      <c r="Z41" s="299"/>
      <c r="AA41" s="738"/>
      <c r="AC41" s="630"/>
      <c r="AD41" s="630"/>
      <c r="AE41" s="743" t="s">
        <v>603</v>
      </c>
      <c r="AF41" s="630"/>
      <c r="AG41" s="630"/>
      <c r="AH41" s="632"/>
      <c r="AI41" s="632"/>
    </row>
    <row r="42" spans="1:35" s="633" customFormat="1" ht="24.75">
      <c r="A42" s="630"/>
      <c r="B42" s="630"/>
      <c r="C42" s="542"/>
      <c r="D42" s="542"/>
      <c r="E42" s="542"/>
      <c r="F42" s="542"/>
      <c r="G42" s="542"/>
      <c r="H42" s="542"/>
      <c r="I42" s="542"/>
      <c r="J42" s="542"/>
      <c r="K42" s="542"/>
      <c r="L42" s="542"/>
      <c r="M42" s="542"/>
      <c r="N42" s="542"/>
      <c r="O42" s="542"/>
      <c r="P42" s="1048"/>
      <c r="Q42" s="1048"/>
      <c r="R42" s="1048"/>
      <c r="S42" s="1048"/>
      <c r="T42" s="542"/>
      <c r="U42" s="630"/>
      <c r="V42" s="630"/>
      <c r="AG42" s="630"/>
    </row>
  </sheetData>
  <mergeCells count="11">
    <mergeCell ref="P41:S42"/>
    <mergeCell ref="W39:AF39"/>
    <mergeCell ref="M39:Q39"/>
    <mergeCell ref="A1:AG1"/>
    <mergeCell ref="A2:AG2"/>
    <mergeCell ref="A3:AG3"/>
    <mergeCell ref="A4:AG4"/>
    <mergeCell ref="A6:AG6"/>
    <mergeCell ref="A7:AG7"/>
    <mergeCell ref="A38:E38"/>
    <mergeCell ref="A5:AG5"/>
  </mergeCells>
  <printOptions horizontalCentered="1"/>
  <pageMargins left="0.27" right="0.27" top="0.38" bottom="0.5" header="0.55000000000000004" footer="0.5"/>
  <pageSetup scale="50" fitToHeight="0" orientation="landscape" horizontalDpi="4294967295" verticalDpi="4294967295" r:id="rId1"/>
  <rowBreaks count="3" manualBreakCount="3">
    <brk id="15" max="32" man="1"/>
    <brk id="25" max="32" man="1"/>
    <brk id="35" max="3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0"/>
  <sheetViews>
    <sheetView view="pageBreakPreview" zoomScale="60" zoomScaleNormal="80" workbookViewId="0">
      <selection activeCell="F19" sqref="F19"/>
    </sheetView>
  </sheetViews>
  <sheetFormatPr defaultRowHeight="15"/>
  <cols>
    <col min="3" max="3" width="38.28515625" customWidth="1"/>
    <col min="4" max="4" width="15.42578125" customWidth="1"/>
    <col min="5" max="5" width="14.28515625" customWidth="1"/>
    <col min="6" max="6" width="17.7109375" customWidth="1"/>
    <col min="7" max="7" width="12.140625" customWidth="1"/>
    <col min="8" max="8" width="17.85546875" customWidth="1"/>
    <col min="9" max="9" width="13.42578125" customWidth="1"/>
  </cols>
  <sheetData>
    <row r="1" spans="1:9" ht="35.25" customHeight="1">
      <c r="A1" s="1107" t="s">
        <v>49</v>
      </c>
      <c r="B1" s="1107"/>
      <c r="C1" s="1107"/>
      <c r="D1" s="1107"/>
      <c r="E1" s="1107"/>
      <c r="F1" s="1107"/>
      <c r="G1" s="1107"/>
      <c r="H1" s="1107"/>
      <c r="I1" s="1107"/>
    </row>
    <row r="2" spans="1:9" ht="15" customHeight="1">
      <c r="A2" s="1108" t="s">
        <v>28</v>
      </c>
      <c r="B2" s="1109" t="s">
        <v>29</v>
      </c>
      <c r="C2" s="1109"/>
      <c r="D2" s="1110" t="s">
        <v>30</v>
      </c>
      <c r="E2" s="1109" t="s">
        <v>37</v>
      </c>
      <c r="F2" s="1110" t="s">
        <v>38</v>
      </c>
      <c r="G2" s="1110" t="s">
        <v>50</v>
      </c>
      <c r="H2" s="1110" t="s">
        <v>31</v>
      </c>
      <c r="I2" s="1110" t="s">
        <v>32</v>
      </c>
    </row>
    <row r="3" spans="1:9" ht="21.75" customHeight="1">
      <c r="A3" s="1108"/>
      <c r="B3" s="1109"/>
      <c r="C3" s="1109"/>
      <c r="D3" s="1110"/>
      <c r="E3" s="1109"/>
      <c r="F3" s="1110"/>
      <c r="G3" s="1109"/>
      <c r="H3" s="1110"/>
      <c r="I3" s="1110"/>
    </row>
    <row r="4" spans="1:9" ht="29.25" customHeight="1">
      <c r="A4" s="30">
        <v>1</v>
      </c>
      <c r="B4" s="1113" t="s">
        <v>51</v>
      </c>
      <c r="C4" s="1114"/>
      <c r="D4" s="31" t="s">
        <v>35</v>
      </c>
      <c r="E4" s="24">
        <f>12*4</f>
        <v>48</v>
      </c>
      <c r="F4" s="24">
        <f>1*30*400</f>
        <v>12000</v>
      </c>
      <c r="G4" s="24">
        <v>36</v>
      </c>
      <c r="H4" s="24">
        <f>G4*F4*E4</f>
        <v>20736000</v>
      </c>
      <c r="I4" s="24">
        <f t="shared" ref="I4:I9" si="0">H4/63</f>
        <v>329142.85714285716</v>
      </c>
    </row>
    <row r="5" spans="1:9" ht="29.25" customHeight="1">
      <c r="A5" s="30">
        <v>2</v>
      </c>
      <c r="B5" s="1113" t="s">
        <v>52</v>
      </c>
      <c r="C5" s="1114"/>
      <c r="D5" s="31" t="s">
        <v>35</v>
      </c>
      <c r="E5" s="24">
        <f>6*4</f>
        <v>24</v>
      </c>
      <c r="F5" s="24">
        <f>1*30*400</f>
        <v>12000</v>
      </c>
      <c r="G5" s="24">
        <v>4</v>
      </c>
      <c r="H5" s="24">
        <f>G5*F5*E5</f>
        <v>1152000</v>
      </c>
      <c r="I5" s="24">
        <f t="shared" si="0"/>
        <v>18285.714285714286</v>
      </c>
    </row>
    <row r="6" spans="1:9" ht="33" customHeight="1">
      <c r="A6" s="30">
        <v>3</v>
      </c>
      <c r="B6" s="1115" t="s">
        <v>70</v>
      </c>
      <c r="C6" s="1116"/>
      <c r="D6" s="31" t="s">
        <v>35</v>
      </c>
      <c r="E6" s="24">
        <f>8*4</f>
        <v>32</v>
      </c>
      <c r="F6" s="24">
        <f>1*30*400</f>
        <v>12000</v>
      </c>
      <c r="G6" s="24">
        <v>56</v>
      </c>
      <c r="H6" s="24">
        <f>G6*F6*E6</f>
        <v>21504000</v>
      </c>
      <c r="I6" s="24">
        <f t="shared" si="0"/>
        <v>341333.33333333331</v>
      </c>
    </row>
    <row r="7" spans="1:9" ht="33" customHeight="1">
      <c r="A7" s="30">
        <v>4</v>
      </c>
      <c r="B7" s="1113" t="s">
        <v>39</v>
      </c>
      <c r="C7" s="1114"/>
      <c r="D7" s="31" t="s">
        <v>53</v>
      </c>
      <c r="E7" s="24">
        <f>20000*4</f>
        <v>80000</v>
      </c>
      <c r="F7" s="24">
        <v>55</v>
      </c>
      <c r="G7" s="24"/>
      <c r="H7" s="24">
        <f>F7*E7</f>
        <v>4400000</v>
      </c>
      <c r="I7" s="24">
        <f t="shared" si="0"/>
        <v>69841.269841269837</v>
      </c>
    </row>
    <row r="8" spans="1:9" ht="33" customHeight="1">
      <c r="A8" s="30">
        <v>5</v>
      </c>
      <c r="B8" s="1113" t="s">
        <v>54</v>
      </c>
      <c r="C8" s="1114"/>
      <c r="D8" s="31" t="s">
        <v>55</v>
      </c>
      <c r="E8" s="24">
        <v>4</v>
      </c>
      <c r="F8" s="24">
        <v>500000</v>
      </c>
      <c r="G8" s="24"/>
      <c r="H8" s="24">
        <f>F8*E8</f>
        <v>2000000</v>
      </c>
      <c r="I8" s="24">
        <f t="shared" si="0"/>
        <v>31746.031746031746</v>
      </c>
    </row>
    <row r="9" spans="1:9" ht="33" customHeight="1">
      <c r="A9" s="30">
        <v>6</v>
      </c>
      <c r="B9" s="1113" t="s">
        <v>40</v>
      </c>
      <c r="C9" s="1114"/>
      <c r="D9" s="31" t="s">
        <v>55</v>
      </c>
      <c r="E9" s="24">
        <v>4</v>
      </c>
      <c r="F9" s="24">
        <v>500000</v>
      </c>
      <c r="G9" s="24"/>
      <c r="H9" s="24">
        <f>F9*E9</f>
        <v>2000000</v>
      </c>
      <c r="I9" s="24">
        <f t="shared" si="0"/>
        <v>31746.031746031746</v>
      </c>
    </row>
    <row r="10" spans="1:9" ht="29.25" customHeight="1">
      <c r="A10" s="1111" t="s">
        <v>34</v>
      </c>
      <c r="B10" s="1112"/>
      <c r="C10" s="1112"/>
      <c r="D10" s="32"/>
      <c r="E10" s="32"/>
      <c r="F10" s="32"/>
      <c r="G10" s="25">
        <f>SUM(G4:G6)</f>
        <v>96</v>
      </c>
      <c r="H10" s="25">
        <f>SUM(H4:H8)</f>
        <v>49792000</v>
      </c>
      <c r="I10" s="25">
        <f>SUM(I4:I8)</f>
        <v>790349.20634920627</v>
      </c>
    </row>
  </sheetData>
  <mergeCells count="16">
    <mergeCell ref="A10:C10"/>
    <mergeCell ref="B4:C4"/>
    <mergeCell ref="B5:C5"/>
    <mergeCell ref="B6:C6"/>
    <mergeCell ref="B7:C7"/>
    <mergeCell ref="B8:C8"/>
    <mergeCell ref="B9:C9"/>
    <mergeCell ref="A1:I1"/>
    <mergeCell ref="A2:A3"/>
    <mergeCell ref="B2:C3"/>
    <mergeCell ref="D2:D3"/>
    <mergeCell ref="E2:E3"/>
    <mergeCell ref="F2:F3"/>
    <mergeCell ref="G2:G3"/>
    <mergeCell ref="H2:H3"/>
    <mergeCell ref="I2:I3"/>
  </mergeCells>
  <pageMargins left="0.7" right="0.7" top="0.75" bottom="0.75" header="0.3" footer="0.3"/>
  <pageSetup scale="6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17"/>
  <sheetViews>
    <sheetView workbookViewId="0">
      <selection sqref="A1:M1"/>
    </sheetView>
  </sheetViews>
  <sheetFormatPr defaultRowHeight="15"/>
  <cols>
    <col min="1" max="1" width="22.7109375" customWidth="1"/>
    <col min="2" max="2" width="11.140625" customWidth="1"/>
    <col min="3" max="3" width="11.140625" style="58" customWidth="1"/>
    <col min="4" max="4" width="11.140625" customWidth="1"/>
    <col min="5" max="5" width="11.140625" style="58" customWidth="1"/>
    <col min="6" max="7" width="11.140625" customWidth="1"/>
    <col min="8" max="8" width="12.7109375" customWidth="1"/>
    <col min="9" max="9" width="12.42578125" customWidth="1"/>
    <col min="10" max="11" width="14.28515625" customWidth="1"/>
    <col min="12" max="12" width="11.7109375" customWidth="1"/>
    <col min="13" max="13" width="13.140625" customWidth="1"/>
    <col min="15" max="15" width="28.28515625" customWidth="1"/>
    <col min="16" max="16" width="9.7109375" customWidth="1"/>
    <col min="17" max="18" width="11" customWidth="1"/>
    <col min="19" max="19" width="17.7109375" customWidth="1"/>
    <col min="20" max="20" width="15.85546875" customWidth="1"/>
  </cols>
  <sheetData>
    <row r="1" spans="1:20" ht="21.75" customHeight="1">
      <c r="A1" s="1125" t="s">
        <v>56</v>
      </c>
      <c r="B1" s="1126"/>
      <c r="C1" s="1126"/>
      <c r="D1" s="1126"/>
      <c r="E1" s="1126"/>
      <c r="F1" s="1126"/>
      <c r="G1" s="1126"/>
      <c r="H1" s="1126"/>
      <c r="I1" s="1126"/>
      <c r="J1" s="1126"/>
      <c r="K1" s="1126"/>
      <c r="L1" s="1126"/>
      <c r="M1" s="1126"/>
      <c r="O1" s="1127" t="s">
        <v>57</v>
      </c>
      <c r="P1" s="1127"/>
      <c r="Q1" s="1127"/>
      <c r="R1" s="1127"/>
      <c r="S1" s="1127"/>
      <c r="T1" s="1127"/>
    </row>
    <row r="2" spans="1:20" ht="23.25" customHeight="1">
      <c r="A2" s="1128" t="s">
        <v>58</v>
      </c>
      <c r="B2" s="33" t="s">
        <v>29</v>
      </c>
      <c r="C2" s="34"/>
      <c r="D2" s="34"/>
      <c r="E2" s="34"/>
      <c r="F2" s="34"/>
      <c r="G2" s="34"/>
      <c r="H2" s="34"/>
      <c r="I2" s="1129" t="s">
        <v>48</v>
      </c>
      <c r="J2" s="1131" t="s">
        <v>59</v>
      </c>
      <c r="K2" s="1131" t="s">
        <v>31</v>
      </c>
      <c r="L2" s="1131" t="s">
        <v>32</v>
      </c>
      <c r="M2" s="1133" t="s">
        <v>33</v>
      </c>
      <c r="O2" s="1134" t="s">
        <v>29</v>
      </c>
      <c r="P2" s="1134" t="s">
        <v>30</v>
      </c>
      <c r="Q2" s="1134" t="s">
        <v>69</v>
      </c>
      <c r="R2" s="1134"/>
      <c r="S2" s="1134" t="s">
        <v>60</v>
      </c>
      <c r="T2" s="1134"/>
    </row>
    <row r="3" spans="1:20" ht="23.25" customHeight="1">
      <c r="A3" s="1128"/>
      <c r="B3" s="35"/>
      <c r="C3" s="36"/>
      <c r="D3" s="36"/>
      <c r="E3" s="36"/>
      <c r="F3" s="36"/>
      <c r="G3" s="36"/>
      <c r="H3" s="36"/>
      <c r="I3" s="1130"/>
      <c r="J3" s="1132"/>
      <c r="K3" s="1131"/>
      <c r="L3" s="1131"/>
      <c r="M3" s="1133"/>
      <c r="O3" s="1134"/>
      <c r="P3" s="1134"/>
      <c r="Q3" s="37" t="s">
        <v>61</v>
      </c>
      <c r="R3" s="37" t="s">
        <v>62</v>
      </c>
      <c r="S3" s="37" t="s">
        <v>61</v>
      </c>
      <c r="T3" s="37" t="s">
        <v>62</v>
      </c>
    </row>
    <row r="4" spans="1:20" ht="35.25" customHeight="1">
      <c r="A4" s="1117">
        <v>550</v>
      </c>
      <c r="B4" s="1118" t="s">
        <v>90</v>
      </c>
      <c r="C4" s="1119"/>
      <c r="D4" s="1119"/>
      <c r="E4" s="1119"/>
      <c r="F4" s="1119"/>
      <c r="G4" s="1119"/>
      <c r="H4" s="1120"/>
      <c r="I4" s="38"/>
      <c r="J4" s="39">
        <v>10000</v>
      </c>
      <c r="K4" s="39">
        <v>591828.04761904769</v>
      </c>
      <c r="L4" s="40">
        <f>K4/63</f>
        <v>9394.0959939531385</v>
      </c>
      <c r="M4" s="41"/>
      <c r="O4" s="42" t="s">
        <v>63</v>
      </c>
      <c r="P4" s="43" t="s">
        <v>64</v>
      </c>
      <c r="Q4" s="43">
        <v>144</v>
      </c>
      <c r="R4" s="44">
        <f>Q4*6</f>
        <v>864</v>
      </c>
      <c r="S4" s="44">
        <f>Q4*8</f>
        <v>1152</v>
      </c>
      <c r="T4" s="44">
        <f>S4*6</f>
        <v>6912</v>
      </c>
    </row>
    <row r="5" spans="1:20" ht="33" customHeight="1">
      <c r="A5" s="1117"/>
      <c r="B5" s="1118" t="s">
        <v>91</v>
      </c>
      <c r="C5" s="1119"/>
      <c r="D5" s="1119"/>
      <c r="E5" s="1119"/>
      <c r="F5" s="1119"/>
      <c r="G5" s="1119"/>
      <c r="H5" s="1120"/>
      <c r="I5" s="39">
        <v>88</v>
      </c>
      <c r="J5" s="45">
        <v>131441.33333333334</v>
      </c>
      <c r="K5" s="45">
        <v>145684833.33333334</v>
      </c>
      <c r="L5" s="45">
        <f>K5/63</f>
        <v>2312457.6719576721</v>
      </c>
      <c r="M5" s="41"/>
      <c r="O5" s="42" t="s">
        <v>65</v>
      </c>
      <c r="P5" s="43" t="s">
        <v>66</v>
      </c>
      <c r="Q5" s="44">
        <v>628832</v>
      </c>
      <c r="R5" s="44">
        <f>Q5*6</f>
        <v>3772992</v>
      </c>
      <c r="S5" s="44">
        <f>10000*Q5/2000</f>
        <v>3144160</v>
      </c>
      <c r="T5" s="44">
        <f>S5*6</f>
        <v>18864960</v>
      </c>
    </row>
    <row r="6" spans="1:20" ht="31.5" customHeight="1">
      <c r="A6" s="46">
        <v>1000</v>
      </c>
      <c r="B6" s="1121" t="s">
        <v>67</v>
      </c>
      <c r="C6" s="1122"/>
      <c r="D6" s="1122"/>
      <c r="E6" s="1122"/>
      <c r="F6" s="1122"/>
      <c r="G6" s="1122"/>
      <c r="H6" s="1123"/>
      <c r="I6" s="45">
        <f>I5*2-18</f>
        <v>158</v>
      </c>
      <c r="J6" s="47">
        <f>A6*J5/A4</f>
        <v>238984.24242424243</v>
      </c>
      <c r="K6" s="45">
        <f>A6*K5/A4</f>
        <v>264881515.15151516</v>
      </c>
      <c r="L6" s="45">
        <f>K6/63</f>
        <v>4204468.4944684943</v>
      </c>
      <c r="M6" s="41"/>
    </row>
    <row r="7" spans="1:20" ht="31.5" customHeight="1">
      <c r="A7" s="46">
        <v>10000</v>
      </c>
      <c r="B7" s="1121" t="s">
        <v>68</v>
      </c>
      <c r="C7" s="1122"/>
      <c r="D7" s="1122"/>
      <c r="E7" s="1122"/>
      <c r="F7" s="1122"/>
      <c r="G7" s="1122"/>
      <c r="H7" s="1123"/>
      <c r="I7" s="39">
        <f>I6*10</f>
        <v>1580</v>
      </c>
      <c r="J7" s="45">
        <f>J6*10</f>
        <v>2389842.4242424243</v>
      </c>
      <c r="K7" s="45">
        <f>K6*10</f>
        <v>2648815151.5151515</v>
      </c>
      <c r="L7" s="45">
        <f>L6*10</f>
        <v>42044684.944684945</v>
      </c>
      <c r="M7" s="45">
        <f>15174603-L7</f>
        <v>-26870081.944684945</v>
      </c>
    </row>
    <row r="8" spans="1:20">
      <c r="S8">
        <f>146516*11</f>
        <v>1611676</v>
      </c>
      <c r="T8">
        <f>86*7</f>
        <v>602</v>
      </c>
    </row>
    <row r="9" spans="1:20" ht="15.75" thickBot="1"/>
    <row r="10" spans="1:20" ht="28.5" customHeight="1" thickBot="1">
      <c r="A10" s="1124" t="s">
        <v>89</v>
      </c>
      <c r="B10" s="1124"/>
      <c r="C10" s="1124"/>
      <c r="D10" s="1124"/>
      <c r="E10" s="1124"/>
      <c r="F10" s="1124"/>
      <c r="G10" s="1124"/>
      <c r="H10" s="1124"/>
      <c r="I10" s="1124"/>
      <c r="J10" s="1124"/>
      <c r="K10" s="1124"/>
    </row>
    <row r="11" spans="1:20" ht="41.25" customHeight="1" thickBot="1">
      <c r="A11" s="63" t="s">
        <v>72</v>
      </c>
      <c r="B11" s="63" t="s">
        <v>30</v>
      </c>
      <c r="C11" s="63" t="s">
        <v>74</v>
      </c>
      <c r="D11" s="63" t="s">
        <v>85</v>
      </c>
      <c r="E11" s="64" t="s">
        <v>84</v>
      </c>
      <c r="F11" s="63" t="s">
        <v>76</v>
      </c>
      <c r="G11" s="63" t="s">
        <v>86</v>
      </c>
      <c r="H11" s="63" t="s">
        <v>87</v>
      </c>
      <c r="I11" s="63" t="s">
        <v>83</v>
      </c>
      <c r="J11" s="63" t="s">
        <v>88</v>
      </c>
      <c r="K11" s="63" t="s">
        <v>75</v>
      </c>
    </row>
    <row r="12" spans="1:20" ht="15.75" thickBot="1">
      <c r="A12" s="59" t="s">
        <v>73</v>
      </c>
      <c r="B12" s="59" t="s">
        <v>36</v>
      </c>
      <c r="C12" s="60">
        <v>1000</v>
      </c>
      <c r="D12" s="60">
        <v>17</v>
      </c>
      <c r="E12" s="61">
        <f>400/D12</f>
        <v>23.529411764705884</v>
      </c>
      <c r="F12" s="60">
        <v>500</v>
      </c>
      <c r="G12" s="60">
        <f>C12-F12</f>
        <v>500</v>
      </c>
      <c r="H12" s="62">
        <f>C12*D12</f>
        <v>17000</v>
      </c>
      <c r="I12" s="62">
        <f>F12*D12</f>
        <v>8500</v>
      </c>
      <c r="J12" s="62">
        <f>H12-I12</f>
        <v>8500</v>
      </c>
      <c r="K12" s="59"/>
    </row>
    <row r="13" spans="1:20" ht="15.75" thickBot="1">
      <c r="A13" s="59" t="s">
        <v>77</v>
      </c>
      <c r="B13" s="59" t="s">
        <v>80</v>
      </c>
      <c r="C13" s="60">
        <v>500</v>
      </c>
      <c r="D13" s="61">
        <f>400/60</f>
        <v>6.666666666666667</v>
      </c>
      <c r="E13" s="61">
        <f>400/D13</f>
        <v>60</v>
      </c>
      <c r="F13" s="60">
        <v>250</v>
      </c>
      <c r="G13" s="60">
        <f>C13-F13</f>
        <v>250</v>
      </c>
      <c r="H13" s="62">
        <f>C13*D13</f>
        <v>3333.3333333333335</v>
      </c>
      <c r="I13" s="62">
        <f>F13*D13</f>
        <v>1666.6666666666667</v>
      </c>
      <c r="J13" s="62">
        <f>H13-I13</f>
        <v>1666.6666666666667</v>
      </c>
      <c r="K13" s="59"/>
    </row>
    <row r="14" spans="1:20" ht="15.75" thickBot="1">
      <c r="A14" s="59" t="s">
        <v>78</v>
      </c>
      <c r="B14" s="59" t="s">
        <v>81</v>
      </c>
      <c r="C14" s="60">
        <v>100</v>
      </c>
      <c r="D14" s="60">
        <f>400/1</f>
        <v>400</v>
      </c>
      <c r="E14" s="61">
        <f>400/D14</f>
        <v>1</v>
      </c>
      <c r="F14" s="60">
        <v>50</v>
      </c>
      <c r="G14" s="60">
        <f>C14-F14</f>
        <v>50</v>
      </c>
      <c r="H14" s="62">
        <f>C14*D14</f>
        <v>40000</v>
      </c>
      <c r="I14" s="62">
        <f>F14*D14</f>
        <v>20000</v>
      </c>
      <c r="J14" s="62">
        <f>H14-I14</f>
        <v>20000</v>
      </c>
      <c r="K14" s="59"/>
    </row>
    <row r="15" spans="1:20" ht="15.75" thickBot="1">
      <c r="A15" s="59" t="s">
        <v>79</v>
      </c>
      <c r="B15" s="59" t="s">
        <v>82</v>
      </c>
      <c r="C15" s="60">
        <v>500</v>
      </c>
      <c r="D15" s="60">
        <f>40/20</f>
        <v>2</v>
      </c>
      <c r="E15" s="61">
        <f>400/D15</f>
        <v>200</v>
      </c>
      <c r="F15" s="60">
        <v>25</v>
      </c>
      <c r="G15" s="60">
        <f>C15-F15</f>
        <v>475</v>
      </c>
      <c r="H15" s="62">
        <f>C15*D15</f>
        <v>1000</v>
      </c>
      <c r="I15" s="62">
        <f>F15*D15</f>
        <v>50</v>
      </c>
      <c r="J15" s="62">
        <f>H15-I15</f>
        <v>950</v>
      </c>
      <c r="K15" s="59"/>
    </row>
    <row r="16" spans="1:20" ht="15.75" thickBot="1">
      <c r="A16" s="59"/>
      <c r="B16" s="59"/>
      <c r="C16" s="59"/>
      <c r="D16" s="59"/>
      <c r="E16" s="59"/>
      <c r="F16" s="59"/>
      <c r="G16" s="59"/>
      <c r="H16" s="62">
        <f>SUM(H12:H15)</f>
        <v>61333.333333333328</v>
      </c>
      <c r="I16" s="65">
        <f>SUM(I12:I15)</f>
        <v>30216.666666666664</v>
      </c>
      <c r="J16" s="65">
        <f>SUM(J12:J15)</f>
        <v>31116.666666666664</v>
      </c>
      <c r="K16" s="59"/>
    </row>
    <row r="17" spans="1:11" ht="15.75" thickBot="1">
      <c r="A17" s="59"/>
      <c r="B17" s="59"/>
      <c r="C17" s="59"/>
      <c r="D17" s="59"/>
      <c r="E17" s="59"/>
      <c r="F17" s="59"/>
      <c r="G17" s="59"/>
      <c r="H17" s="59"/>
      <c r="I17" s="59"/>
      <c r="J17" s="59">
        <f>H17-I17</f>
        <v>0</v>
      </c>
      <c r="K17" s="59"/>
    </row>
  </sheetData>
  <mergeCells count="18">
    <mergeCell ref="A1:M1"/>
    <mergeCell ref="O1:T1"/>
    <mergeCell ref="A2:A3"/>
    <mergeCell ref="I2:I3"/>
    <mergeCell ref="J2:J3"/>
    <mergeCell ref="K2:K3"/>
    <mergeCell ref="L2:L3"/>
    <mergeCell ref="M2:M3"/>
    <mergeCell ref="O2:O3"/>
    <mergeCell ref="P2:P3"/>
    <mergeCell ref="Q2:R2"/>
    <mergeCell ref="S2:T2"/>
    <mergeCell ref="A4:A5"/>
    <mergeCell ref="B4:H4"/>
    <mergeCell ref="B5:H5"/>
    <mergeCell ref="B6:H6"/>
    <mergeCell ref="A10:K10"/>
    <mergeCell ref="B7: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80" zoomScaleSheetLayoutView="80" workbookViewId="0">
      <selection activeCell="A10" sqref="A10:L10"/>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588</v>
      </c>
      <c r="B4" s="824"/>
      <c r="C4" s="824"/>
      <c r="D4" s="824"/>
      <c r="E4" s="824"/>
      <c r="F4" s="824"/>
      <c r="G4" s="824"/>
      <c r="H4" s="824"/>
      <c r="I4" s="824"/>
      <c r="J4" s="824"/>
      <c r="K4" s="824"/>
      <c r="L4" s="825"/>
    </row>
    <row r="5" spans="1:14" s="171" customFormat="1" ht="35.25" customHeight="1">
      <c r="A5" s="826" t="s">
        <v>1</v>
      </c>
      <c r="B5" s="827"/>
      <c r="C5" s="521" t="s">
        <v>2</v>
      </c>
      <c r="D5" s="521"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11</v>
      </c>
      <c r="E7" s="172"/>
      <c r="F7" s="55"/>
      <c r="G7" s="55"/>
      <c r="H7" s="55"/>
      <c r="I7" s="55"/>
      <c r="J7" s="55"/>
      <c r="K7" s="55"/>
      <c r="L7" s="173"/>
    </row>
    <row r="8" spans="1:14" s="170" customFormat="1" ht="20.100000000000001" customHeight="1">
      <c r="A8" s="522">
        <v>2</v>
      </c>
      <c r="B8" s="177" t="s">
        <v>341</v>
      </c>
      <c r="C8" s="175" t="s">
        <v>12</v>
      </c>
      <c r="D8" s="528"/>
      <c r="E8" s="528">
        <v>60</v>
      </c>
      <c r="F8" s="124">
        <f>400/E8</f>
        <v>6.666666666666667</v>
      </c>
      <c r="G8" s="55">
        <f>D8/E8</f>
        <v>0</v>
      </c>
      <c r="H8" s="55">
        <f>D8*F8</f>
        <v>0</v>
      </c>
      <c r="I8" s="55">
        <v>15</v>
      </c>
      <c r="J8" s="55">
        <f>G8/I8</f>
        <v>0</v>
      </c>
      <c r="K8" s="124">
        <f>J8*E8</f>
        <v>0</v>
      </c>
      <c r="L8" s="173"/>
    </row>
    <row r="9" spans="1:14" s="170" customFormat="1" ht="21.95" customHeight="1">
      <c r="A9" s="811" t="s">
        <v>119</v>
      </c>
      <c r="B9" s="811"/>
      <c r="C9" s="525"/>
      <c r="D9" s="494"/>
      <c r="E9" s="494"/>
      <c r="F9" s="494"/>
      <c r="G9" s="494"/>
      <c r="H9" s="525">
        <f>SUM(H7:H8)</f>
        <v>0</v>
      </c>
      <c r="I9" s="525"/>
      <c r="J9" s="527">
        <f>SUM(J7:J8)</f>
        <v>0</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11000</v>
      </c>
      <c r="E11" s="528">
        <v>80</v>
      </c>
      <c r="F11" s="124">
        <f>400/E11</f>
        <v>5</v>
      </c>
      <c r="G11" s="55">
        <f t="shared" ref="G11:G17" si="0">D11/E11</f>
        <v>137.5</v>
      </c>
      <c r="H11" s="55">
        <f t="shared" ref="H11:H17" si="1">(G11*F11*E11)</f>
        <v>55000</v>
      </c>
      <c r="I11" s="54">
        <v>66</v>
      </c>
      <c r="J11" s="124">
        <f>G11/I11</f>
        <v>2.0833333333333335</v>
      </c>
      <c r="K11" s="124">
        <f>J11*E11</f>
        <v>166.66666666666669</v>
      </c>
      <c r="L11" s="535"/>
      <c r="M11" s="535">
        <f>0.3*0.7</f>
        <v>0.21</v>
      </c>
    </row>
    <row r="12" spans="1:14" s="170" customFormat="1" ht="18" customHeight="1">
      <c r="A12" s="522">
        <v>2</v>
      </c>
      <c r="B12" s="178" t="s">
        <v>125</v>
      </c>
      <c r="C12" s="181" t="s">
        <v>116</v>
      </c>
      <c r="D12" s="528">
        <f>D7*2000*2</f>
        <v>44000</v>
      </c>
      <c r="E12" s="528">
        <v>80</v>
      </c>
      <c r="F12" s="124">
        <f t="shared" ref="F12:F17" si="2">400/E12</f>
        <v>5</v>
      </c>
      <c r="G12" s="55">
        <f t="shared" si="0"/>
        <v>550</v>
      </c>
      <c r="H12" s="55">
        <f t="shared" si="1"/>
        <v>220000</v>
      </c>
      <c r="I12" s="54">
        <v>66</v>
      </c>
      <c r="J12" s="124">
        <f t="shared" ref="J12:J17" si="3">G12/I12</f>
        <v>8.3333333333333339</v>
      </c>
      <c r="K12" s="124">
        <f t="shared" ref="K12:K17" si="4">J12*E12</f>
        <v>666.66666666666674</v>
      </c>
      <c r="L12" s="535"/>
      <c r="M12" s="535">
        <f>0.2*0.7</f>
        <v>0.13999999999999999</v>
      </c>
    </row>
    <row r="13" spans="1:14" s="170" customFormat="1" ht="18" customHeight="1">
      <c r="A13" s="522">
        <v>3</v>
      </c>
      <c r="B13" s="178" t="s">
        <v>343</v>
      </c>
      <c r="C13" s="181" t="s">
        <v>18</v>
      </c>
      <c r="D13" s="528">
        <f>D7*8000/2</f>
        <v>44000</v>
      </c>
      <c r="E13" s="528">
        <v>200</v>
      </c>
      <c r="F13" s="124">
        <f t="shared" si="2"/>
        <v>2</v>
      </c>
      <c r="G13" s="55">
        <f t="shared" si="0"/>
        <v>220</v>
      </c>
      <c r="H13" s="55">
        <f t="shared" si="1"/>
        <v>88000</v>
      </c>
      <c r="I13" s="54">
        <v>66</v>
      </c>
      <c r="J13" s="124">
        <f t="shared" si="3"/>
        <v>3.3333333333333335</v>
      </c>
      <c r="K13" s="124">
        <f t="shared" si="4"/>
        <v>666.66666666666674</v>
      </c>
      <c r="L13" s="531" t="s">
        <v>348</v>
      </c>
      <c r="M13" s="531"/>
    </row>
    <row r="14" spans="1:14" s="170" customFormat="1" ht="18" customHeight="1">
      <c r="A14" s="522">
        <v>4</v>
      </c>
      <c r="B14" s="178" t="s">
        <v>345</v>
      </c>
      <c r="C14" s="181" t="s">
        <v>130</v>
      </c>
      <c r="D14" s="528">
        <f>D7*12</f>
        <v>132</v>
      </c>
      <c r="E14" s="528">
        <v>4</v>
      </c>
      <c r="F14" s="124">
        <f t="shared" si="2"/>
        <v>100</v>
      </c>
      <c r="G14" s="55">
        <f t="shared" si="0"/>
        <v>33</v>
      </c>
      <c r="H14" s="55">
        <f t="shared" si="1"/>
        <v>13200</v>
      </c>
      <c r="I14" s="54">
        <v>66</v>
      </c>
      <c r="J14" s="124">
        <f t="shared" si="3"/>
        <v>0.5</v>
      </c>
      <c r="K14" s="124">
        <f>J14*E14</f>
        <v>2</v>
      </c>
      <c r="L14" s="174"/>
      <c r="M14" s="174">
        <f>2000/M12</f>
        <v>14285.714285714288</v>
      </c>
      <c r="N14" s="170" t="s">
        <v>351</v>
      </c>
    </row>
    <row r="15" spans="1:14" s="170" customFormat="1" ht="18" customHeight="1">
      <c r="A15" s="522">
        <v>5</v>
      </c>
      <c r="B15" s="178" t="s">
        <v>346</v>
      </c>
      <c r="C15" s="181" t="s">
        <v>130</v>
      </c>
      <c r="D15" s="528">
        <f>D7*3</f>
        <v>33</v>
      </c>
      <c r="E15" s="528">
        <v>4</v>
      </c>
      <c r="F15" s="124">
        <f t="shared" si="2"/>
        <v>100</v>
      </c>
      <c r="G15" s="55">
        <f t="shared" si="0"/>
        <v>8.25</v>
      </c>
      <c r="H15" s="55">
        <f t="shared" si="1"/>
        <v>3300</v>
      </c>
      <c r="I15" s="54">
        <v>66</v>
      </c>
      <c r="J15" s="124">
        <f t="shared" si="3"/>
        <v>0.125</v>
      </c>
      <c r="K15" s="124">
        <f t="shared" si="4"/>
        <v>0.5</v>
      </c>
      <c r="L15" s="174"/>
      <c r="M15" s="174">
        <f>2000/M11</f>
        <v>9523.8095238095248</v>
      </c>
      <c r="N15" s="170" t="s">
        <v>352</v>
      </c>
    </row>
    <row r="16" spans="1:14" s="170" customFormat="1" ht="18" customHeight="1">
      <c r="A16" s="522">
        <v>6</v>
      </c>
      <c r="B16" s="178" t="s">
        <v>342</v>
      </c>
      <c r="C16" s="181" t="s">
        <v>130</v>
      </c>
      <c r="D16" s="528">
        <f>D7*3</f>
        <v>33</v>
      </c>
      <c r="E16" s="528">
        <v>2</v>
      </c>
      <c r="F16" s="124">
        <f t="shared" si="2"/>
        <v>200</v>
      </c>
      <c r="G16" s="55">
        <f t="shared" si="0"/>
        <v>16.5</v>
      </c>
      <c r="H16" s="55">
        <f t="shared" si="1"/>
        <v>6600</v>
      </c>
      <c r="I16" s="54">
        <v>66</v>
      </c>
      <c r="J16" s="124">
        <f t="shared" si="3"/>
        <v>0.25</v>
      </c>
      <c r="K16" s="124">
        <f t="shared" si="4"/>
        <v>0.5</v>
      </c>
      <c r="L16" s="174"/>
    </row>
    <row r="17" spans="1:12" s="170" customFormat="1" ht="18" customHeight="1">
      <c r="A17" s="522">
        <v>7</v>
      </c>
      <c r="B17" s="178" t="s">
        <v>347</v>
      </c>
      <c r="C17" s="181" t="s">
        <v>10</v>
      </c>
      <c r="D17" s="528">
        <f>D7*1</f>
        <v>11</v>
      </c>
      <c r="E17" s="528">
        <v>1</v>
      </c>
      <c r="F17" s="124">
        <f t="shared" si="2"/>
        <v>400</v>
      </c>
      <c r="G17" s="55">
        <f t="shared" si="0"/>
        <v>11</v>
      </c>
      <c r="H17" s="55">
        <f t="shared" si="1"/>
        <v>4400</v>
      </c>
      <c r="I17" s="54">
        <v>66</v>
      </c>
      <c r="J17" s="124">
        <f t="shared" si="3"/>
        <v>0.16666666666666666</v>
      </c>
      <c r="K17" s="124">
        <f t="shared" si="4"/>
        <v>0.16666666666666666</v>
      </c>
      <c r="L17" s="174"/>
    </row>
    <row r="18" spans="1:12" s="170" customFormat="1" ht="21.95" customHeight="1">
      <c r="A18" s="811" t="s">
        <v>119</v>
      </c>
      <c r="B18" s="811"/>
      <c r="C18" s="525"/>
      <c r="D18" s="494"/>
      <c r="E18" s="494"/>
      <c r="F18" s="494"/>
      <c r="G18" s="494">
        <f>SUM(G11:G17)</f>
        <v>976.25</v>
      </c>
      <c r="H18" s="525">
        <f>SUM(H11:H17)</f>
        <v>390500</v>
      </c>
      <c r="I18" s="525"/>
      <c r="J18" s="525">
        <f>SUM(J11:J17)</f>
        <v>14.791666666666668</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66000</v>
      </c>
      <c r="E20" s="172">
        <v>80</v>
      </c>
      <c r="F20" s="55">
        <f>400/E20</f>
        <v>5</v>
      </c>
      <c r="G20" s="55">
        <f>D20/E20</f>
        <v>825</v>
      </c>
      <c r="H20" s="55">
        <f>(G20*F20*E20)</f>
        <v>330000</v>
      </c>
      <c r="I20" s="54">
        <v>66</v>
      </c>
      <c r="J20" s="124">
        <f>G20/I20</f>
        <v>12.5</v>
      </c>
      <c r="K20" s="124">
        <f>J20*E20</f>
        <v>1000</v>
      </c>
      <c r="L20" s="174"/>
    </row>
    <row r="21" spans="1:12" s="170" customFormat="1" ht="20.100000000000001" customHeight="1">
      <c r="A21" s="522">
        <v>2</v>
      </c>
      <c r="B21" s="178" t="s">
        <v>345</v>
      </c>
      <c r="C21" s="181" t="s">
        <v>130</v>
      </c>
      <c r="D21" s="528">
        <f>D7*12</f>
        <v>132</v>
      </c>
      <c r="E21" s="172">
        <v>4</v>
      </c>
      <c r="F21" s="55">
        <f>400/E21</f>
        <v>100</v>
      </c>
      <c r="G21" s="55">
        <f>D21/E21</f>
        <v>33</v>
      </c>
      <c r="H21" s="55">
        <f>(G21*F21*E21)</f>
        <v>13200</v>
      </c>
      <c r="I21" s="54">
        <v>66</v>
      </c>
      <c r="J21" s="124">
        <f>G21/I21</f>
        <v>0.5</v>
      </c>
      <c r="K21" s="124">
        <f>J21*E21</f>
        <v>2</v>
      </c>
      <c r="L21" s="174"/>
    </row>
    <row r="22" spans="1:12" s="170" customFormat="1" ht="20.100000000000001" customHeight="1">
      <c r="A22" s="522">
        <v>3</v>
      </c>
      <c r="B22" s="178" t="s">
        <v>346</v>
      </c>
      <c r="C22" s="181" t="s">
        <v>130</v>
      </c>
      <c r="D22" s="528">
        <f>D7*3</f>
        <v>33</v>
      </c>
      <c r="E22" s="172">
        <v>4</v>
      </c>
      <c r="F22" s="55">
        <f>400/E22</f>
        <v>100</v>
      </c>
      <c r="G22" s="55">
        <f>D22/E22</f>
        <v>8.25</v>
      </c>
      <c r="H22" s="55">
        <f>(G22*F22*E22)</f>
        <v>3300</v>
      </c>
      <c r="I22" s="54">
        <v>66</v>
      </c>
      <c r="J22" s="124">
        <f>G22/I22</f>
        <v>0.125</v>
      </c>
      <c r="K22" s="124">
        <f>J22*E22</f>
        <v>0.5</v>
      </c>
      <c r="L22" s="174"/>
    </row>
    <row r="23" spans="1:12" s="170" customFormat="1" ht="20.100000000000001" customHeight="1">
      <c r="A23" s="522">
        <v>4</v>
      </c>
      <c r="B23" s="178" t="s">
        <v>342</v>
      </c>
      <c r="C23" s="181" t="s">
        <v>130</v>
      </c>
      <c r="D23" s="528">
        <f>D7*3</f>
        <v>33</v>
      </c>
      <c r="E23" s="172">
        <v>2</v>
      </c>
      <c r="F23" s="55">
        <f>400/E23</f>
        <v>200</v>
      </c>
      <c r="G23" s="55">
        <f>D23/E23</f>
        <v>16.5</v>
      </c>
      <c r="H23" s="55">
        <f>(G23*F23*E23)</f>
        <v>6600</v>
      </c>
      <c r="I23" s="54">
        <v>66</v>
      </c>
      <c r="J23" s="124">
        <f>G23/I23</f>
        <v>0.25</v>
      </c>
      <c r="K23" s="124">
        <f>J23*E23</f>
        <v>0.5</v>
      </c>
      <c r="L23" s="174"/>
    </row>
    <row r="24" spans="1:12" s="170" customFormat="1" ht="20.100000000000001" customHeight="1">
      <c r="A24" s="522">
        <v>5</v>
      </c>
      <c r="B24" s="178" t="s">
        <v>347</v>
      </c>
      <c r="C24" s="181" t="s">
        <v>10</v>
      </c>
      <c r="D24" s="528">
        <f>D7*1</f>
        <v>11</v>
      </c>
      <c r="E24" s="172">
        <v>1</v>
      </c>
      <c r="F24" s="55">
        <f>400/E24</f>
        <v>400</v>
      </c>
      <c r="G24" s="55">
        <f>D24/E24</f>
        <v>11</v>
      </c>
      <c r="H24" s="55">
        <f>(G24*F24*E24)</f>
        <v>4400</v>
      </c>
      <c r="I24" s="54">
        <v>66</v>
      </c>
      <c r="J24" s="124">
        <f>G24/I24</f>
        <v>0.16666666666666666</v>
      </c>
      <c r="K24" s="124">
        <f>J24*E24</f>
        <v>0.16666666666666666</v>
      </c>
      <c r="L24" s="174"/>
    </row>
    <row r="25" spans="1:12" s="170" customFormat="1" ht="21.95" customHeight="1">
      <c r="A25" s="811" t="s">
        <v>119</v>
      </c>
      <c r="B25" s="811"/>
      <c r="C25" s="525"/>
      <c r="D25" s="494"/>
      <c r="E25" s="494"/>
      <c r="F25" s="494"/>
      <c r="G25" s="494">
        <f>SUM(G20:G24)</f>
        <v>893.75</v>
      </c>
      <c r="H25" s="525">
        <f>SUM(H20:H24)</f>
        <v>357500</v>
      </c>
      <c r="I25" s="525"/>
      <c r="J25" s="527">
        <f>SUM(J20:J24)</f>
        <v>13.541666666666666</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90750</v>
      </c>
      <c r="E27" s="530">
        <v>60</v>
      </c>
      <c r="F27" s="55">
        <f t="shared" ref="F27:F33" si="5">400/E27</f>
        <v>6.666666666666667</v>
      </c>
      <c r="G27" s="55">
        <f>D27/E27</f>
        <v>1512.5</v>
      </c>
      <c r="H27" s="55">
        <f t="shared" ref="H27:H33" si="6">(G27*F27*E27)</f>
        <v>605000</v>
      </c>
      <c r="I27" s="526">
        <v>66</v>
      </c>
      <c r="J27" s="124">
        <f>G27/I27</f>
        <v>22.916666666666668</v>
      </c>
      <c r="K27" s="124">
        <f t="shared" ref="K27:K33" si="7">J27*E27</f>
        <v>1375</v>
      </c>
      <c r="L27" s="176"/>
    </row>
    <row r="28" spans="1:12" s="170" customFormat="1" ht="18.75" customHeight="1">
      <c r="A28" s="522">
        <v>2</v>
      </c>
      <c r="B28" s="177" t="s">
        <v>124</v>
      </c>
      <c r="C28" s="180" t="s">
        <v>116</v>
      </c>
      <c r="D28" s="529">
        <f>D7*2000/2</f>
        <v>11000</v>
      </c>
      <c r="E28" s="530">
        <v>80</v>
      </c>
      <c r="F28" s="55">
        <f t="shared" si="5"/>
        <v>5</v>
      </c>
      <c r="G28" s="55">
        <f t="shared" ref="G28:G33" si="8">D28/E28</f>
        <v>137.5</v>
      </c>
      <c r="H28" s="55">
        <f t="shared" si="6"/>
        <v>55000</v>
      </c>
      <c r="I28" s="526">
        <v>66</v>
      </c>
      <c r="J28" s="124">
        <f t="shared" ref="J28:J33" si="9">G28/I28</f>
        <v>2.0833333333333335</v>
      </c>
      <c r="K28" s="124">
        <f t="shared" si="7"/>
        <v>166.66666666666669</v>
      </c>
      <c r="L28" s="174"/>
    </row>
    <row r="29" spans="1:12" s="170" customFormat="1" ht="18.75" customHeight="1">
      <c r="A29" s="522">
        <v>3</v>
      </c>
      <c r="B29" s="177" t="s">
        <v>350</v>
      </c>
      <c r="C29" s="180"/>
      <c r="D29" s="529">
        <f>D7*8000/2</f>
        <v>44000</v>
      </c>
      <c r="E29" s="530">
        <v>200</v>
      </c>
      <c r="F29" s="55">
        <f t="shared" si="5"/>
        <v>2</v>
      </c>
      <c r="G29" s="55">
        <f t="shared" si="8"/>
        <v>220</v>
      </c>
      <c r="H29" s="55">
        <f t="shared" si="6"/>
        <v>88000</v>
      </c>
      <c r="I29" s="526">
        <v>66</v>
      </c>
      <c r="J29" s="124">
        <f t="shared" si="9"/>
        <v>3.3333333333333335</v>
      </c>
      <c r="K29" s="124">
        <f t="shared" si="7"/>
        <v>666.66666666666674</v>
      </c>
      <c r="L29" s="174"/>
    </row>
    <row r="30" spans="1:12" s="170" customFormat="1" ht="32.25" customHeight="1">
      <c r="A30" s="522">
        <v>4</v>
      </c>
      <c r="B30" s="389" t="s">
        <v>185</v>
      </c>
      <c r="C30" s="182" t="s">
        <v>11</v>
      </c>
      <c r="D30" s="529">
        <f>D7*2000/2</f>
        <v>11000</v>
      </c>
      <c r="E30" s="530">
        <v>400</v>
      </c>
      <c r="F30" s="55">
        <f t="shared" si="5"/>
        <v>1</v>
      </c>
      <c r="G30" s="55">
        <f t="shared" si="8"/>
        <v>27.5</v>
      </c>
      <c r="H30" s="55">
        <f t="shared" si="6"/>
        <v>11000</v>
      </c>
      <c r="I30" s="526">
        <v>66</v>
      </c>
      <c r="J30" s="124">
        <f t="shared" si="9"/>
        <v>0.41666666666666669</v>
      </c>
      <c r="K30" s="124">
        <f t="shared" si="7"/>
        <v>166.66666666666669</v>
      </c>
      <c r="L30" s="176"/>
    </row>
    <row r="31" spans="1:12" s="170" customFormat="1" ht="17.25" customHeight="1">
      <c r="A31" s="522">
        <v>5</v>
      </c>
      <c r="B31" s="178" t="s">
        <v>125</v>
      </c>
      <c r="C31" s="181" t="s">
        <v>116</v>
      </c>
      <c r="D31" s="528">
        <f>D7*2000*1</f>
        <v>22000</v>
      </c>
      <c r="E31" s="530">
        <v>80</v>
      </c>
      <c r="F31" s="55">
        <f t="shared" si="5"/>
        <v>5</v>
      </c>
      <c r="G31" s="55">
        <f t="shared" si="8"/>
        <v>275</v>
      </c>
      <c r="H31" s="55">
        <f t="shared" si="6"/>
        <v>110000</v>
      </c>
      <c r="I31" s="526">
        <v>66</v>
      </c>
      <c r="J31" s="124">
        <f t="shared" si="9"/>
        <v>4.166666666666667</v>
      </c>
      <c r="K31" s="124">
        <f t="shared" si="7"/>
        <v>333.33333333333337</v>
      </c>
      <c r="L31" s="176"/>
    </row>
    <row r="32" spans="1:12" s="170" customFormat="1" ht="17.25" customHeight="1">
      <c r="A32" s="522">
        <v>6</v>
      </c>
      <c r="B32" s="178" t="s">
        <v>345</v>
      </c>
      <c r="C32" s="181" t="s">
        <v>130</v>
      </c>
      <c r="D32" s="528">
        <f>D7*4</f>
        <v>44</v>
      </c>
      <c r="E32" s="528">
        <v>4</v>
      </c>
      <c r="F32" s="55">
        <f t="shared" si="5"/>
        <v>100</v>
      </c>
      <c r="G32" s="55">
        <f t="shared" si="8"/>
        <v>11</v>
      </c>
      <c r="H32" s="55">
        <f t="shared" si="6"/>
        <v>4400</v>
      </c>
      <c r="I32" s="526">
        <v>66</v>
      </c>
      <c r="J32" s="124">
        <f t="shared" si="9"/>
        <v>0.16666666666666666</v>
      </c>
      <c r="K32" s="124">
        <f t="shared" si="7"/>
        <v>0.66666666666666663</v>
      </c>
      <c r="L32" s="174"/>
    </row>
    <row r="33" spans="1:12" s="170" customFormat="1" ht="17.25" customHeight="1">
      <c r="A33" s="522">
        <v>7</v>
      </c>
      <c r="B33" s="178" t="s">
        <v>342</v>
      </c>
      <c r="C33" s="181" t="s">
        <v>130</v>
      </c>
      <c r="D33" s="528">
        <f>D7*1</f>
        <v>11</v>
      </c>
      <c r="E33" s="528">
        <v>2</v>
      </c>
      <c r="F33" s="55">
        <f t="shared" si="5"/>
        <v>200</v>
      </c>
      <c r="G33" s="55">
        <f t="shared" si="8"/>
        <v>5.5</v>
      </c>
      <c r="H33" s="55">
        <f t="shared" si="6"/>
        <v>2200</v>
      </c>
      <c r="I33" s="526">
        <v>66</v>
      </c>
      <c r="J33" s="124">
        <f t="shared" si="9"/>
        <v>8.3333333333333329E-2</v>
      </c>
      <c r="K33" s="124">
        <f t="shared" si="7"/>
        <v>0.16666666666666666</v>
      </c>
      <c r="L33" s="174"/>
    </row>
    <row r="34" spans="1:12" s="171" customFormat="1" ht="21.95" customHeight="1">
      <c r="A34" s="811" t="s">
        <v>119</v>
      </c>
      <c r="B34" s="811"/>
      <c r="C34" s="525"/>
      <c r="D34" s="494"/>
      <c r="E34" s="494"/>
      <c r="F34" s="494"/>
      <c r="G34" s="494">
        <f>SUM(G27:G33)</f>
        <v>2189</v>
      </c>
      <c r="H34" s="525">
        <f>SUM(H27:H33)</f>
        <v>875600</v>
      </c>
      <c r="I34" s="525">
        <f>SUM(I27:I33)</f>
        <v>462</v>
      </c>
      <c r="J34" s="527">
        <f>SUM(J27:J33)</f>
        <v>33.166666666666664</v>
      </c>
      <c r="K34" s="494"/>
      <c r="L34" s="494"/>
    </row>
    <row r="35" spans="1:12" s="171" customFormat="1" ht="21.95" customHeight="1">
      <c r="A35" s="812" t="s">
        <v>118</v>
      </c>
      <c r="B35" s="812"/>
      <c r="C35" s="532"/>
      <c r="D35" s="533"/>
      <c r="E35" s="533"/>
      <c r="F35" s="533"/>
      <c r="G35" s="533"/>
      <c r="H35" s="532">
        <f>H34+H25+H18+H9</f>
        <v>1623600</v>
      </c>
      <c r="I35" s="532"/>
      <c r="J35" s="534"/>
      <c r="K35" s="813"/>
      <c r="L35" s="814"/>
    </row>
    <row r="36" spans="1:12" s="137" customFormat="1" ht="31.5" customHeight="1">
      <c r="A36" s="298" t="s">
        <v>449</v>
      </c>
      <c r="B36" s="298"/>
      <c r="C36" s="298"/>
      <c r="D36" s="16"/>
      <c r="E36" s="16"/>
      <c r="F36" s="94"/>
      <c r="G36" s="628" t="s">
        <v>431</v>
      </c>
      <c r="H36" s="16"/>
      <c r="I36" s="132"/>
      <c r="J36" s="629"/>
      <c r="K36" s="132"/>
      <c r="L36" s="136"/>
    </row>
    <row r="37" spans="1:12" s="11" customFormat="1" ht="32.25" customHeight="1">
      <c r="A37" s="810" t="s">
        <v>450</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topLeftCell="A4" zoomScale="80" zoomScaleSheetLayoutView="80" workbookViewId="0">
      <selection activeCell="D14" sqref="D14"/>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589</v>
      </c>
      <c r="B4" s="824"/>
      <c r="C4" s="824"/>
      <c r="D4" s="824"/>
      <c r="E4" s="824"/>
      <c r="F4" s="824"/>
      <c r="G4" s="824"/>
      <c r="H4" s="824"/>
      <c r="I4" s="824"/>
      <c r="J4" s="824"/>
      <c r="K4" s="824"/>
      <c r="L4" s="825"/>
    </row>
    <row r="5" spans="1:14" s="171" customFormat="1" ht="35.25" customHeight="1">
      <c r="A5" s="826" t="s">
        <v>1</v>
      </c>
      <c r="B5" s="827"/>
      <c r="C5" s="521" t="s">
        <v>2</v>
      </c>
      <c r="D5" s="521"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5</v>
      </c>
      <c r="E7" s="172"/>
      <c r="F7" s="55"/>
      <c r="G7" s="55"/>
      <c r="H7" s="55"/>
      <c r="I7" s="55"/>
      <c r="J7" s="55"/>
      <c r="K7" s="55"/>
      <c r="L7" s="173"/>
    </row>
    <row r="8" spans="1:14" s="170" customFormat="1" ht="20.100000000000001" customHeight="1">
      <c r="A8" s="522">
        <v>2</v>
      </c>
      <c r="B8" s="177" t="s">
        <v>341</v>
      </c>
      <c r="C8" s="175" t="s">
        <v>12</v>
      </c>
      <c r="D8" s="528"/>
      <c r="E8" s="528">
        <v>60</v>
      </c>
      <c r="F8" s="124">
        <f>400/E8</f>
        <v>6.666666666666667</v>
      </c>
      <c r="G8" s="55">
        <f>D8/E8</f>
        <v>0</v>
      </c>
      <c r="H8" s="55">
        <f>D8*F8</f>
        <v>0</v>
      </c>
      <c r="I8" s="55">
        <v>15</v>
      </c>
      <c r="J8" s="55">
        <f>G8/I8</f>
        <v>0</v>
      </c>
      <c r="K8" s="124">
        <f>J8*E8</f>
        <v>0</v>
      </c>
      <c r="L8" s="173"/>
    </row>
    <row r="9" spans="1:14" s="170" customFormat="1" ht="21.95" customHeight="1">
      <c r="A9" s="811" t="s">
        <v>119</v>
      </c>
      <c r="B9" s="811"/>
      <c r="C9" s="525"/>
      <c r="D9" s="494"/>
      <c r="E9" s="494"/>
      <c r="F9" s="494"/>
      <c r="G9" s="494"/>
      <c r="H9" s="525">
        <f>SUM(H7:H8)</f>
        <v>0</v>
      </c>
      <c r="I9" s="525"/>
      <c r="J9" s="527">
        <f>SUM(J7:J8)</f>
        <v>0</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5000</v>
      </c>
      <c r="E11" s="528">
        <v>80</v>
      </c>
      <c r="F11" s="124">
        <f>400/E11</f>
        <v>5</v>
      </c>
      <c r="G11" s="55">
        <f t="shared" ref="G11:G17" si="0">D11/E11</f>
        <v>62.5</v>
      </c>
      <c r="H11" s="55">
        <f t="shared" ref="H11:H17" si="1">(G11*F11*E11)</f>
        <v>25000</v>
      </c>
      <c r="I11" s="54">
        <v>66</v>
      </c>
      <c r="J11" s="124">
        <f>G11/I11</f>
        <v>0.94696969696969702</v>
      </c>
      <c r="K11" s="124">
        <f>J11*E11</f>
        <v>75.757575757575765</v>
      </c>
      <c r="L11" s="535"/>
      <c r="M11" s="535">
        <f>0.3*0.7</f>
        <v>0.21</v>
      </c>
    </row>
    <row r="12" spans="1:14" s="170" customFormat="1" ht="18" customHeight="1">
      <c r="A12" s="522">
        <v>2</v>
      </c>
      <c r="B12" s="178" t="s">
        <v>125</v>
      </c>
      <c r="C12" s="181" t="s">
        <v>116</v>
      </c>
      <c r="D12" s="528">
        <f>D7*2000*2</f>
        <v>20000</v>
      </c>
      <c r="E12" s="528">
        <v>80</v>
      </c>
      <c r="F12" s="124">
        <f t="shared" ref="F12:F17" si="2">400/E12</f>
        <v>5</v>
      </c>
      <c r="G12" s="55">
        <f t="shared" si="0"/>
        <v>250</v>
      </c>
      <c r="H12" s="55">
        <f t="shared" si="1"/>
        <v>100000</v>
      </c>
      <c r="I12" s="54">
        <v>66</v>
      </c>
      <c r="J12" s="124">
        <f t="shared" ref="J12:J17" si="3">G12/I12</f>
        <v>3.7878787878787881</v>
      </c>
      <c r="K12" s="124">
        <f t="shared" ref="K12:K17" si="4">J12*E12</f>
        <v>303.03030303030306</v>
      </c>
      <c r="L12" s="535"/>
      <c r="M12" s="535">
        <f>0.2*0.7</f>
        <v>0.13999999999999999</v>
      </c>
    </row>
    <row r="13" spans="1:14" s="170" customFormat="1" ht="18" customHeight="1">
      <c r="A13" s="522">
        <v>3</v>
      </c>
      <c r="B13" s="178" t="s">
        <v>343</v>
      </c>
      <c r="C13" s="181" t="s">
        <v>18</v>
      </c>
      <c r="D13" s="528">
        <f>D7*8000/2</f>
        <v>20000</v>
      </c>
      <c r="E13" s="528">
        <v>200</v>
      </c>
      <c r="F13" s="124">
        <f t="shared" si="2"/>
        <v>2</v>
      </c>
      <c r="G13" s="55">
        <f t="shared" si="0"/>
        <v>100</v>
      </c>
      <c r="H13" s="55">
        <f t="shared" si="1"/>
        <v>40000</v>
      </c>
      <c r="I13" s="54">
        <v>66</v>
      </c>
      <c r="J13" s="124">
        <f t="shared" si="3"/>
        <v>1.5151515151515151</v>
      </c>
      <c r="K13" s="124">
        <f t="shared" si="4"/>
        <v>303.030303030303</v>
      </c>
      <c r="L13" s="531" t="s">
        <v>348</v>
      </c>
      <c r="M13" s="531"/>
    </row>
    <row r="14" spans="1:14" s="170" customFormat="1" ht="18" customHeight="1">
      <c r="A14" s="522">
        <v>4</v>
      </c>
      <c r="B14" s="178" t="s">
        <v>345</v>
      </c>
      <c r="C14" s="181" t="s">
        <v>130</v>
      </c>
      <c r="D14" s="528">
        <f>D7*12</f>
        <v>60</v>
      </c>
      <c r="E14" s="528">
        <v>4</v>
      </c>
      <c r="F14" s="124">
        <f t="shared" si="2"/>
        <v>100</v>
      </c>
      <c r="G14" s="55">
        <f t="shared" si="0"/>
        <v>15</v>
      </c>
      <c r="H14" s="55">
        <f t="shared" si="1"/>
        <v>6000</v>
      </c>
      <c r="I14" s="54">
        <v>66</v>
      </c>
      <c r="J14" s="124">
        <f t="shared" si="3"/>
        <v>0.22727272727272727</v>
      </c>
      <c r="K14" s="124">
        <f>J14*E14</f>
        <v>0.90909090909090906</v>
      </c>
      <c r="L14" s="174"/>
      <c r="M14" s="174">
        <f>2000/M12</f>
        <v>14285.714285714288</v>
      </c>
      <c r="N14" s="170" t="s">
        <v>351</v>
      </c>
    </row>
    <row r="15" spans="1:14" s="170" customFormat="1" ht="18" customHeight="1">
      <c r="A15" s="522">
        <v>5</v>
      </c>
      <c r="B15" s="178" t="s">
        <v>346</v>
      </c>
      <c r="C15" s="181" t="s">
        <v>130</v>
      </c>
      <c r="D15" s="528">
        <f>D7*3</f>
        <v>15</v>
      </c>
      <c r="E15" s="528">
        <v>4</v>
      </c>
      <c r="F15" s="124">
        <f t="shared" si="2"/>
        <v>100</v>
      </c>
      <c r="G15" s="55">
        <f t="shared" si="0"/>
        <v>3.75</v>
      </c>
      <c r="H15" s="55">
        <f t="shared" si="1"/>
        <v>1500</v>
      </c>
      <c r="I15" s="54">
        <v>66</v>
      </c>
      <c r="J15" s="124">
        <f t="shared" si="3"/>
        <v>5.6818181818181816E-2</v>
      </c>
      <c r="K15" s="124">
        <f t="shared" si="4"/>
        <v>0.22727272727272727</v>
      </c>
      <c r="L15" s="174"/>
      <c r="M15" s="174">
        <f>2000/M11</f>
        <v>9523.8095238095248</v>
      </c>
      <c r="N15" s="170" t="s">
        <v>352</v>
      </c>
    </row>
    <row r="16" spans="1:14" s="170" customFormat="1" ht="18" customHeight="1">
      <c r="A16" s="522">
        <v>6</v>
      </c>
      <c r="B16" s="178" t="s">
        <v>342</v>
      </c>
      <c r="C16" s="181" t="s">
        <v>130</v>
      </c>
      <c r="D16" s="528">
        <f>D7*3</f>
        <v>15</v>
      </c>
      <c r="E16" s="528">
        <v>2</v>
      </c>
      <c r="F16" s="124">
        <f t="shared" si="2"/>
        <v>200</v>
      </c>
      <c r="G16" s="55">
        <f t="shared" si="0"/>
        <v>7.5</v>
      </c>
      <c r="H16" s="55">
        <f t="shared" si="1"/>
        <v>3000</v>
      </c>
      <c r="I16" s="54">
        <v>66</v>
      </c>
      <c r="J16" s="124">
        <f t="shared" si="3"/>
        <v>0.11363636363636363</v>
      </c>
      <c r="K16" s="124">
        <f t="shared" si="4"/>
        <v>0.22727272727272727</v>
      </c>
      <c r="L16" s="174"/>
    </row>
    <row r="17" spans="1:12" s="170" customFormat="1" ht="18" customHeight="1">
      <c r="A17" s="522">
        <v>7</v>
      </c>
      <c r="B17" s="178" t="s">
        <v>347</v>
      </c>
      <c r="C17" s="181" t="s">
        <v>10</v>
      </c>
      <c r="D17" s="528">
        <f>D7*1</f>
        <v>5</v>
      </c>
      <c r="E17" s="528">
        <v>1</v>
      </c>
      <c r="F17" s="124">
        <f t="shared" si="2"/>
        <v>400</v>
      </c>
      <c r="G17" s="55">
        <f t="shared" si="0"/>
        <v>5</v>
      </c>
      <c r="H17" s="55">
        <f t="shared" si="1"/>
        <v>2000</v>
      </c>
      <c r="I17" s="54">
        <v>66</v>
      </c>
      <c r="J17" s="124">
        <f t="shared" si="3"/>
        <v>7.575757575757576E-2</v>
      </c>
      <c r="K17" s="124">
        <f t="shared" si="4"/>
        <v>7.575757575757576E-2</v>
      </c>
      <c r="L17" s="174"/>
    </row>
    <row r="18" spans="1:12" s="170" customFormat="1" ht="21.95" customHeight="1">
      <c r="A18" s="811" t="s">
        <v>119</v>
      </c>
      <c r="B18" s="811"/>
      <c r="C18" s="525"/>
      <c r="D18" s="494"/>
      <c r="E18" s="494"/>
      <c r="F18" s="494"/>
      <c r="G18" s="494">
        <f>SUM(G11:G17)</f>
        <v>443.75</v>
      </c>
      <c r="H18" s="525">
        <f>SUM(H11:H17)</f>
        <v>177500</v>
      </c>
      <c r="I18" s="525"/>
      <c r="J18" s="525">
        <f>SUM(J11:J17)</f>
        <v>6.7234848484848486</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30000</v>
      </c>
      <c r="E20" s="172">
        <v>80</v>
      </c>
      <c r="F20" s="55">
        <f>400/E20</f>
        <v>5</v>
      </c>
      <c r="G20" s="55">
        <f>D20/E20</f>
        <v>375</v>
      </c>
      <c r="H20" s="55">
        <f>(G20*F20*E20)</f>
        <v>150000</v>
      </c>
      <c r="I20" s="54">
        <v>66</v>
      </c>
      <c r="J20" s="124">
        <f>G20/I20</f>
        <v>5.6818181818181817</v>
      </c>
      <c r="K20" s="124">
        <f>J20*E20</f>
        <v>454.5454545454545</v>
      </c>
      <c r="L20" s="174"/>
    </row>
    <row r="21" spans="1:12" s="170" customFormat="1" ht="20.100000000000001" customHeight="1">
      <c r="A21" s="522">
        <v>2</v>
      </c>
      <c r="B21" s="178" t="s">
        <v>345</v>
      </c>
      <c r="C21" s="181" t="s">
        <v>130</v>
      </c>
      <c r="D21" s="528">
        <f>D7*12</f>
        <v>60</v>
      </c>
      <c r="E21" s="172">
        <v>4</v>
      </c>
      <c r="F21" s="55">
        <f>400/E21</f>
        <v>100</v>
      </c>
      <c r="G21" s="55">
        <f>D21/E21</f>
        <v>15</v>
      </c>
      <c r="H21" s="55">
        <f>(G21*F21*E21)</f>
        <v>6000</v>
      </c>
      <c r="I21" s="54">
        <v>66</v>
      </c>
      <c r="J21" s="124">
        <f>G21/I21</f>
        <v>0.22727272727272727</v>
      </c>
      <c r="K21" s="124">
        <f>J21*E21</f>
        <v>0.90909090909090906</v>
      </c>
      <c r="L21" s="174"/>
    </row>
    <row r="22" spans="1:12" s="170" customFormat="1" ht="20.100000000000001" customHeight="1">
      <c r="A22" s="522">
        <v>3</v>
      </c>
      <c r="B22" s="178" t="s">
        <v>346</v>
      </c>
      <c r="C22" s="181" t="s">
        <v>130</v>
      </c>
      <c r="D22" s="528">
        <f>D7*3</f>
        <v>15</v>
      </c>
      <c r="E22" s="172">
        <v>4</v>
      </c>
      <c r="F22" s="55">
        <f>400/E22</f>
        <v>100</v>
      </c>
      <c r="G22" s="55">
        <f>D22/E22</f>
        <v>3.75</v>
      </c>
      <c r="H22" s="55">
        <f>(G22*F22*E22)</f>
        <v>1500</v>
      </c>
      <c r="I22" s="54">
        <v>66</v>
      </c>
      <c r="J22" s="124">
        <f>G22/I22</f>
        <v>5.6818181818181816E-2</v>
      </c>
      <c r="K22" s="124">
        <f>J22*E22</f>
        <v>0.22727272727272727</v>
      </c>
      <c r="L22" s="174"/>
    </row>
    <row r="23" spans="1:12" s="170" customFormat="1" ht="20.100000000000001" customHeight="1">
      <c r="A23" s="522">
        <v>4</v>
      </c>
      <c r="B23" s="178" t="s">
        <v>342</v>
      </c>
      <c r="C23" s="181" t="s">
        <v>130</v>
      </c>
      <c r="D23" s="528">
        <f>D7*3</f>
        <v>15</v>
      </c>
      <c r="E23" s="172">
        <v>2</v>
      </c>
      <c r="F23" s="55">
        <f>400/E23</f>
        <v>200</v>
      </c>
      <c r="G23" s="55">
        <f>D23/E23</f>
        <v>7.5</v>
      </c>
      <c r="H23" s="55">
        <f>(G23*F23*E23)</f>
        <v>3000</v>
      </c>
      <c r="I23" s="54">
        <v>66</v>
      </c>
      <c r="J23" s="124">
        <f>G23/I23</f>
        <v>0.11363636363636363</v>
      </c>
      <c r="K23" s="124">
        <f>J23*E23</f>
        <v>0.22727272727272727</v>
      </c>
      <c r="L23" s="174"/>
    </row>
    <row r="24" spans="1:12" s="170" customFormat="1" ht="20.100000000000001" customHeight="1">
      <c r="A24" s="522">
        <v>5</v>
      </c>
      <c r="B24" s="178" t="s">
        <v>347</v>
      </c>
      <c r="C24" s="181" t="s">
        <v>10</v>
      </c>
      <c r="D24" s="528">
        <f>D7*1</f>
        <v>5</v>
      </c>
      <c r="E24" s="172">
        <v>1</v>
      </c>
      <c r="F24" s="55">
        <f>400/E24</f>
        <v>400</v>
      </c>
      <c r="G24" s="55">
        <f>D24/E24</f>
        <v>5</v>
      </c>
      <c r="H24" s="55">
        <f>(G24*F24*E24)</f>
        <v>2000</v>
      </c>
      <c r="I24" s="54">
        <v>66</v>
      </c>
      <c r="J24" s="124">
        <f>G24/I24</f>
        <v>7.575757575757576E-2</v>
      </c>
      <c r="K24" s="124">
        <f>J24*E24</f>
        <v>7.575757575757576E-2</v>
      </c>
      <c r="L24" s="174"/>
    </row>
    <row r="25" spans="1:12" s="170" customFormat="1" ht="21.95" customHeight="1">
      <c r="A25" s="811" t="s">
        <v>119</v>
      </c>
      <c r="B25" s="811"/>
      <c r="C25" s="525"/>
      <c r="D25" s="494"/>
      <c r="E25" s="494"/>
      <c r="F25" s="494"/>
      <c r="G25" s="494">
        <f>SUM(G20:G24)</f>
        <v>406.25</v>
      </c>
      <c r="H25" s="525">
        <f>SUM(H20:H24)</f>
        <v>162500</v>
      </c>
      <c r="I25" s="525"/>
      <c r="J25" s="527">
        <f>SUM(J20:J24)</f>
        <v>6.1553030303030303</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41250</v>
      </c>
      <c r="E27" s="530">
        <v>60</v>
      </c>
      <c r="F27" s="55">
        <f t="shared" ref="F27:F33" si="5">400/E27</f>
        <v>6.666666666666667</v>
      </c>
      <c r="G27" s="55">
        <f>D27/E27</f>
        <v>687.5</v>
      </c>
      <c r="H27" s="55">
        <f t="shared" ref="H27:H33" si="6">(G27*F27*E27)</f>
        <v>275000.00000000006</v>
      </c>
      <c r="I27" s="526">
        <v>66</v>
      </c>
      <c r="J27" s="124">
        <f>G27/I27</f>
        <v>10.416666666666666</v>
      </c>
      <c r="K27" s="124">
        <f t="shared" ref="K27:K33" si="7">J27*E27</f>
        <v>625</v>
      </c>
      <c r="L27" s="176"/>
    </row>
    <row r="28" spans="1:12" s="170" customFormat="1" ht="18.75" customHeight="1">
      <c r="A28" s="522">
        <v>2</v>
      </c>
      <c r="B28" s="177" t="s">
        <v>124</v>
      </c>
      <c r="C28" s="180" t="s">
        <v>116</v>
      </c>
      <c r="D28" s="529">
        <f>D7*2000/2</f>
        <v>5000</v>
      </c>
      <c r="E28" s="530">
        <v>80</v>
      </c>
      <c r="F28" s="55">
        <f t="shared" si="5"/>
        <v>5</v>
      </c>
      <c r="G28" s="55">
        <f t="shared" ref="G28:G33" si="8">D28/E28</f>
        <v>62.5</v>
      </c>
      <c r="H28" s="55">
        <f t="shared" si="6"/>
        <v>25000</v>
      </c>
      <c r="I28" s="526">
        <v>66</v>
      </c>
      <c r="J28" s="124">
        <f t="shared" ref="J28:J33" si="9">G28/I28</f>
        <v>0.94696969696969702</v>
      </c>
      <c r="K28" s="124">
        <f t="shared" si="7"/>
        <v>75.757575757575765</v>
      </c>
      <c r="L28" s="174"/>
    </row>
    <row r="29" spans="1:12" s="170" customFormat="1" ht="18.75" customHeight="1">
      <c r="A29" s="522">
        <v>3</v>
      </c>
      <c r="B29" s="177" t="s">
        <v>350</v>
      </c>
      <c r="C29" s="180"/>
      <c r="D29" s="529">
        <f>D7*8000/2</f>
        <v>20000</v>
      </c>
      <c r="E29" s="530">
        <v>200</v>
      </c>
      <c r="F29" s="55">
        <f t="shared" si="5"/>
        <v>2</v>
      </c>
      <c r="G29" s="55">
        <f t="shared" si="8"/>
        <v>100</v>
      </c>
      <c r="H29" s="55">
        <f t="shared" si="6"/>
        <v>40000</v>
      </c>
      <c r="I29" s="526">
        <v>66</v>
      </c>
      <c r="J29" s="124">
        <f t="shared" si="9"/>
        <v>1.5151515151515151</v>
      </c>
      <c r="K29" s="124">
        <f t="shared" si="7"/>
        <v>303.030303030303</v>
      </c>
      <c r="L29" s="174"/>
    </row>
    <row r="30" spans="1:12" s="170" customFormat="1" ht="32.25" customHeight="1">
      <c r="A30" s="522">
        <v>4</v>
      </c>
      <c r="B30" s="389" t="s">
        <v>185</v>
      </c>
      <c r="C30" s="182" t="s">
        <v>11</v>
      </c>
      <c r="D30" s="529">
        <f>D7*2000/2</f>
        <v>5000</v>
      </c>
      <c r="E30" s="530">
        <v>400</v>
      </c>
      <c r="F30" s="55">
        <f t="shared" si="5"/>
        <v>1</v>
      </c>
      <c r="G30" s="55">
        <f t="shared" si="8"/>
        <v>12.5</v>
      </c>
      <c r="H30" s="55">
        <f t="shared" si="6"/>
        <v>5000</v>
      </c>
      <c r="I30" s="526">
        <v>66</v>
      </c>
      <c r="J30" s="124">
        <f t="shared" si="9"/>
        <v>0.18939393939393939</v>
      </c>
      <c r="K30" s="124">
        <f t="shared" si="7"/>
        <v>75.757575757575751</v>
      </c>
      <c r="L30" s="176"/>
    </row>
    <row r="31" spans="1:12" s="170" customFormat="1" ht="17.25" customHeight="1">
      <c r="A31" s="522">
        <v>5</v>
      </c>
      <c r="B31" s="178" t="s">
        <v>125</v>
      </c>
      <c r="C31" s="181" t="s">
        <v>116</v>
      </c>
      <c r="D31" s="528">
        <f>D7*2000*1</f>
        <v>10000</v>
      </c>
      <c r="E31" s="530">
        <v>80</v>
      </c>
      <c r="F31" s="55">
        <f t="shared" si="5"/>
        <v>5</v>
      </c>
      <c r="G31" s="55">
        <f t="shared" si="8"/>
        <v>125</v>
      </c>
      <c r="H31" s="55">
        <f t="shared" si="6"/>
        <v>50000</v>
      </c>
      <c r="I31" s="526">
        <v>66</v>
      </c>
      <c r="J31" s="124">
        <f t="shared" si="9"/>
        <v>1.893939393939394</v>
      </c>
      <c r="K31" s="124">
        <f t="shared" si="7"/>
        <v>151.51515151515153</v>
      </c>
      <c r="L31" s="176"/>
    </row>
    <row r="32" spans="1:12" s="170" customFormat="1" ht="17.25" customHeight="1">
      <c r="A32" s="522">
        <v>6</v>
      </c>
      <c r="B32" s="178" t="s">
        <v>345</v>
      </c>
      <c r="C32" s="181" t="s">
        <v>130</v>
      </c>
      <c r="D32" s="528">
        <f>D7*4</f>
        <v>20</v>
      </c>
      <c r="E32" s="528">
        <v>4</v>
      </c>
      <c r="F32" s="55">
        <f t="shared" si="5"/>
        <v>100</v>
      </c>
      <c r="G32" s="55">
        <f t="shared" si="8"/>
        <v>5</v>
      </c>
      <c r="H32" s="55">
        <f t="shared" si="6"/>
        <v>2000</v>
      </c>
      <c r="I32" s="526">
        <v>66</v>
      </c>
      <c r="J32" s="124">
        <f t="shared" si="9"/>
        <v>7.575757575757576E-2</v>
      </c>
      <c r="K32" s="124">
        <f t="shared" si="7"/>
        <v>0.30303030303030304</v>
      </c>
      <c r="L32" s="174"/>
    </row>
    <row r="33" spans="1:12" s="170" customFormat="1" ht="17.25" customHeight="1">
      <c r="A33" s="522">
        <v>7</v>
      </c>
      <c r="B33" s="178" t="s">
        <v>342</v>
      </c>
      <c r="C33" s="181" t="s">
        <v>130</v>
      </c>
      <c r="D33" s="528">
        <f>D7*1</f>
        <v>5</v>
      </c>
      <c r="E33" s="528">
        <v>2</v>
      </c>
      <c r="F33" s="55">
        <f t="shared" si="5"/>
        <v>200</v>
      </c>
      <c r="G33" s="55">
        <f t="shared" si="8"/>
        <v>2.5</v>
      </c>
      <c r="H33" s="55">
        <f t="shared" si="6"/>
        <v>1000</v>
      </c>
      <c r="I33" s="526">
        <v>66</v>
      </c>
      <c r="J33" s="124">
        <f t="shared" si="9"/>
        <v>3.787878787878788E-2</v>
      </c>
      <c r="K33" s="124">
        <f t="shared" si="7"/>
        <v>7.575757575757576E-2</v>
      </c>
      <c r="L33" s="174"/>
    </row>
    <row r="34" spans="1:12" s="171" customFormat="1" ht="21.95" customHeight="1">
      <c r="A34" s="811" t="s">
        <v>119</v>
      </c>
      <c r="B34" s="811"/>
      <c r="C34" s="525"/>
      <c r="D34" s="494"/>
      <c r="E34" s="494"/>
      <c r="F34" s="494"/>
      <c r="G34" s="494">
        <f>SUM(G27:G33)</f>
        <v>995</v>
      </c>
      <c r="H34" s="525">
        <f>SUM(H27:H33)</f>
        <v>398000.00000000006</v>
      </c>
      <c r="I34" s="525">
        <f>SUM(I27:I33)</f>
        <v>462</v>
      </c>
      <c r="J34" s="527">
        <f>SUM(J27:J33)</f>
        <v>15.075757575757576</v>
      </c>
      <c r="K34" s="494"/>
      <c r="L34" s="494"/>
    </row>
    <row r="35" spans="1:12" s="171" customFormat="1" ht="21.95" customHeight="1">
      <c r="A35" s="812" t="s">
        <v>118</v>
      </c>
      <c r="B35" s="812"/>
      <c r="C35" s="532"/>
      <c r="D35" s="533"/>
      <c r="E35" s="533"/>
      <c r="F35" s="533"/>
      <c r="G35" s="533"/>
      <c r="H35" s="532">
        <f>H34+H25+H18+H9</f>
        <v>738000</v>
      </c>
      <c r="I35" s="532"/>
      <c r="J35" s="534"/>
      <c r="K35" s="813"/>
      <c r="L35" s="814"/>
    </row>
    <row r="36" spans="1:12" s="137" customFormat="1" ht="31.5" customHeight="1">
      <c r="A36" s="298" t="s">
        <v>449</v>
      </c>
      <c r="B36" s="298"/>
      <c r="C36" s="298"/>
      <c r="D36" s="16"/>
      <c r="E36" s="16"/>
      <c r="F36" s="94"/>
      <c r="G36" s="628" t="s">
        <v>431</v>
      </c>
      <c r="H36" s="16"/>
      <c r="I36" s="132"/>
      <c r="J36" s="629"/>
      <c r="K36" s="132"/>
      <c r="L36" s="136"/>
    </row>
    <row r="37" spans="1:12" s="11" customFormat="1" ht="32.25" customHeight="1">
      <c r="A37" s="810" t="s">
        <v>450</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80" zoomScaleSheetLayoutView="80" workbookViewId="0">
      <selection activeCell="D16" sqref="D16"/>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590</v>
      </c>
      <c r="B4" s="824"/>
      <c r="C4" s="824"/>
      <c r="D4" s="824"/>
      <c r="E4" s="824"/>
      <c r="F4" s="824"/>
      <c r="G4" s="824"/>
      <c r="H4" s="824"/>
      <c r="I4" s="824"/>
      <c r="J4" s="824"/>
      <c r="K4" s="824"/>
      <c r="L4" s="825"/>
    </row>
    <row r="5" spans="1:14" s="171" customFormat="1" ht="35.25" customHeight="1">
      <c r="A5" s="826" t="s">
        <v>1</v>
      </c>
      <c r="B5" s="827"/>
      <c r="C5" s="521" t="s">
        <v>2</v>
      </c>
      <c r="D5" s="521"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10</v>
      </c>
      <c r="E7" s="172"/>
      <c r="F7" s="55"/>
      <c r="G7" s="55"/>
      <c r="H7" s="55"/>
      <c r="I7" s="55"/>
      <c r="J7" s="55"/>
      <c r="K7" s="55"/>
      <c r="L7" s="173"/>
    </row>
    <row r="8" spans="1:14" s="170" customFormat="1" ht="20.100000000000001" customHeight="1">
      <c r="A8" s="522">
        <v>2</v>
      </c>
      <c r="B8" s="177" t="s">
        <v>341</v>
      </c>
      <c r="C8" s="175" t="s">
        <v>12</v>
      </c>
      <c r="D8" s="528"/>
      <c r="E8" s="528">
        <v>60</v>
      </c>
      <c r="F8" s="124">
        <f>400/E8</f>
        <v>6.666666666666667</v>
      </c>
      <c r="G8" s="55">
        <f>D8/E8</f>
        <v>0</v>
      </c>
      <c r="H8" s="55">
        <f>D8*F8</f>
        <v>0</v>
      </c>
      <c r="I8" s="55">
        <v>15</v>
      </c>
      <c r="J8" s="55">
        <f>G8/I8</f>
        <v>0</v>
      </c>
      <c r="K8" s="124">
        <f>J8*E8</f>
        <v>0</v>
      </c>
      <c r="L8" s="173"/>
    </row>
    <row r="9" spans="1:14" s="170" customFormat="1" ht="21.95" customHeight="1">
      <c r="A9" s="811" t="s">
        <v>119</v>
      </c>
      <c r="B9" s="811"/>
      <c r="C9" s="525"/>
      <c r="D9" s="494"/>
      <c r="E9" s="494"/>
      <c r="F9" s="494"/>
      <c r="G9" s="494"/>
      <c r="H9" s="525">
        <f>SUM(H7:H8)</f>
        <v>0</v>
      </c>
      <c r="I9" s="525"/>
      <c r="J9" s="527">
        <f>SUM(J7:J8)</f>
        <v>0</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10000</v>
      </c>
      <c r="E11" s="528">
        <v>80</v>
      </c>
      <c r="F11" s="124">
        <f>400/E11</f>
        <v>5</v>
      </c>
      <c r="G11" s="55">
        <f t="shared" ref="G11:G17" si="0">D11/E11</f>
        <v>125</v>
      </c>
      <c r="H11" s="55">
        <f t="shared" ref="H11:H17" si="1">(G11*F11*E11)</f>
        <v>50000</v>
      </c>
      <c r="I11" s="54">
        <v>66</v>
      </c>
      <c r="J11" s="124">
        <f>G11/I11</f>
        <v>1.893939393939394</v>
      </c>
      <c r="K11" s="124">
        <f>J11*E11</f>
        <v>151.51515151515153</v>
      </c>
      <c r="L11" s="535"/>
      <c r="M11" s="535">
        <f>0.3*0.7</f>
        <v>0.21</v>
      </c>
    </row>
    <row r="12" spans="1:14" s="170" customFormat="1" ht="18" customHeight="1">
      <c r="A12" s="522">
        <v>2</v>
      </c>
      <c r="B12" s="178" t="s">
        <v>125</v>
      </c>
      <c r="C12" s="181" t="s">
        <v>116</v>
      </c>
      <c r="D12" s="528">
        <f>D7*2000*2</f>
        <v>40000</v>
      </c>
      <c r="E12" s="528">
        <v>80</v>
      </c>
      <c r="F12" s="124">
        <f t="shared" ref="F12:F17" si="2">400/E12</f>
        <v>5</v>
      </c>
      <c r="G12" s="55">
        <f t="shared" si="0"/>
        <v>500</v>
      </c>
      <c r="H12" s="55">
        <f t="shared" si="1"/>
        <v>200000</v>
      </c>
      <c r="I12" s="54">
        <v>66</v>
      </c>
      <c r="J12" s="124">
        <f t="shared" ref="J12:J17" si="3">G12/I12</f>
        <v>7.5757575757575761</v>
      </c>
      <c r="K12" s="124">
        <f t="shared" ref="K12:K17" si="4">J12*E12</f>
        <v>606.06060606060612</v>
      </c>
      <c r="L12" s="535"/>
      <c r="M12" s="535">
        <f>0.2*0.7</f>
        <v>0.13999999999999999</v>
      </c>
    </row>
    <row r="13" spans="1:14" s="170" customFormat="1" ht="18" customHeight="1">
      <c r="A13" s="522">
        <v>3</v>
      </c>
      <c r="B13" s="178" t="s">
        <v>343</v>
      </c>
      <c r="C13" s="181" t="s">
        <v>18</v>
      </c>
      <c r="D13" s="528">
        <f>D7*8000/2</f>
        <v>40000</v>
      </c>
      <c r="E13" s="528">
        <v>200</v>
      </c>
      <c r="F13" s="124">
        <f t="shared" si="2"/>
        <v>2</v>
      </c>
      <c r="G13" s="55">
        <f t="shared" si="0"/>
        <v>200</v>
      </c>
      <c r="H13" s="55">
        <f t="shared" si="1"/>
        <v>80000</v>
      </c>
      <c r="I13" s="54">
        <v>66</v>
      </c>
      <c r="J13" s="124">
        <f t="shared" si="3"/>
        <v>3.0303030303030303</v>
      </c>
      <c r="K13" s="124">
        <f t="shared" si="4"/>
        <v>606.06060606060601</v>
      </c>
      <c r="L13" s="531" t="s">
        <v>348</v>
      </c>
      <c r="M13" s="531"/>
    </row>
    <row r="14" spans="1:14" s="170" customFormat="1" ht="18" customHeight="1">
      <c r="A14" s="522">
        <v>4</v>
      </c>
      <c r="B14" s="178" t="s">
        <v>345</v>
      </c>
      <c r="C14" s="181" t="s">
        <v>130</v>
      </c>
      <c r="D14" s="528">
        <f>D7*12</f>
        <v>120</v>
      </c>
      <c r="E14" s="528">
        <v>4</v>
      </c>
      <c r="F14" s="124">
        <f t="shared" si="2"/>
        <v>100</v>
      </c>
      <c r="G14" s="55">
        <f t="shared" si="0"/>
        <v>30</v>
      </c>
      <c r="H14" s="55">
        <f t="shared" si="1"/>
        <v>12000</v>
      </c>
      <c r="I14" s="54">
        <v>66</v>
      </c>
      <c r="J14" s="124">
        <f t="shared" si="3"/>
        <v>0.45454545454545453</v>
      </c>
      <c r="K14" s="124">
        <f>J14*E14</f>
        <v>1.8181818181818181</v>
      </c>
      <c r="L14" s="174"/>
      <c r="M14" s="174">
        <f>2000/M12</f>
        <v>14285.714285714288</v>
      </c>
      <c r="N14" s="170" t="s">
        <v>351</v>
      </c>
    </row>
    <row r="15" spans="1:14" s="170" customFormat="1" ht="18" customHeight="1">
      <c r="A15" s="522">
        <v>5</v>
      </c>
      <c r="B15" s="178" t="s">
        <v>346</v>
      </c>
      <c r="C15" s="181" t="s">
        <v>130</v>
      </c>
      <c r="D15" s="528">
        <f>D7*3</f>
        <v>30</v>
      </c>
      <c r="E15" s="528">
        <v>4</v>
      </c>
      <c r="F15" s="124">
        <f t="shared" si="2"/>
        <v>100</v>
      </c>
      <c r="G15" s="55">
        <f t="shared" si="0"/>
        <v>7.5</v>
      </c>
      <c r="H15" s="55">
        <f t="shared" si="1"/>
        <v>3000</v>
      </c>
      <c r="I15" s="54">
        <v>66</v>
      </c>
      <c r="J15" s="124">
        <f t="shared" si="3"/>
        <v>0.11363636363636363</v>
      </c>
      <c r="K15" s="124">
        <f t="shared" si="4"/>
        <v>0.45454545454545453</v>
      </c>
      <c r="L15" s="174"/>
      <c r="M15" s="174">
        <f>2000/M11</f>
        <v>9523.8095238095248</v>
      </c>
      <c r="N15" s="170" t="s">
        <v>352</v>
      </c>
    </row>
    <row r="16" spans="1:14" s="170" customFormat="1" ht="18" customHeight="1">
      <c r="A16" s="522">
        <v>6</v>
      </c>
      <c r="B16" s="178" t="s">
        <v>342</v>
      </c>
      <c r="C16" s="181" t="s">
        <v>130</v>
      </c>
      <c r="D16" s="528">
        <f>D7*3</f>
        <v>30</v>
      </c>
      <c r="E16" s="528">
        <v>2</v>
      </c>
      <c r="F16" s="124">
        <f t="shared" si="2"/>
        <v>200</v>
      </c>
      <c r="G16" s="55">
        <f t="shared" si="0"/>
        <v>15</v>
      </c>
      <c r="H16" s="55">
        <f t="shared" si="1"/>
        <v>6000</v>
      </c>
      <c r="I16" s="54">
        <v>66</v>
      </c>
      <c r="J16" s="124">
        <f t="shared" si="3"/>
        <v>0.22727272727272727</v>
      </c>
      <c r="K16" s="124">
        <f t="shared" si="4"/>
        <v>0.45454545454545453</v>
      </c>
      <c r="L16" s="174"/>
    </row>
    <row r="17" spans="1:12" s="170" customFormat="1" ht="18" customHeight="1">
      <c r="A17" s="522">
        <v>7</v>
      </c>
      <c r="B17" s="178" t="s">
        <v>347</v>
      </c>
      <c r="C17" s="181" t="s">
        <v>10</v>
      </c>
      <c r="D17" s="528">
        <f>D7*1</f>
        <v>10</v>
      </c>
      <c r="E17" s="528">
        <v>1</v>
      </c>
      <c r="F17" s="124">
        <f t="shared" si="2"/>
        <v>400</v>
      </c>
      <c r="G17" s="55">
        <f t="shared" si="0"/>
        <v>10</v>
      </c>
      <c r="H17" s="55">
        <f t="shared" si="1"/>
        <v>4000</v>
      </c>
      <c r="I17" s="54">
        <v>66</v>
      </c>
      <c r="J17" s="124">
        <f t="shared" si="3"/>
        <v>0.15151515151515152</v>
      </c>
      <c r="K17" s="124">
        <f t="shared" si="4"/>
        <v>0.15151515151515152</v>
      </c>
      <c r="L17" s="174"/>
    </row>
    <row r="18" spans="1:12" s="170" customFormat="1" ht="21.95" customHeight="1">
      <c r="A18" s="811" t="s">
        <v>119</v>
      </c>
      <c r="B18" s="811"/>
      <c r="C18" s="525"/>
      <c r="D18" s="494"/>
      <c r="E18" s="494"/>
      <c r="F18" s="494"/>
      <c r="G18" s="494">
        <f>SUM(G11:G17)</f>
        <v>887.5</v>
      </c>
      <c r="H18" s="525">
        <f>SUM(H11:H17)</f>
        <v>355000</v>
      </c>
      <c r="I18" s="525"/>
      <c r="J18" s="525">
        <f>SUM(J11:J17)</f>
        <v>13.446969696969697</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60000</v>
      </c>
      <c r="E20" s="172">
        <v>80</v>
      </c>
      <c r="F20" s="55">
        <f>400/E20</f>
        <v>5</v>
      </c>
      <c r="G20" s="55">
        <f>D20/E20</f>
        <v>750</v>
      </c>
      <c r="H20" s="55">
        <f>(G20*F20*E20)</f>
        <v>300000</v>
      </c>
      <c r="I20" s="54">
        <v>66</v>
      </c>
      <c r="J20" s="124">
        <f>G20/I20</f>
        <v>11.363636363636363</v>
      </c>
      <c r="K20" s="124">
        <f>J20*E20</f>
        <v>909.09090909090901</v>
      </c>
      <c r="L20" s="174"/>
    </row>
    <row r="21" spans="1:12" s="170" customFormat="1" ht="20.100000000000001" customHeight="1">
      <c r="A21" s="522">
        <v>2</v>
      </c>
      <c r="B21" s="178" t="s">
        <v>345</v>
      </c>
      <c r="C21" s="181" t="s">
        <v>130</v>
      </c>
      <c r="D21" s="528">
        <f>D7*12</f>
        <v>120</v>
      </c>
      <c r="E21" s="172">
        <v>4</v>
      </c>
      <c r="F21" s="55">
        <f>400/E21</f>
        <v>100</v>
      </c>
      <c r="G21" s="55">
        <f>D21/E21</f>
        <v>30</v>
      </c>
      <c r="H21" s="55">
        <f>(G21*F21*E21)</f>
        <v>12000</v>
      </c>
      <c r="I21" s="54">
        <v>66</v>
      </c>
      <c r="J21" s="124">
        <f>G21/I21</f>
        <v>0.45454545454545453</v>
      </c>
      <c r="K21" s="124">
        <f>J21*E21</f>
        <v>1.8181818181818181</v>
      </c>
      <c r="L21" s="174"/>
    </row>
    <row r="22" spans="1:12" s="170" customFormat="1" ht="20.100000000000001" customHeight="1">
      <c r="A22" s="522">
        <v>3</v>
      </c>
      <c r="B22" s="178" t="s">
        <v>346</v>
      </c>
      <c r="C22" s="181" t="s">
        <v>130</v>
      </c>
      <c r="D22" s="528">
        <f>D7*3</f>
        <v>30</v>
      </c>
      <c r="E22" s="172">
        <v>4</v>
      </c>
      <c r="F22" s="55">
        <f>400/E22</f>
        <v>100</v>
      </c>
      <c r="G22" s="55">
        <f>D22/E22</f>
        <v>7.5</v>
      </c>
      <c r="H22" s="55">
        <f>(G22*F22*E22)</f>
        <v>3000</v>
      </c>
      <c r="I22" s="54">
        <v>66</v>
      </c>
      <c r="J22" s="124">
        <f>G22/I22</f>
        <v>0.11363636363636363</v>
      </c>
      <c r="K22" s="124">
        <f>J22*E22</f>
        <v>0.45454545454545453</v>
      </c>
      <c r="L22" s="174"/>
    </row>
    <row r="23" spans="1:12" s="170" customFormat="1" ht="20.100000000000001" customHeight="1">
      <c r="A23" s="522">
        <v>4</v>
      </c>
      <c r="B23" s="178" t="s">
        <v>342</v>
      </c>
      <c r="C23" s="181" t="s">
        <v>130</v>
      </c>
      <c r="D23" s="528">
        <f>D7*3</f>
        <v>30</v>
      </c>
      <c r="E23" s="172">
        <v>2</v>
      </c>
      <c r="F23" s="55">
        <f>400/E23</f>
        <v>200</v>
      </c>
      <c r="G23" s="55">
        <f>D23/E23</f>
        <v>15</v>
      </c>
      <c r="H23" s="55">
        <f>(G23*F23*E23)</f>
        <v>6000</v>
      </c>
      <c r="I23" s="54">
        <v>66</v>
      </c>
      <c r="J23" s="124">
        <f>G23/I23</f>
        <v>0.22727272727272727</v>
      </c>
      <c r="K23" s="124">
        <f>J23*E23</f>
        <v>0.45454545454545453</v>
      </c>
      <c r="L23" s="174"/>
    </row>
    <row r="24" spans="1:12" s="170" customFormat="1" ht="20.100000000000001" customHeight="1">
      <c r="A24" s="522">
        <v>5</v>
      </c>
      <c r="B24" s="178" t="s">
        <v>347</v>
      </c>
      <c r="C24" s="181" t="s">
        <v>10</v>
      </c>
      <c r="D24" s="528">
        <f>D7*1</f>
        <v>10</v>
      </c>
      <c r="E24" s="172">
        <v>1</v>
      </c>
      <c r="F24" s="55">
        <f>400/E24</f>
        <v>400</v>
      </c>
      <c r="G24" s="55">
        <f>D24/E24</f>
        <v>10</v>
      </c>
      <c r="H24" s="55">
        <f>(G24*F24*E24)</f>
        <v>4000</v>
      </c>
      <c r="I24" s="54">
        <v>66</v>
      </c>
      <c r="J24" s="124">
        <f>G24/I24</f>
        <v>0.15151515151515152</v>
      </c>
      <c r="K24" s="124">
        <f>J24*E24</f>
        <v>0.15151515151515152</v>
      </c>
      <c r="L24" s="174"/>
    </row>
    <row r="25" spans="1:12" s="170" customFormat="1" ht="21.95" customHeight="1">
      <c r="A25" s="811" t="s">
        <v>119</v>
      </c>
      <c r="B25" s="811"/>
      <c r="C25" s="525"/>
      <c r="D25" s="494"/>
      <c r="E25" s="494"/>
      <c r="F25" s="494"/>
      <c r="G25" s="494">
        <f>SUM(G20:G24)</f>
        <v>812.5</v>
      </c>
      <c r="H25" s="525">
        <f>SUM(H20:H24)</f>
        <v>325000</v>
      </c>
      <c r="I25" s="525"/>
      <c r="J25" s="527">
        <f>SUM(J20:J24)</f>
        <v>12.310606060606061</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82500</v>
      </c>
      <c r="E27" s="530">
        <v>60</v>
      </c>
      <c r="F27" s="55">
        <f t="shared" ref="F27:F33" si="5">400/E27</f>
        <v>6.666666666666667</v>
      </c>
      <c r="G27" s="55">
        <f>D27/E27</f>
        <v>1375</v>
      </c>
      <c r="H27" s="55">
        <f t="shared" ref="H27:H33" si="6">(G27*F27*E27)</f>
        <v>550000.00000000012</v>
      </c>
      <c r="I27" s="526">
        <v>66</v>
      </c>
      <c r="J27" s="124">
        <f>G27/I27</f>
        <v>20.833333333333332</v>
      </c>
      <c r="K27" s="124">
        <f t="shared" ref="K27:K33" si="7">J27*E27</f>
        <v>1250</v>
      </c>
      <c r="L27" s="176"/>
    </row>
    <row r="28" spans="1:12" s="170" customFormat="1" ht="18.75" customHeight="1">
      <c r="A28" s="522">
        <v>2</v>
      </c>
      <c r="B28" s="177" t="s">
        <v>124</v>
      </c>
      <c r="C28" s="180" t="s">
        <v>116</v>
      </c>
      <c r="D28" s="529">
        <f>D7*2000/2</f>
        <v>10000</v>
      </c>
      <c r="E28" s="530">
        <v>80</v>
      </c>
      <c r="F28" s="55">
        <f t="shared" si="5"/>
        <v>5</v>
      </c>
      <c r="G28" s="55">
        <f t="shared" ref="G28:G33" si="8">D28/E28</f>
        <v>125</v>
      </c>
      <c r="H28" s="55">
        <f t="shared" si="6"/>
        <v>50000</v>
      </c>
      <c r="I28" s="526">
        <v>66</v>
      </c>
      <c r="J28" s="124">
        <f t="shared" ref="J28:J33" si="9">G28/I28</f>
        <v>1.893939393939394</v>
      </c>
      <c r="K28" s="124">
        <f t="shared" si="7"/>
        <v>151.51515151515153</v>
      </c>
      <c r="L28" s="174"/>
    </row>
    <row r="29" spans="1:12" s="170" customFormat="1" ht="18.75" customHeight="1">
      <c r="A29" s="522">
        <v>3</v>
      </c>
      <c r="B29" s="177" t="s">
        <v>350</v>
      </c>
      <c r="C29" s="180"/>
      <c r="D29" s="529">
        <f>D7*8000/2</f>
        <v>40000</v>
      </c>
      <c r="E29" s="530">
        <v>200</v>
      </c>
      <c r="F29" s="55">
        <f t="shared" si="5"/>
        <v>2</v>
      </c>
      <c r="G29" s="55">
        <f t="shared" si="8"/>
        <v>200</v>
      </c>
      <c r="H29" s="55">
        <f t="shared" si="6"/>
        <v>80000</v>
      </c>
      <c r="I29" s="526">
        <v>66</v>
      </c>
      <c r="J29" s="124">
        <f t="shared" si="9"/>
        <v>3.0303030303030303</v>
      </c>
      <c r="K29" s="124">
        <f t="shared" si="7"/>
        <v>606.06060606060601</v>
      </c>
      <c r="L29" s="174"/>
    </row>
    <row r="30" spans="1:12" s="170" customFormat="1" ht="32.25" customHeight="1">
      <c r="A30" s="522">
        <v>4</v>
      </c>
      <c r="B30" s="389" t="s">
        <v>185</v>
      </c>
      <c r="C30" s="182" t="s">
        <v>11</v>
      </c>
      <c r="D30" s="529">
        <f>D7*2000/2</f>
        <v>10000</v>
      </c>
      <c r="E30" s="530">
        <v>400</v>
      </c>
      <c r="F30" s="55">
        <f t="shared" si="5"/>
        <v>1</v>
      </c>
      <c r="G30" s="55">
        <f t="shared" si="8"/>
        <v>25</v>
      </c>
      <c r="H30" s="55">
        <f t="shared" si="6"/>
        <v>10000</v>
      </c>
      <c r="I30" s="526">
        <v>66</v>
      </c>
      <c r="J30" s="124">
        <f t="shared" si="9"/>
        <v>0.37878787878787878</v>
      </c>
      <c r="K30" s="124">
        <f t="shared" si="7"/>
        <v>151.5151515151515</v>
      </c>
      <c r="L30" s="176"/>
    </row>
    <row r="31" spans="1:12" s="170" customFormat="1" ht="17.25" customHeight="1">
      <c r="A31" s="522">
        <v>5</v>
      </c>
      <c r="B31" s="178" t="s">
        <v>125</v>
      </c>
      <c r="C31" s="181" t="s">
        <v>116</v>
      </c>
      <c r="D31" s="528">
        <f>D7*2000*1</f>
        <v>20000</v>
      </c>
      <c r="E31" s="530">
        <v>80</v>
      </c>
      <c r="F31" s="55">
        <f t="shared" si="5"/>
        <v>5</v>
      </c>
      <c r="G31" s="55">
        <f t="shared" si="8"/>
        <v>250</v>
      </c>
      <c r="H31" s="55">
        <f t="shared" si="6"/>
        <v>100000</v>
      </c>
      <c r="I31" s="526">
        <v>66</v>
      </c>
      <c r="J31" s="124">
        <f t="shared" si="9"/>
        <v>3.7878787878787881</v>
      </c>
      <c r="K31" s="124">
        <f t="shared" si="7"/>
        <v>303.03030303030306</v>
      </c>
      <c r="L31" s="176"/>
    </row>
    <row r="32" spans="1:12" s="170" customFormat="1" ht="17.25" customHeight="1">
      <c r="A32" s="522">
        <v>6</v>
      </c>
      <c r="B32" s="178" t="s">
        <v>345</v>
      </c>
      <c r="C32" s="181" t="s">
        <v>130</v>
      </c>
      <c r="D32" s="528">
        <f>D7*4</f>
        <v>40</v>
      </c>
      <c r="E32" s="528">
        <v>4</v>
      </c>
      <c r="F32" s="55">
        <f t="shared" si="5"/>
        <v>100</v>
      </c>
      <c r="G32" s="55">
        <f t="shared" si="8"/>
        <v>10</v>
      </c>
      <c r="H32" s="55">
        <f t="shared" si="6"/>
        <v>4000</v>
      </c>
      <c r="I32" s="526">
        <v>66</v>
      </c>
      <c r="J32" s="124">
        <f t="shared" si="9"/>
        <v>0.15151515151515152</v>
      </c>
      <c r="K32" s="124">
        <f t="shared" si="7"/>
        <v>0.60606060606060608</v>
      </c>
      <c r="L32" s="174"/>
    </row>
    <row r="33" spans="1:12" s="170" customFormat="1" ht="17.25" customHeight="1">
      <c r="A33" s="522">
        <v>7</v>
      </c>
      <c r="B33" s="178" t="s">
        <v>342</v>
      </c>
      <c r="C33" s="181" t="s">
        <v>130</v>
      </c>
      <c r="D33" s="528">
        <f>D7*1</f>
        <v>10</v>
      </c>
      <c r="E33" s="528">
        <v>2</v>
      </c>
      <c r="F33" s="55">
        <f t="shared" si="5"/>
        <v>200</v>
      </c>
      <c r="G33" s="55">
        <f t="shared" si="8"/>
        <v>5</v>
      </c>
      <c r="H33" s="55">
        <f t="shared" si="6"/>
        <v>2000</v>
      </c>
      <c r="I33" s="526">
        <v>66</v>
      </c>
      <c r="J33" s="124">
        <f t="shared" si="9"/>
        <v>7.575757575757576E-2</v>
      </c>
      <c r="K33" s="124">
        <f t="shared" si="7"/>
        <v>0.15151515151515152</v>
      </c>
      <c r="L33" s="174"/>
    </row>
    <row r="34" spans="1:12" s="171" customFormat="1" ht="21.95" customHeight="1">
      <c r="A34" s="811" t="s">
        <v>119</v>
      </c>
      <c r="B34" s="811"/>
      <c r="C34" s="525"/>
      <c r="D34" s="494"/>
      <c r="E34" s="494"/>
      <c r="F34" s="494"/>
      <c r="G34" s="494">
        <f>SUM(G27:G33)</f>
        <v>1990</v>
      </c>
      <c r="H34" s="525">
        <f>SUM(H27:H33)</f>
        <v>796000.00000000012</v>
      </c>
      <c r="I34" s="525">
        <f>SUM(I27:I33)</f>
        <v>462</v>
      </c>
      <c r="J34" s="527">
        <f>SUM(J27:J33)</f>
        <v>30.151515151515152</v>
      </c>
      <c r="K34" s="494"/>
      <c r="L34" s="494"/>
    </row>
    <row r="35" spans="1:12" s="171" customFormat="1" ht="21.95" customHeight="1">
      <c r="A35" s="812" t="s">
        <v>118</v>
      </c>
      <c r="B35" s="812"/>
      <c r="C35" s="532"/>
      <c r="D35" s="533"/>
      <c r="E35" s="533"/>
      <c r="F35" s="533"/>
      <c r="G35" s="533"/>
      <c r="H35" s="532">
        <f>H34+H25+H18+H9</f>
        <v>1476000</v>
      </c>
      <c r="I35" s="532"/>
      <c r="J35" s="534"/>
      <c r="K35" s="813"/>
      <c r="L35" s="814"/>
    </row>
    <row r="36" spans="1:12" s="137" customFormat="1" ht="31.5" customHeight="1">
      <c r="A36" s="298" t="s">
        <v>447</v>
      </c>
      <c r="B36" s="298"/>
      <c r="C36" s="298"/>
      <c r="D36" s="16"/>
      <c r="E36" s="16"/>
      <c r="F36" s="94"/>
      <c r="G36" s="628" t="s">
        <v>431</v>
      </c>
      <c r="H36" s="16"/>
      <c r="I36" s="132"/>
      <c r="J36" s="629"/>
      <c r="K36" s="132"/>
      <c r="L36" s="136"/>
    </row>
    <row r="37" spans="1:12" s="11" customFormat="1" ht="32.25" customHeight="1">
      <c r="A37" s="810" t="s">
        <v>448</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80" zoomScaleSheetLayoutView="80" workbookViewId="0">
      <selection activeCell="D16" sqref="D16"/>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591</v>
      </c>
      <c r="B4" s="824"/>
      <c r="C4" s="824"/>
      <c r="D4" s="824"/>
      <c r="E4" s="824"/>
      <c r="F4" s="824"/>
      <c r="G4" s="824"/>
      <c r="H4" s="824"/>
      <c r="I4" s="824"/>
      <c r="J4" s="824"/>
      <c r="K4" s="824"/>
      <c r="L4" s="825"/>
    </row>
    <row r="5" spans="1:14" s="171" customFormat="1" ht="35.25" customHeight="1">
      <c r="A5" s="826" t="s">
        <v>1</v>
      </c>
      <c r="B5" s="827"/>
      <c r="C5" s="521" t="s">
        <v>2</v>
      </c>
      <c r="D5" s="521" t="s">
        <v>3</v>
      </c>
      <c r="E5" s="521" t="s">
        <v>4</v>
      </c>
      <c r="F5" s="521" t="s">
        <v>5</v>
      </c>
      <c r="G5" s="521" t="s">
        <v>25</v>
      </c>
      <c r="H5" s="521" t="s">
        <v>6</v>
      </c>
      <c r="I5" s="179" t="s">
        <v>7</v>
      </c>
      <c r="J5" s="521" t="s">
        <v>42</v>
      </c>
      <c r="K5" s="521"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3</v>
      </c>
      <c r="E7" s="172"/>
      <c r="F7" s="55"/>
      <c r="G7" s="55"/>
      <c r="H7" s="55"/>
      <c r="I7" s="55"/>
      <c r="J7" s="55"/>
      <c r="K7" s="55"/>
      <c r="L7" s="173"/>
    </row>
    <row r="8" spans="1:14" s="170" customFormat="1" ht="20.100000000000001" customHeight="1">
      <c r="A8" s="522">
        <v>2</v>
      </c>
      <c r="B8" s="177" t="s">
        <v>341</v>
      </c>
      <c r="C8" s="175" t="s">
        <v>12</v>
      </c>
      <c r="D8" s="528">
        <v>2000</v>
      </c>
      <c r="E8" s="528">
        <v>60</v>
      </c>
      <c r="F8" s="124">
        <f>400/E8</f>
        <v>6.666666666666667</v>
      </c>
      <c r="G8" s="55">
        <f>D8/E8</f>
        <v>33.333333333333336</v>
      </c>
      <c r="H8" s="55">
        <f>D8*F8</f>
        <v>13333.333333333334</v>
      </c>
      <c r="I8" s="55">
        <v>15</v>
      </c>
      <c r="J8" s="55">
        <f>G8/I8</f>
        <v>2.2222222222222223</v>
      </c>
      <c r="K8" s="124">
        <f>J8*E8</f>
        <v>133.33333333333334</v>
      </c>
      <c r="L8" s="173"/>
    </row>
    <row r="9" spans="1:14" s="170" customFormat="1" ht="21.95" customHeight="1">
      <c r="A9" s="811" t="s">
        <v>119</v>
      </c>
      <c r="B9" s="811"/>
      <c r="C9" s="525"/>
      <c r="D9" s="494"/>
      <c r="E9" s="494"/>
      <c r="F9" s="494"/>
      <c r="G9" s="494"/>
      <c r="H9" s="525">
        <f>SUM(H7:H8)</f>
        <v>13333.333333333334</v>
      </c>
      <c r="I9" s="525"/>
      <c r="J9" s="527">
        <f>SUM(J7:J8)</f>
        <v>2.2222222222222223</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3000</v>
      </c>
      <c r="E11" s="528">
        <v>80</v>
      </c>
      <c r="F11" s="124">
        <f>400/E11</f>
        <v>5</v>
      </c>
      <c r="G11" s="55">
        <f t="shared" ref="G11:G17" si="0">D11/E11</f>
        <v>37.5</v>
      </c>
      <c r="H11" s="55">
        <f t="shared" ref="H11:H17" si="1">(G11*F11*E11)</f>
        <v>15000</v>
      </c>
      <c r="I11" s="54">
        <v>66</v>
      </c>
      <c r="J11" s="124">
        <f>G11/I11</f>
        <v>0.56818181818181823</v>
      </c>
      <c r="K11" s="124">
        <f>J11*E11</f>
        <v>45.45454545454546</v>
      </c>
      <c r="L11" s="535"/>
      <c r="M11" s="535">
        <f>0.3*0.7</f>
        <v>0.21</v>
      </c>
    </row>
    <row r="12" spans="1:14" s="170" customFormat="1" ht="18" customHeight="1">
      <c r="A12" s="522">
        <v>2</v>
      </c>
      <c r="B12" s="178" t="s">
        <v>125</v>
      </c>
      <c r="C12" s="181" t="s">
        <v>116</v>
      </c>
      <c r="D12" s="528">
        <f>D7*2000*2</f>
        <v>12000</v>
      </c>
      <c r="E12" s="528">
        <v>80</v>
      </c>
      <c r="F12" s="124">
        <f t="shared" ref="F12:F17" si="2">400/E12</f>
        <v>5</v>
      </c>
      <c r="G12" s="55">
        <f t="shared" si="0"/>
        <v>150</v>
      </c>
      <c r="H12" s="55">
        <f t="shared" si="1"/>
        <v>60000</v>
      </c>
      <c r="I12" s="54">
        <v>66</v>
      </c>
      <c r="J12" s="124">
        <f t="shared" ref="J12:J17" si="3">G12/I12</f>
        <v>2.2727272727272729</v>
      </c>
      <c r="K12" s="124">
        <f t="shared" ref="K12:K17" si="4">J12*E12</f>
        <v>181.81818181818184</v>
      </c>
      <c r="L12" s="535"/>
      <c r="M12" s="535">
        <f>0.2*0.7</f>
        <v>0.13999999999999999</v>
      </c>
    </row>
    <row r="13" spans="1:14" s="170" customFormat="1" ht="18" customHeight="1">
      <c r="A13" s="522">
        <v>3</v>
      </c>
      <c r="B13" s="178" t="s">
        <v>343</v>
      </c>
      <c r="C13" s="181" t="s">
        <v>18</v>
      </c>
      <c r="D13" s="528">
        <f>D7*8000/2</f>
        <v>12000</v>
      </c>
      <c r="E13" s="528">
        <v>200</v>
      </c>
      <c r="F13" s="124">
        <f t="shared" si="2"/>
        <v>2</v>
      </c>
      <c r="G13" s="55">
        <f t="shared" si="0"/>
        <v>60</v>
      </c>
      <c r="H13" s="55">
        <f t="shared" si="1"/>
        <v>24000</v>
      </c>
      <c r="I13" s="54">
        <v>66</v>
      </c>
      <c r="J13" s="124">
        <f t="shared" si="3"/>
        <v>0.90909090909090906</v>
      </c>
      <c r="K13" s="124">
        <f t="shared" si="4"/>
        <v>181.81818181818181</v>
      </c>
      <c r="L13" s="531" t="s">
        <v>348</v>
      </c>
      <c r="M13" s="531"/>
    </row>
    <row r="14" spans="1:14" s="170" customFormat="1" ht="18" customHeight="1">
      <c r="A14" s="522">
        <v>4</v>
      </c>
      <c r="B14" s="178" t="s">
        <v>345</v>
      </c>
      <c r="C14" s="181" t="s">
        <v>130</v>
      </c>
      <c r="D14" s="528">
        <f>D7*12</f>
        <v>36</v>
      </c>
      <c r="E14" s="528">
        <v>4</v>
      </c>
      <c r="F14" s="124">
        <f t="shared" si="2"/>
        <v>100</v>
      </c>
      <c r="G14" s="55">
        <f t="shared" si="0"/>
        <v>9</v>
      </c>
      <c r="H14" s="55">
        <f t="shared" si="1"/>
        <v>3600</v>
      </c>
      <c r="I14" s="54">
        <v>66</v>
      </c>
      <c r="J14" s="124">
        <f t="shared" si="3"/>
        <v>0.13636363636363635</v>
      </c>
      <c r="K14" s="124">
        <f>J14*E14</f>
        <v>0.54545454545454541</v>
      </c>
      <c r="L14" s="174"/>
      <c r="M14" s="174">
        <f>2000/M12</f>
        <v>14285.714285714288</v>
      </c>
      <c r="N14" s="170" t="s">
        <v>351</v>
      </c>
    </row>
    <row r="15" spans="1:14" s="170" customFormat="1" ht="18" customHeight="1">
      <c r="A15" s="522">
        <v>5</v>
      </c>
      <c r="B15" s="178" t="s">
        <v>346</v>
      </c>
      <c r="C15" s="181" t="s">
        <v>130</v>
      </c>
      <c r="D15" s="528">
        <f>D7*3</f>
        <v>9</v>
      </c>
      <c r="E15" s="528">
        <v>4</v>
      </c>
      <c r="F15" s="124">
        <f t="shared" si="2"/>
        <v>100</v>
      </c>
      <c r="G15" s="55">
        <f t="shared" si="0"/>
        <v>2.25</v>
      </c>
      <c r="H15" s="55">
        <f t="shared" si="1"/>
        <v>900</v>
      </c>
      <c r="I15" s="54">
        <v>66</v>
      </c>
      <c r="J15" s="124">
        <f t="shared" si="3"/>
        <v>3.4090909090909088E-2</v>
      </c>
      <c r="K15" s="124">
        <f t="shared" si="4"/>
        <v>0.13636363636363635</v>
      </c>
      <c r="L15" s="174"/>
      <c r="M15" s="174">
        <f>2000/M11</f>
        <v>9523.8095238095248</v>
      </c>
      <c r="N15" s="170" t="s">
        <v>352</v>
      </c>
    </row>
    <row r="16" spans="1:14" s="170" customFormat="1" ht="18" customHeight="1">
      <c r="A16" s="522">
        <v>6</v>
      </c>
      <c r="B16" s="178" t="s">
        <v>342</v>
      </c>
      <c r="C16" s="181" t="s">
        <v>130</v>
      </c>
      <c r="D16" s="528">
        <f>D7*3</f>
        <v>9</v>
      </c>
      <c r="E16" s="528">
        <v>2</v>
      </c>
      <c r="F16" s="124">
        <f t="shared" si="2"/>
        <v>200</v>
      </c>
      <c r="G16" s="55">
        <f t="shared" si="0"/>
        <v>4.5</v>
      </c>
      <c r="H16" s="55">
        <f t="shared" si="1"/>
        <v>1800</v>
      </c>
      <c r="I16" s="54">
        <v>66</v>
      </c>
      <c r="J16" s="124">
        <f t="shared" si="3"/>
        <v>6.8181818181818177E-2</v>
      </c>
      <c r="K16" s="124">
        <f t="shared" si="4"/>
        <v>0.13636363636363635</v>
      </c>
      <c r="L16" s="174"/>
    </row>
    <row r="17" spans="1:12" s="170" customFormat="1" ht="18" customHeight="1">
      <c r="A17" s="522">
        <v>7</v>
      </c>
      <c r="B17" s="178" t="s">
        <v>347</v>
      </c>
      <c r="C17" s="181" t="s">
        <v>10</v>
      </c>
      <c r="D17" s="528">
        <f>D7*1</f>
        <v>3</v>
      </c>
      <c r="E17" s="528">
        <v>1</v>
      </c>
      <c r="F17" s="124">
        <f t="shared" si="2"/>
        <v>400</v>
      </c>
      <c r="G17" s="55">
        <f t="shared" si="0"/>
        <v>3</v>
      </c>
      <c r="H17" s="55">
        <f t="shared" si="1"/>
        <v>1200</v>
      </c>
      <c r="I17" s="54">
        <v>66</v>
      </c>
      <c r="J17" s="124">
        <f t="shared" si="3"/>
        <v>4.5454545454545456E-2</v>
      </c>
      <c r="K17" s="124">
        <f t="shared" si="4"/>
        <v>4.5454545454545456E-2</v>
      </c>
      <c r="L17" s="174"/>
    </row>
    <row r="18" spans="1:12" s="170" customFormat="1" ht="21.95" customHeight="1">
      <c r="A18" s="811" t="s">
        <v>119</v>
      </c>
      <c r="B18" s="811"/>
      <c r="C18" s="525"/>
      <c r="D18" s="494"/>
      <c r="E18" s="494"/>
      <c r="F18" s="494"/>
      <c r="G18" s="494">
        <f>SUM(G11:G17)</f>
        <v>266.25</v>
      </c>
      <c r="H18" s="525">
        <f>SUM(H11:H17)</f>
        <v>106500</v>
      </c>
      <c r="I18" s="525"/>
      <c r="J18" s="525">
        <f>SUM(J11:J17)</f>
        <v>4.0340909090909101</v>
      </c>
      <c r="K18" s="525"/>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18000</v>
      </c>
      <c r="E20" s="172">
        <v>80</v>
      </c>
      <c r="F20" s="55">
        <f>400/E20</f>
        <v>5</v>
      </c>
      <c r="G20" s="55">
        <f>D20/E20</f>
        <v>225</v>
      </c>
      <c r="H20" s="55">
        <f>(G20*F20*E20)</f>
        <v>90000</v>
      </c>
      <c r="I20" s="54">
        <v>66</v>
      </c>
      <c r="J20" s="124">
        <f>G20/I20</f>
        <v>3.4090909090909092</v>
      </c>
      <c r="K20" s="124">
        <f>J20*E20</f>
        <v>272.72727272727275</v>
      </c>
      <c r="L20" s="174"/>
    </row>
    <row r="21" spans="1:12" s="170" customFormat="1" ht="20.100000000000001" customHeight="1">
      <c r="A21" s="522">
        <v>2</v>
      </c>
      <c r="B21" s="178" t="s">
        <v>345</v>
      </c>
      <c r="C21" s="181" t="s">
        <v>130</v>
      </c>
      <c r="D21" s="528">
        <f>D7*12</f>
        <v>36</v>
      </c>
      <c r="E21" s="172">
        <v>4</v>
      </c>
      <c r="F21" s="55">
        <f>400/E21</f>
        <v>100</v>
      </c>
      <c r="G21" s="55">
        <f>D21/E21</f>
        <v>9</v>
      </c>
      <c r="H21" s="55">
        <f>(G21*F21*E21)</f>
        <v>3600</v>
      </c>
      <c r="I21" s="54">
        <v>66</v>
      </c>
      <c r="J21" s="124">
        <f>G21/I21</f>
        <v>0.13636363636363635</v>
      </c>
      <c r="K21" s="124">
        <f>J21*E21</f>
        <v>0.54545454545454541</v>
      </c>
      <c r="L21" s="174"/>
    </row>
    <row r="22" spans="1:12" s="170" customFormat="1" ht="20.100000000000001" customHeight="1">
      <c r="A22" s="522">
        <v>3</v>
      </c>
      <c r="B22" s="178" t="s">
        <v>346</v>
      </c>
      <c r="C22" s="181" t="s">
        <v>130</v>
      </c>
      <c r="D22" s="528">
        <f>D7*3</f>
        <v>9</v>
      </c>
      <c r="E22" s="172">
        <v>4</v>
      </c>
      <c r="F22" s="55">
        <f>400/E22</f>
        <v>100</v>
      </c>
      <c r="G22" s="55">
        <f>D22/E22</f>
        <v>2.25</v>
      </c>
      <c r="H22" s="55">
        <f>(G22*F22*E22)</f>
        <v>900</v>
      </c>
      <c r="I22" s="54">
        <v>66</v>
      </c>
      <c r="J22" s="124">
        <f>G22/I22</f>
        <v>3.4090909090909088E-2</v>
      </c>
      <c r="K22" s="124">
        <f>J22*E22</f>
        <v>0.13636363636363635</v>
      </c>
      <c r="L22" s="174"/>
    </row>
    <row r="23" spans="1:12" s="170" customFormat="1" ht="20.100000000000001" customHeight="1">
      <c r="A23" s="522">
        <v>4</v>
      </c>
      <c r="B23" s="178" t="s">
        <v>342</v>
      </c>
      <c r="C23" s="181" t="s">
        <v>130</v>
      </c>
      <c r="D23" s="528">
        <f>D7*3</f>
        <v>9</v>
      </c>
      <c r="E23" s="172">
        <v>2</v>
      </c>
      <c r="F23" s="55">
        <f>400/E23</f>
        <v>200</v>
      </c>
      <c r="G23" s="55">
        <f>D23/E23</f>
        <v>4.5</v>
      </c>
      <c r="H23" s="55">
        <f>(G23*F23*E23)</f>
        <v>1800</v>
      </c>
      <c r="I23" s="54">
        <v>66</v>
      </c>
      <c r="J23" s="124">
        <f>G23/I23</f>
        <v>6.8181818181818177E-2</v>
      </c>
      <c r="K23" s="124">
        <f>J23*E23</f>
        <v>0.13636363636363635</v>
      </c>
      <c r="L23" s="174"/>
    </row>
    <row r="24" spans="1:12" s="170" customFormat="1" ht="20.100000000000001" customHeight="1">
      <c r="A24" s="522">
        <v>5</v>
      </c>
      <c r="B24" s="178" t="s">
        <v>347</v>
      </c>
      <c r="C24" s="181" t="s">
        <v>10</v>
      </c>
      <c r="D24" s="528">
        <f>D7*1</f>
        <v>3</v>
      </c>
      <c r="E24" s="172">
        <v>1</v>
      </c>
      <c r="F24" s="55">
        <f>400/E24</f>
        <v>400</v>
      </c>
      <c r="G24" s="55">
        <f>D24/E24</f>
        <v>3</v>
      </c>
      <c r="H24" s="55">
        <f>(G24*F24*E24)</f>
        <v>1200</v>
      </c>
      <c r="I24" s="54">
        <v>66</v>
      </c>
      <c r="J24" s="124">
        <f>G24/I24</f>
        <v>4.5454545454545456E-2</v>
      </c>
      <c r="K24" s="124">
        <f>J24*E24</f>
        <v>4.5454545454545456E-2</v>
      </c>
      <c r="L24" s="174"/>
    </row>
    <row r="25" spans="1:12" s="170" customFormat="1" ht="21.95" customHeight="1">
      <c r="A25" s="811" t="s">
        <v>119</v>
      </c>
      <c r="B25" s="811"/>
      <c r="C25" s="525"/>
      <c r="D25" s="494"/>
      <c r="E25" s="494"/>
      <c r="F25" s="494"/>
      <c r="G25" s="494">
        <f>SUM(G20:G24)</f>
        <v>243.75</v>
      </c>
      <c r="H25" s="525">
        <f>SUM(H20:H24)</f>
        <v>97500</v>
      </c>
      <c r="I25" s="525"/>
      <c r="J25" s="527">
        <f>SUM(J20:J24)</f>
        <v>3.6931818181818183</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24750</v>
      </c>
      <c r="E27" s="530">
        <v>60</v>
      </c>
      <c r="F27" s="55">
        <f t="shared" ref="F27:F33" si="5">400/E27</f>
        <v>6.666666666666667</v>
      </c>
      <c r="G27" s="55">
        <f>D27/E27</f>
        <v>412.5</v>
      </c>
      <c r="H27" s="55">
        <f t="shared" ref="H27:H33" si="6">(G27*F27*E27)</f>
        <v>165000</v>
      </c>
      <c r="I27" s="526">
        <v>66</v>
      </c>
      <c r="J27" s="124">
        <f>G27/I27</f>
        <v>6.25</v>
      </c>
      <c r="K27" s="124">
        <f t="shared" ref="K27:K33" si="7">J27*E27</f>
        <v>375</v>
      </c>
      <c r="L27" s="176"/>
    </row>
    <row r="28" spans="1:12" s="170" customFormat="1" ht="18.75" customHeight="1">
      <c r="A28" s="522">
        <v>2</v>
      </c>
      <c r="B28" s="177" t="s">
        <v>124</v>
      </c>
      <c r="C28" s="180" t="s">
        <v>116</v>
      </c>
      <c r="D28" s="529">
        <f>D7*2000/2</f>
        <v>3000</v>
      </c>
      <c r="E28" s="530">
        <v>80</v>
      </c>
      <c r="F28" s="55">
        <f t="shared" si="5"/>
        <v>5</v>
      </c>
      <c r="G28" s="55">
        <f t="shared" ref="G28:G33" si="8">D28/E28</f>
        <v>37.5</v>
      </c>
      <c r="H28" s="55">
        <f t="shared" si="6"/>
        <v>15000</v>
      </c>
      <c r="I28" s="526">
        <v>66</v>
      </c>
      <c r="J28" s="124">
        <f t="shared" ref="J28:J33" si="9">G28/I28</f>
        <v>0.56818181818181823</v>
      </c>
      <c r="K28" s="124">
        <f t="shared" si="7"/>
        <v>45.45454545454546</v>
      </c>
      <c r="L28" s="174"/>
    </row>
    <row r="29" spans="1:12" s="170" customFormat="1" ht="18.75" customHeight="1">
      <c r="A29" s="522">
        <v>3</v>
      </c>
      <c r="B29" s="177" t="s">
        <v>350</v>
      </c>
      <c r="C29" s="180"/>
      <c r="D29" s="529">
        <f>D7*8000/2</f>
        <v>12000</v>
      </c>
      <c r="E29" s="530">
        <v>200</v>
      </c>
      <c r="F29" s="55">
        <f t="shared" si="5"/>
        <v>2</v>
      </c>
      <c r="G29" s="55">
        <f t="shared" si="8"/>
        <v>60</v>
      </c>
      <c r="H29" s="55">
        <f t="shared" si="6"/>
        <v>24000</v>
      </c>
      <c r="I29" s="526">
        <v>66</v>
      </c>
      <c r="J29" s="124">
        <f t="shared" si="9"/>
        <v>0.90909090909090906</v>
      </c>
      <c r="K29" s="124">
        <f t="shared" si="7"/>
        <v>181.81818181818181</v>
      </c>
      <c r="L29" s="174"/>
    </row>
    <row r="30" spans="1:12" s="170" customFormat="1" ht="32.25" customHeight="1">
      <c r="A30" s="522">
        <v>4</v>
      </c>
      <c r="B30" s="389" t="s">
        <v>185</v>
      </c>
      <c r="C30" s="182" t="s">
        <v>11</v>
      </c>
      <c r="D30" s="529">
        <f>D7*2000/2</f>
        <v>3000</v>
      </c>
      <c r="E30" s="530">
        <v>400</v>
      </c>
      <c r="F30" s="55">
        <f t="shared" si="5"/>
        <v>1</v>
      </c>
      <c r="G30" s="55">
        <f t="shared" si="8"/>
        <v>7.5</v>
      </c>
      <c r="H30" s="55">
        <f t="shared" si="6"/>
        <v>3000</v>
      </c>
      <c r="I30" s="526">
        <v>66</v>
      </c>
      <c r="J30" s="124">
        <f t="shared" si="9"/>
        <v>0.11363636363636363</v>
      </c>
      <c r="K30" s="124">
        <f t="shared" si="7"/>
        <v>45.454545454545453</v>
      </c>
      <c r="L30" s="176"/>
    </row>
    <row r="31" spans="1:12" s="170" customFormat="1" ht="17.25" customHeight="1">
      <c r="A31" s="522">
        <v>5</v>
      </c>
      <c r="B31" s="178" t="s">
        <v>125</v>
      </c>
      <c r="C31" s="181" t="s">
        <v>116</v>
      </c>
      <c r="D31" s="528">
        <f>D7*2000*1</f>
        <v>6000</v>
      </c>
      <c r="E31" s="530">
        <v>80</v>
      </c>
      <c r="F31" s="55">
        <f t="shared" si="5"/>
        <v>5</v>
      </c>
      <c r="G31" s="55">
        <f t="shared" si="8"/>
        <v>75</v>
      </c>
      <c r="H31" s="55">
        <f t="shared" si="6"/>
        <v>30000</v>
      </c>
      <c r="I31" s="526">
        <v>66</v>
      </c>
      <c r="J31" s="124">
        <f t="shared" si="9"/>
        <v>1.1363636363636365</v>
      </c>
      <c r="K31" s="124">
        <f t="shared" si="7"/>
        <v>90.909090909090921</v>
      </c>
      <c r="L31" s="176"/>
    </row>
    <row r="32" spans="1:12" s="170" customFormat="1" ht="17.25" customHeight="1">
      <c r="A32" s="522">
        <v>6</v>
      </c>
      <c r="B32" s="178" t="s">
        <v>345</v>
      </c>
      <c r="C32" s="181" t="s">
        <v>130</v>
      </c>
      <c r="D32" s="528">
        <f>D7*4</f>
        <v>12</v>
      </c>
      <c r="E32" s="528">
        <v>4</v>
      </c>
      <c r="F32" s="55">
        <f t="shared" si="5"/>
        <v>100</v>
      </c>
      <c r="G32" s="55">
        <f t="shared" si="8"/>
        <v>3</v>
      </c>
      <c r="H32" s="55">
        <f t="shared" si="6"/>
        <v>1200</v>
      </c>
      <c r="I32" s="526">
        <v>66</v>
      </c>
      <c r="J32" s="124">
        <f t="shared" si="9"/>
        <v>4.5454545454545456E-2</v>
      </c>
      <c r="K32" s="124">
        <f t="shared" si="7"/>
        <v>0.18181818181818182</v>
      </c>
      <c r="L32" s="174"/>
    </row>
    <row r="33" spans="1:12" s="170" customFormat="1" ht="17.25" customHeight="1">
      <c r="A33" s="522">
        <v>7</v>
      </c>
      <c r="B33" s="178" t="s">
        <v>342</v>
      </c>
      <c r="C33" s="181" t="s">
        <v>130</v>
      </c>
      <c r="D33" s="528">
        <f>D7*1</f>
        <v>3</v>
      </c>
      <c r="E33" s="528">
        <v>2</v>
      </c>
      <c r="F33" s="55">
        <f t="shared" si="5"/>
        <v>200</v>
      </c>
      <c r="G33" s="55">
        <f t="shared" si="8"/>
        <v>1.5</v>
      </c>
      <c r="H33" s="55">
        <f t="shared" si="6"/>
        <v>600</v>
      </c>
      <c r="I33" s="526">
        <v>66</v>
      </c>
      <c r="J33" s="124">
        <f t="shared" si="9"/>
        <v>2.2727272727272728E-2</v>
      </c>
      <c r="K33" s="124">
        <f t="shared" si="7"/>
        <v>4.5454545454545456E-2</v>
      </c>
      <c r="L33" s="174"/>
    </row>
    <row r="34" spans="1:12" s="171" customFormat="1" ht="21.95" customHeight="1">
      <c r="A34" s="811" t="s">
        <v>119</v>
      </c>
      <c r="B34" s="811"/>
      <c r="C34" s="525"/>
      <c r="D34" s="494"/>
      <c r="E34" s="494"/>
      <c r="F34" s="494"/>
      <c r="G34" s="494">
        <f>SUM(G27:G33)</f>
        <v>597</v>
      </c>
      <c r="H34" s="525">
        <f>SUM(H27:H33)</f>
        <v>238800</v>
      </c>
      <c r="I34" s="525">
        <f>SUM(I27:I33)</f>
        <v>462</v>
      </c>
      <c r="J34" s="527">
        <f>SUM(J27:J33)</f>
        <v>9.045454545454545</v>
      </c>
      <c r="K34" s="494"/>
      <c r="L34" s="494"/>
    </row>
    <row r="35" spans="1:12" s="171" customFormat="1" ht="21.95" customHeight="1">
      <c r="A35" s="812" t="s">
        <v>118</v>
      </c>
      <c r="B35" s="812"/>
      <c r="C35" s="532"/>
      <c r="D35" s="533"/>
      <c r="E35" s="533"/>
      <c r="F35" s="533"/>
      <c r="G35" s="533"/>
      <c r="H35" s="532">
        <f>H34+H25+H18+H9</f>
        <v>456133.33333333331</v>
      </c>
      <c r="I35" s="532"/>
      <c r="J35" s="534"/>
      <c r="K35" s="813"/>
      <c r="L35" s="814"/>
    </row>
    <row r="36" spans="1:12" s="137" customFormat="1" ht="31.5" customHeight="1">
      <c r="A36" s="298" t="s">
        <v>445</v>
      </c>
      <c r="B36" s="298"/>
      <c r="C36" s="298"/>
      <c r="D36" s="16"/>
      <c r="E36" s="16"/>
      <c r="F36" s="94"/>
      <c r="G36" s="628" t="s">
        <v>431</v>
      </c>
      <c r="H36" s="16"/>
      <c r="I36" s="132"/>
      <c r="J36" s="629"/>
      <c r="K36" s="132"/>
      <c r="L36" s="136"/>
    </row>
    <row r="37" spans="1:12" s="11" customFormat="1" ht="32.25" customHeight="1">
      <c r="A37" s="810" t="s">
        <v>446</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K35:L35"/>
    <mergeCell ref="A9:B9"/>
    <mergeCell ref="A10:L10"/>
    <mergeCell ref="A18:B18"/>
    <mergeCell ref="A19:L19"/>
    <mergeCell ref="A25:B25"/>
    <mergeCell ref="A26:L26"/>
  </mergeCells>
  <printOptions horizontalCentered="1"/>
  <pageMargins left="0.25" right="0.25" top="0.62" bottom="0.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rightToLeft="1" view="pageBreakPreview" zoomScale="90" zoomScaleSheetLayoutView="90" workbookViewId="0">
      <selection activeCell="C13" sqref="C13:D13"/>
    </sheetView>
  </sheetViews>
  <sheetFormatPr defaultColWidth="9.140625" defaultRowHeight="15"/>
  <cols>
    <col min="1" max="1" width="9.140625" style="523" customWidth="1"/>
    <col min="2" max="2" width="40.42578125" style="167" customWidth="1"/>
    <col min="3" max="3" width="12.7109375" style="168" customWidth="1"/>
    <col min="4" max="7" width="12.7109375" style="167" customWidth="1"/>
    <col min="8" max="8" width="17.42578125" style="167" customWidth="1"/>
    <col min="9" max="11" width="13.28515625" style="167" customWidth="1"/>
    <col min="12" max="12" width="35.140625" style="167" customWidth="1"/>
    <col min="13" max="13" width="11" style="167" customWidth="1"/>
    <col min="14" max="14" width="34.140625" style="167" customWidth="1"/>
    <col min="15" max="16384" width="9.140625" style="167"/>
  </cols>
  <sheetData>
    <row r="1" spans="1:14" s="169" customFormat="1" ht="22.5" customHeight="1">
      <c r="A1" s="821" t="s">
        <v>120</v>
      </c>
      <c r="B1" s="821"/>
      <c r="C1" s="821"/>
      <c r="D1" s="821"/>
      <c r="E1" s="821"/>
      <c r="F1" s="821"/>
      <c r="G1" s="821"/>
      <c r="H1" s="821"/>
      <c r="I1" s="821"/>
      <c r="J1" s="821"/>
      <c r="K1" s="821"/>
      <c r="L1" s="821"/>
    </row>
    <row r="2" spans="1:14" s="169" customFormat="1" ht="22.5" customHeight="1">
      <c r="A2" s="821" t="s">
        <v>114</v>
      </c>
      <c r="B2" s="821"/>
      <c r="C2" s="821"/>
      <c r="D2" s="821"/>
      <c r="E2" s="821"/>
      <c r="F2" s="821"/>
      <c r="G2" s="821"/>
      <c r="H2" s="821"/>
      <c r="I2" s="821"/>
      <c r="J2" s="821"/>
      <c r="K2" s="821"/>
      <c r="L2" s="821"/>
    </row>
    <row r="3" spans="1:14" s="169" customFormat="1" ht="22.5" customHeight="1" thickBot="1">
      <c r="A3" s="822" t="s">
        <v>349</v>
      </c>
      <c r="B3" s="822"/>
      <c r="C3" s="822"/>
      <c r="D3" s="822"/>
      <c r="E3" s="822"/>
      <c r="F3" s="822"/>
      <c r="G3" s="822"/>
      <c r="H3" s="822"/>
      <c r="I3" s="822"/>
      <c r="J3" s="822"/>
      <c r="K3" s="822"/>
      <c r="L3" s="822"/>
    </row>
    <row r="4" spans="1:14" ht="25.5" customHeight="1">
      <c r="A4" s="823" t="s">
        <v>592</v>
      </c>
      <c r="B4" s="824"/>
      <c r="C4" s="824"/>
      <c r="D4" s="824"/>
      <c r="E4" s="824"/>
      <c r="F4" s="824"/>
      <c r="G4" s="824"/>
      <c r="H4" s="824"/>
      <c r="I4" s="824"/>
      <c r="J4" s="824"/>
      <c r="K4" s="824"/>
      <c r="L4" s="825"/>
    </row>
    <row r="5" spans="1:14" s="171" customFormat="1" ht="35.25" customHeight="1">
      <c r="A5" s="826" t="s">
        <v>1</v>
      </c>
      <c r="B5" s="827"/>
      <c r="C5" s="518" t="s">
        <v>2</v>
      </c>
      <c r="D5" s="518" t="s">
        <v>3</v>
      </c>
      <c r="E5" s="518" t="s">
        <v>4</v>
      </c>
      <c r="F5" s="518" t="s">
        <v>5</v>
      </c>
      <c r="G5" s="518" t="s">
        <v>25</v>
      </c>
      <c r="H5" s="518" t="s">
        <v>6</v>
      </c>
      <c r="I5" s="179" t="s">
        <v>7</v>
      </c>
      <c r="J5" s="519" t="s">
        <v>42</v>
      </c>
      <c r="K5" s="519" t="s">
        <v>110</v>
      </c>
      <c r="L5" s="183" t="s">
        <v>8</v>
      </c>
    </row>
    <row r="6" spans="1:14" s="171" customFormat="1" ht="24.95" customHeight="1">
      <c r="A6" s="818" t="s">
        <v>98</v>
      </c>
      <c r="B6" s="819"/>
      <c r="C6" s="819"/>
      <c r="D6" s="819"/>
      <c r="E6" s="819"/>
      <c r="F6" s="819"/>
      <c r="G6" s="819"/>
      <c r="H6" s="819"/>
      <c r="I6" s="819"/>
      <c r="J6" s="819"/>
      <c r="K6" s="819"/>
      <c r="L6" s="820"/>
    </row>
    <row r="7" spans="1:14" s="170" customFormat="1" ht="20.100000000000001" customHeight="1">
      <c r="A7" s="522">
        <v>1</v>
      </c>
      <c r="B7" s="177" t="s">
        <v>344</v>
      </c>
      <c r="C7" s="175" t="s">
        <v>130</v>
      </c>
      <c r="D7" s="528">
        <v>10</v>
      </c>
      <c r="E7" s="172"/>
      <c r="F7" s="55"/>
      <c r="G7" s="55"/>
      <c r="H7" s="55"/>
      <c r="I7" s="55"/>
      <c r="J7" s="55"/>
      <c r="K7" s="55"/>
      <c r="L7" s="173"/>
    </row>
    <row r="8" spans="1:14" s="170" customFormat="1" ht="20.100000000000001" customHeight="1">
      <c r="A8" s="522">
        <v>2</v>
      </c>
      <c r="B8" s="177" t="s">
        <v>341</v>
      </c>
      <c r="C8" s="175" t="s">
        <v>12</v>
      </c>
      <c r="D8" s="528">
        <v>5000</v>
      </c>
      <c r="E8" s="528">
        <v>60</v>
      </c>
      <c r="F8" s="124">
        <f>400/E8</f>
        <v>6.666666666666667</v>
      </c>
      <c r="G8" s="55">
        <f>D8/E8</f>
        <v>83.333333333333329</v>
      </c>
      <c r="H8" s="55">
        <f>D8*F8</f>
        <v>33333.333333333336</v>
      </c>
      <c r="I8" s="55">
        <v>15</v>
      </c>
      <c r="J8" s="55">
        <f>G8/I8</f>
        <v>5.5555555555555554</v>
      </c>
      <c r="K8" s="124">
        <f>J8*E8</f>
        <v>333.33333333333331</v>
      </c>
      <c r="L8" s="173"/>
    </row>
    <row r="9" spans="1:14" s="170" customFormat="1" ht="21.95" customHeight="1">
      <c r="A9" s="811" t="s">
        <v>119</v>
      </c>
      <c r="B9" s="811"/>
      <c r="C9" s="520"/>
      <c r="D9" s="494"/>
      <c r="E9" s="494"/>
      <c r="F9" s="494"/>
      <c r="G9" s="494">
        <f>SUM(G8)</f>
        <v>83.333333333333329</v>
      </c>
      <c r="H9" s="520">
        <f>SUM(H7:H8)</f>
        <v>33333.333333333336</v>
      </c>
      <c r="I9" s="520"/>
      <c r="J9" s="527">
        <f>SUM(J7:J8)</f>
        <v>5.5555555555555554</v>
      </c>
      <c r="K9" s="494"/>
      <c r="L9" s="494"/>
    </row>
    <row r="10" spans="1:14" s="171" customFormat="1" ht="24.95" customHeight="1">
      <c r="A10" s="815" t="s">
        <v>121</v>
      </c>
      <c r="B10" s="816"/>
      <c r="C10" s="816"/>
      <c r="D10" s="816"/>
      <c r="E10" s="816"/>
      <c r="F10" s="816"/>
      <c r="G10" s="816"/>
      <c r="H10" s="816"/>
      <c r="I10" s="816"/>
      <c r="J10" s="816"/>
      <c r="K10" s="816"/>
      <c r="L10" s="817"/>
    </row>
    <row r="11" spans="1:14" s="170" customFormat="1" ht="18" customHeight="1">
      <c r="A11" s="522">
        <v>1</v>
      </c>
      <c r="B11" s="177" t="s">
        <v>124</v>
      </c>
      <c r="C11" s="180" t="s">
        <v>116</v>
      </c>
      <c r="D11" s="528">
        <f>D7*2000/2</f>
        <v>10000</v>
      </c>
      <c r="E11" s="528">
        <v>80</v>
      </c>
      <c r="F11" s="124">
        <f>400/E11</f>
        <v>5</v>
      </c>
      <c r="G11" s="55">
        <f t="shared" ref="G11:G17" si="0">D11/E11</f>
        <v>125</v>
      </c>
      <c r="H11" s="55">
        <f t="shared" ref="H11:H17" si="1">(G11*F11*E11)</f>
        <v>50000</v>
      </c>
      <c r="I11" s="54">
        <v>66</v>
      </c>
      <c r="J11" s="124">
        <f>G11/I11</f>
        <v>1.893939393939394</v>
      </c>
      <c r="K11" s="124">
        <f>J11*E11</f>
        <v>151.51515151515153</v>
      </c>
      <c r="L11" s="535"/>
      <c r="M11" s="535">
        <f>0.3*0.7</f>
        <v>0.21</v>
      </c>
    </row>
    <row r="12" spans="1:14" s="170" customFormat="1" ht="18" customHeight="1">
      <c r="A12" s="522">
        <v>2</v>
      </c>
      <c r="B12" s="178" t="s">
        <v>125</v>
      </c>
      <c r="C12" s="181" t="s">
        <v>116</v>
      </c>
      <c r="D12" s="528">
        <f>D7*2000*2</f>
        <v>40000</v>
      </c>
      <c r="E12" s="528">
        <v>80</v>
      </c>
      <c r="F12" s="124">
        <f t="shared" ref="F12:F17" si="2">400/E12</f>
        <v>5</v>
      </c>
      <c r="G12" s="55">
        <f t="shared" si="0"/>
        <v>500</v>
      </c>
      <c r="H12" s="55">
        <f t="shared" si="1"/>
        <v>200000</v>
      </c>
      <c r="I12" s="54">
        <v>66</v>
      </c>
      <c r="J12" s="124">
        <f t="shared" ref="J12:J17" si="3">G12/I12</f>
        <v>7.5757575757575761</v>
      </c>
      <c r="K12" s="124">
        <f t="shared" ref="K12:K17" si="4">J12*E12</f>
        <v>606.06060606060612</v>
      </c>
      <c r="L12" s="535"/>
      <c r="M12" s="535">
        <f>0.2*0.7</f>
        <v>0.13999999999999999</v>
      </c>
    </row>
    <row r="13" spans="1:14" s="170" customFormat="1" ht="18" customHeight="1">
      <c r="A13" s="522">
        <v>3</v>
      </c>
      <c r="B13" s="178" t="s">
        <v>343</v>
      </c>
      <c r="C13" s="181" t="s">
        <v>18</v>
      </c>
      <c r="D13" s="528">
        <f>D7*8000/2</f>
        <v>40000</v>
      </c>
      <c r="E13" s="528">
        <v>200</v>
      </c>
      <c r="F13" s="124">
        <f t="shared" si="2"/>
        <v>2</v>
      </c>
      <c r="G13" s="55">
        <f t="shared" si="0"/>
        <v>200</v>
      </c>
      <c r="H13" s="55">
        <f t="shared" si="1"/>
        <v>80000</v>
      </c>
      <c r="I13" s="54">
        <v>66</v>
      </c>
      <c r="J13" s="124">
        <f t="shared" si="3"/>
        <v>3.0303030303030303</v>
      </c>
      <c r="K13" s="124">
        <f t="shared" si="4"/>
        <v>606.06060606060601</v>
      </c>
      <c r="L13" s="531" t="s">
        <v>348</v>
      </c>
      <c r="M13" s="531"/>
    </row>
    <row r="14" spans="1:14" s="170" customFormat="1" ht="18" customHeight="1">
      <c r="A14" s="522">
        <v>4</v>
      </c>
      <c r="B14" s="178" t="s">
        <v>345</v>
      </c>
      <c r="C14" s="181" t="s">
        <v>130</v>
      </c>
      <c r="D14" s="528">
        <f>D7*12</f>
        <v>120</v>
      </c>
      <c r="E14" s="528">
        <v>4</v>
      </c>
      <c r="F14" s="124">
        <f t="shared" si="2"/>
        <v>100</v>
      </c>
      <c r="G14" s="55">
        <f t="shared" si="0"/>
        <v>30</v>
      </c>
      <c r="H14" s="55">
        <f t="shared" si="1"/>
        <v>12000</v>
      </c>
      <c r="I14" s="54">
        <v>66</v>
      </c>
      <c r="J14" s="124">
        <f t="shared" si="3"/>
        <v>0.45454545454545453</v>
      </c>
      <c r="K14" s="124">
        <f>J14*E14</f>
        <v>1.8181818181818181</v>
      </c>
      <c r="L14" s="174"/>
      <c r="M14" s="174">
        <f>2000/M12</f>
        <v>14285.714285714288</v>
      </c>
      <c r="N14" s="170" t="s">
        <v>351</v>
      </c>
    </row>
    <row r="15" spans="1:14" s="170" customFormat="1" ht="18" customHeight="1">
      <c r="A15" s="522">
        <v>5</v>
      </c>
      <c r="B15" s="178" t="s">
        <v>346</v>
      </c>
      <c r="C15" s="181" t="s">
        <v>130</v>
      </c>
      <c r="D15" s="528">
        <f>D7*3</f>
        <v>30</v>
      </c>
      <c r="E15" s="528">
        <v>4</v>
      </c>
      <c r="F15" s="124">
        <f t="shared" si="2"/>
        <v>100</v>
      </c>
      <c r="G15" s="55">
        <f t="shared" si="0"/>
        <v>7.5</v>
      </c>
      <c r="H15" s="55">
        <f t="shared" si="1"/>
        <v>3000</v>
      </c>
      <c r="I15" s="54">
        <v>66</v>
      </c>
      <c r="J15" s="124">
        <f t="shared" si="3"/>
        <v>0.11363636363636363</v>
      </c>
      <c r="K15" s="124">
        <f t="shared" si="4"/>
        <v>0.45454545454545453</v>
      </c>
      <c r="L15" s="174"/>
      <c r="M15" s="174">
        <f>2000/M11</f>
        <v>9523.8095238095248</v>
      </c>
      <c r="N15" s="170" t="s">
        <v>352</v>
      </c>
    </row>
    <row r="16" spans="1:14" s="170" customFormat="1" ht="18" customHeight="1">
      <c r="A16" s="522">
        <v>6</v>
      </c>
      <c r="B16" s="178" t="s">
        <v>342</v>
      </c>
      <c r="C16" s="181" t="s">
        <v>130</v>
      </c>
      <c r="D16" s="528">
        <f>D7*3</f>
        <v>30</v>
      </c>
      <c r="E16" s="528">
        <v>2</v>
      </c>
      <c r="F16" s="124">
        <f t="shared" si="2"/>
        <v>200</v>
      </c>
      <c r="G16" s="55">
        <f t="shared" si="0"/>
        <v>15</v>
      </c>
      <c r="H16" s="55">
        <f t="shared" si="1"/>
        <v>6000</v>
      </c>
      <c r="I16" s="54">
        <v>66</v>
      </c>
      <c r="J16" s="124">
        <f t="shared" si="3"/>
        <v>0.22727272727272727</v>
      </c>
      <c r="K16" s="124">
        <f t="shared" si="4"/>
        <v>0.45454545454545453</v>
      </c>
      <c r="L16" s="174"/>
    </row>
    <row r="17" spans="1:12" s="170" customFormat="1" ht="18" customHeight="1">
      <c r="A17" s="522">
        <v>7</v>
      </c>
      <c r="B17" s="178" t="s">
        <v>347</v>
      </c>
      <c r="C17" s="181" t="s">
        <v>10</v>
      </c>
      <c r="D17" s="528">
        <f>D7*1</f>
        <v>10</v>
      </c>
      <c r="E17" s="528">
        <v>1</v>
      </c>
      <c r="F17" s="124">
        <f t="shared" si="2"/>
        <v>400</v>
      </c>
      <c r="G17" s="55">
        <f t="shared" si="0"/>
        <v>10</v>
      </c>
      <c r="H17" s="55">
        <f t="shared" si="1"/>
        <v>4000</v>
      </c>
      <c r="I17" s="54">
        <v>66</v>
      </c>
      <c r="J17" s="124">
        <f t="shared" si="3"/>
        <v>0.15151515151515152</v>
      </c>
      <c r="K17" s="124">
        <f t="shared" si="4"/>
        <v>0.15151515151515152</v>
      </c>
      <c r="L17" s="174"/>
    </row>
    <row r="18" spans="1:12" s="170" customFormat="1" ht="21.95" customHeight="1">
      <c r="A18" s="811" t="s">
        <v>119</v>
      </c>
      <c r="B18" s="811"/>
      <c r="C18" s="520"/>
      <c r="D18" s="494"/>
      <c r="E18" s="494"/>
      <c r="F18" s="494"/>
      <c r="G18" s="494">
        <f>SUM(G11:G17)</f>
        <v>887.5</v>
      </c>
      <c r="H18" s="520">
        <f>SUM(H11:H17)</f>
        <v>355000</v>
      </c>
      <c r="I18" s="520"/>
      <c r="J18" s="520">
        <f>SUM(J11:J17)</f>
        <v>13.446969696969697</v>
      </c>
      <c r="K18" s="520"/>
      <c r="L18" s="494"/>
    </row>
    <row r="19" spans="1:12" s="171" customFormat="1" ht="24.95" customHeight="1">
      <c r="A19" s="815" t="s">
        <v>122</v>
      </c>
      <c r="B19" s="816"/>
      <c r="C19" s="816"/>
      <c r="D19" s="816"/>
      <c r="E19" s="816"/>
      <c r="F19" s="816"/>
      <c r="G19" s="816"/>
      <c r="H19" s="816"/>
      <c r="I19" s="816"/>
      <c r="J19" s="816"/>
      <c r="K19" s="816"/>
      <c r="L19" s="817"/>
    </row>
    <row r="20" spans="1:12" s="170" customFormat="1" ht="20.100000000000001" customHeight="1">
      <c r="A20" s="522">
        <v>1</v>
      </c>
      <c r="B20" s="178" t="s">
        <v>125</v>
      </c>
      <c r="C20" s="181" t="s">
        <v>116</v>
      </c>
      <c r="D20" s="528">
        <f>D7*2000*3</f>
        <v>60000</v>
      </c>
      <c r="E20" s="172">
        <v>80</v>
      </c>
      <c r="F20" s="55">
        <f>400/E20</f>
        <v>5</v>
      </c>
      <c r="G20" s="55">
        <f>D20/E20</f>
        <v>750</v>
      </c>
      <c r="H20" s="55">
        <f>(G20*F20*E20)</f>
        <v>300000</v>
      </c>
      <c r="I20" s="54">
        <v>66</v>
      </c>
      <c r="J20" s="124">
        <f>G20/I20</f>
        <v>11.363636363636363</v>
      </c>
      <c r="K20" s="124">
        <f>J20*E20</f>
        <v>909.09090909090901</v>
      </c>
      <c r="L20" s="174"/>
    </row>
    <row r="21" spans="1:12" s="170" customFormat="1" ht="20.100000000000001" customHeight="1">
      <c r="A21" s="522">
        <v>2</v>
      </c>
      <c r="B21" s="178" t="s">
        <v>345</v>
      </c>
      <c r="C21" s="181" t="s">
        <v>130</v>
      </c>
      <c r="D21" s="528">
        <f>D7*12</f>
        <v>120</v>
      </c>
      <c r="E21" s="172">
        <v>4</v>
      </c>
      <c r="F21" s="55">
        <f>400/E21</f>
        <v>100</v>
      </c>
      <c r="G21" s="55">
        <f>D21/E21</f>
        <v>30</v>
      </c>
      <c r="H21" s="55">
        <f>(G21*F21*E21)</f>
        <v>12000</v>
      </c>
      <c r="I21" s="54">
        <v>66</v>
      </c>
      <c r="J21" s="124">
        <f>G21/I21</f>
        <v>0.45454545454545453</v>
      </c>
      <c r="K21" s="124">
        <f>J21*E21</f>
        <v>1.8181818181818181</v>
      </c>
      <c r="L21" s="174"/>
    </row>
    <row r="22" spans="1:12" s="170" customFormat="1" ht="20.100000000000001" customHeight="1">
      <c r="A22" s="522">
        <v>3</v>
      </c>
      <c r="B22" s="178" t="s">
        <v>346</v>
      </c>
      <c r="C22" s="181" t="s">
        <v>130</v>
      </c>
      <c r="D22" s="528">
        <f>D7*3</f>
        <v>30</v>
      </c>
      <c r="E22" s="172">
        <v>4</v>
      </c>
      <c r="F22" s="55">
        <f>400/E22</f>
        <v>100</v>
      </c>
      <c r="G22" s="55">
        <f>D22/E22</f>
        <v>7.5</v>
      </c>
      <c r="H22" s="55">
        <f>(G22*F22*E22)</f>
        <v>3000</v>
      </c>
      <c r="I22" s="54">
        <v>66</v>
      </c>
      <c r="J22" s="124">
        <f>G22/I22</f>
        <v>0.11363636363636363</v>
      </c>
      <c r="K22" s="124">
        <f>J22*E22</f>
        <v>0.45454545454545453</v>
      </c>
      <c r="L22" s="174"/>
    </row>
    <row r="23" spans="1:12" s="170" customFormat="1" ht="20.100000000000001" customHeight="1">
      <c r="A23" s="522">
        <v>4</v>
      </c>
      <c r="B23" s="178" t="s">
        <v>342</v>
      </c>
      <c r="C23" s="181" t="s">
        <v>130</v>
      </c>
      <c r="D23" s="528">
        <f>D7*3</f>
        <v>30</v>
      </c>
      <c r="E23" s="172">
        <v>2</v>
      </c>
      <c r="F23" s="55">
        <f>400/E23</f>
        <v>200</v>
      </c>
      <c r="G23" s="55">
        <f>D23/E23</f>
        <v>15</v>
      </c>
      <c r="H23" s="55">
        <f>(G23*F23*E23)</f>
        <v>6000</v>
      </c>
      <c r="I23" s="54">
        <v>66</v>
      </c>
      <c r="J23" s="124">
        <f>G23/I23</f>
        <v>0.22727272727272727</v>
      </c>
      <c r="K23" s="124">
        <f>J23*E23</f>
        <v>0.45454545454545453</v>
      </c>
      <c r="L23" s="174"/>
    </row>
    <row r="24" spans="1:12" s="170" customFormat="1" ht="20.100000000000001" customHeight="1">
      <c r="A24" s="522">
        <v>5</v>
      </c>
      <c r="B24" s="178" t="s">
        <v>347</v>
      </c>
      <c r="C24" s="181" t="s">
        <v>10</v>
      </c>
      <c r="D24" s="528">
        <f>D7*1</f>
        <v>10</v>
      </c>
      <c r="E24" s="172">
        <v>1</v>
      </c>
      <c r="F24" s="55">
        <f>400/E24</f>
        <v>400</v>
      </c>
      <c r="G24" s="55">
        <f>D24/E24</f>
        <v>10</v>
      </c>
      <c r="H24" s="55">
        <f>(G24*F24*E24)</f>
        <v>4000</v>
      </c>
      <c r="I24" s="54">
        <v>66</v>
      </c>
      <c r="J24" s="124">
        <f>G24/I24</f>
        <v>0.15151515151515152</v>
      </c>
      <c r="K24" s="124">
        <f>J24*E24</f>
        <v>0.15151515151515152</v>
      </c>
      <c r="L24" s="174"/>
    </row>
    <row r="25" spans="1:12" s="170" customFormat="1" ht="21.95" customHeight="1">
      <c r="A25" s="811" t="s">
        <v>119</v>
      </c>
      <c r="B25" s="811"/>
      <c r="C25" s="520"/>
      <c r="D25" s="494"/>
      <c r="E25" s="494"/>
      <c r="F25" s="494"/>
      <c r="G25" s="494">
        <f>SUM(G20:G24)</f>
        <v>812.5</v>
      </c>
      <c r="H25" s="520">
        <f>SUM(H20:H24)</f>
        <v>325000</v>
      </c>
      <c r="I25" s="520"/>
      <c r="J25" s="527">
        <f>SUM(J20:J24)</f>
        <v>12.310606060606061</v>
      </c>
      <c r="K25" s="494"/>
      <c r="L25" s="494"/>
    </row>
    <row r="26" spans="1:12" s="171" customFormat="1" ht="24.95" customHeight="1">
      <c r="A26" s="815" t="s">
        <v>123</v>
      </c>
      <c r="B26" s="816"/>
      <c r="C26" s="816"/>
      <c r="D26" s="816"/>
      <c r="E26" s="816"/>
      <c r="F26" s="816"/>
      <c r="G26" s="816"/>
      <c r="H26" s="816"/>
      <c r="I26" s="816"/>
      <c r="J26" s="816"/>
      <c r="K26" s="816"/>
      <c r="L26" s="817"/>
    </row>
    <row r="27" spans="1:12" s="170" customFormat="1" ht="18.75" customHeight="1">
      <c r="A27" s="522">
        <v>1</v>
      </c>
      <c r="B27" s="178" t="s">
        <v>117</v>
      </c>
      <c r="C27" s="181" t="s">
        <v>18</v>
      </c>
      <c r="D27" s="528">
        <f>D7*11000/4*3</f>
        <v>82500</v>
      </c>
      <c r="E27" s="530">
        <v>60</v>
      </c>
      <c r="F27" s="55">
        <f t="shared" ref="F27:F33" si="5">400/E27</f>
        <v>6.666666666666667</v>
      </c>
      <c r="G27" s="55">
        <f t="shared" ref="G27:G33" si="6">D27/E27</f>
        <v>1375</v>
      </c>
      <c r="H27" s="55">
        <f t="shared" ref="H27:H33" si="7">(G27*F27*E27)</f>
        <v>550000.00000000012</v>
      </c>
      <c r="I27" s="526">
        <v>66</v>
      </c>
      <c r="J27" s="124">
        <f>G27/I27</f>
        <v>20.833333333333332</v>
      </c>
      <c r="K27" s="124">
        <f t="shared" ref="K27:K33" si="8">J27*E27</f>
        <v>1250</v>
      </c>
      <c r="L27" s="176"/>
    </row>
    <row r="28" spans="1:12" s="170" customFormat="1" ht="18.75" customHeight="1">
      <c r="A28" s="522">
        <v>2</v>
      </c>
      <c r="B28" s="177" t="s">
        <v>124</v>
      </c>
      <c r="C28" s="180" t="s">
        <v>116</v>
      </c>
      <c r="D28" s="529">
        <f>D7*2000/2</f>
        <v>10000</v>
      </c>
      <c r="E28" s="530">
        <v>80</v>
      </c>
      <c r="F28" s="55">
        <f t="shared" si="5"/>
        <v>5</v>
      </c>
      <c r="G28" s="55">
        <f t="shared" si="6"/>
        <v>125</v>
      </c>
      <c r="H28" s="55">
        <f t="shared" si="7"/>
        <v>50000</v>
      </c>
      <c r="I28" s="526">
        <v>66</v>
      </c>
      <c r="J28" s="124">
        <f t="shared" ref="J28:J33" si="9">G28/I28</f>
        <v>1.893939393939394</v>
      </c>
      <c r="K28" s="124">
        <f t="shared" si="8"/>
        <v>151.51515151515153</v>
      </c>
      <c r="L28" s="174"/>
    </row>
    <row r="29" spans="1:12" s="170" customFormat="1" ht="18.75" customHeight="1">
      <c r="A29" s="522">
        <v>3</v>
      </c>
      <c r="B29" s="177" t="s">
        <v>350</v>
      </c>
      <c r="C29" s="180"/>
      <c r="D29" s="529">
        <f>D7*8000/2</f>
        <v>40000</v>
      </c>
      <c r="E29" s="530">
        <v>200</v>
      </c>
      <c r="F29" s="55">
        <f t="shared" si="5"/>
        <v>2</v>
      </c>
      <c r="G29" s="55">
        <f t="shared" si="6"/>
        <v>200</v>
      </c>
      <c r="H29" s="55">
        <f t="shared" si="7"/>
        <v>80000</v>
      </c>
      <c r="I29" s="526">
        <v>66</v>
      </c>
      <c r="J29" s="124">
        <f t="shared" si="9"/>
        <v>3.0303030303030303</v>
      </c>
      <c r="K29" s="124">
        <f t="shared" si="8"/>
        <v>606.06060606060601</v>
      </c>
      <c r="L29" s="174"/>
    </row>
    <row r="30" spans="1:12" s="170" customFormat="1" ht="32.25" customHeight="1">
      <c r="A30" s="522">
        <v>4</v>
      </c>
      <c r="B30" s="389" t="s">
        <v>185</v>
      </c>
      <c r="C30" s="182" t="s">
        <v>11</v>
      </c>
      <c r="D30" s="529">
        <f>D7*2000/2</f>
        <v>10000</v>
      </c>
      <c r="E30" s="530">
        <v>400</v>
      </c>
      <c r="F30" s="55">
        <f t="shared" si="5"/>
        <v>1</v>
      </c>
      <c r="G30" s="55">
        <f t="shared" si="6"/>
        <v>25</v>
      </c>
      <c r="H30" s="55">
        <f t="shared" si="7"/>
        <v>10000</v>
      </c>
      <c r="I30" s="526">
        <v>66</v>
      </c>
      <c r="J30" s="124">
        <f t="shared" si="9"/>
        <v>0.37878787878787878</v>
      </c>
      <c r="K30" s="124">
        <f t="shared" si="8"/>
        <v>151.5151515151515</v>
      </c>
      <c r="L30" s="176"/>
    </row>
    <row r="31" spans="1:12" s="170" customFormat="1" ht="17.25" customHeight="1">
      <c r="A31" s="522">
        <v>5</v>
      </c>
      <c r="B31" s="178" t="s">
        <v>125</v>
      </c>
      <c r="C31" s="181" t="s">
        <v>116</v>
      </c>
      <c r="D31" s="528">
        <f>D7*2000*1</f>
        <v>20000</v>
      </c>
      <c r="E31" s="530">
        <v>80</v>
      </c>
      <c r="F31" s="55">
        <f t="shared" si="5"/>
        <v>5</v>
      </c>
      <c r="G31" s="55">
        <f t="shared" si="6"/>
        <v>250</v>
      </c>
      <c r="H31" s="55">
        <f t="shared" si="7"/>
        <v>100000</v>
      </c>
      <c r="I31" s="526">
        <v>66</v>
      </c>
      <c r="J31" s="124">
        <f t="shared" si="9"/>
        <v>3.7878787878787881</v>
      </c>
      <c r="K31" s="124">
        <f t="shared" si="8"/>
        <v>303.03030303030306</v>
      </c>
      <c r="L31" s="176"/>
    </row>
    <row r="32" spans="1:12" s="170" customFormat="1" ht="17.25" customHeight="1">
      <c r="A32" s="522">
        <v>6</v>
      </c>
      <c r="B32" s="178" t="s">
        <v>345</v>
      </c>
      <c r="C32" s="181" t="s">
        <v>130</v>
      </c>
      <c r="D32" s="528">
        <f>D7*4</f>
        <v>40</v>
      </c>
      <c r="E32" s="528">
        <v>4</v>
      </c>
      <c r="F32" s="55">
        <f t="shared" si="5"/>
        <v>100</v>
      </c>
      <c r="G32" s="55">
        <f t="shared" si="6"/>
        <v>10</v>
      </c>
      <c r="H32" s="55">
        <f t="shared" si="7"/>
        <v>4000</v>
      </c>
      <c r="I32" s="526">
        <v>66</v>
      </c>
      <c r="J32" s="124">
        <f t="shared" si="9"/>
        <v>0.15151515151515152</v>
      </c>
      <c r="K32" s="124">
        <f t="shared" si="8"/>
        <v>0.60606060606060608</v>
      </c>
      <c r="L32" s="174"/>
    </row>
    <row r="33" spans="1:12" s="170" customFormat="1" ht="17.25" customHeight="1">
      <c r="A33" s="522">
        <v>7</v>
      </c>
      <c r="B33" s="178" t="s">
        <v>342</v>
      </c>
      <c r="C33" s="181" t="s">
        <v>130</v>
      </c>
      <c r="D33" s="528">
        <f>D7*1</f>
        <v>10</v>
      </c>
      <c r="E33" s="528">
        <v>2</v>
      </c>
      <c r="F33" s="55">
        <f t="shared" si="5"/>
        <v>200</v>
      </c>
      <c r="G33" s="55">
        <f t="shared" si="6"/>
        <v>5</v>
      </c>
      <c r="H33" s="55">
        <f t="shared" si="7"/>
        <v>2000</v>
      </c>
      <c r="I33" s="526">
        <v>66</v>
      </c>
      <c r="J33" s="124">
        <f t="shared" si="9"/>
        <v>7.575757575757576E-2</v>
      </c>
      <c r="K33" s="124">
        <f t="shared" si="8"/>
        <v>0.15151515151515152</v>
      </c>
      <c r="L33" s="174"/>
    </row>
    <row r="34" spans="1:12" s="171" customFormat="1" ht="21.95" customHeight="1">
      <c r="A34" s="811" t="s">
        <v>119</v>
      </c>
      <c r="B34" s="811"/>
      <c r="C34" s="520"/>
      <c r="D34" s="494"/>
      <c r="E34" s="494"/>
      <c r="F34" s="494"/>
      <c r="G34" s="494">
        <f>SUM(G27:G33)</f>
        <v>1990</v>
      </c>
      <c r="H34" s="520">
        <f>SUM(H27:H33)</f>
        <v>796000.00000000012</v>
      </c>
      <c r="I34" s="520">
        <f>SUM(I27:I33)</f>
        <v>462</v>
      </c>
      <c r="J34" s="527">
        <f>SUM(J27:J33)</f>
        <v>30.151515151515152</v>
      </c>
      <c r="K34" s="494"/>
      <c r="L34" s="494"/>
    </row>
    <row r="35" spans="1:12" s="171" customFormat="1" ht="21.95" customHeight="1">
      <c r="A35" s="812" t="s">
        <v>118</v>
      </c>
      <c r="B35" s="812"/>
      <c r="C35" s="532"/>
      <c r="D35" s="533"/>
      <c r="E35" s="533"/>
      <c r="F35" s="533"/>
      <c r="G35" s="533"/>
      <c r="H35" s="532">
        <f>H34+H25+H18+H9</f>
        <v>1509333.3333333333</v>
      </c>
      <c r="I35" s="532"/>
      <c r="J35" s="534"/>
      <c r="K35" s="813"/>
      <c r="L35" s="814"/>
    </row>
    <row r="36" spans="1:12" s="137" customFormat="1" ht="31.5" customHeight="1">
      <c r="A36" s="298" t="s">
        <v>443</v>
      </c>
      <c r="B36" s="298"/>
      <c r="C36" s="298"/>
      <c r="D36" s="16"/>
      <c r="E36" s="16"/>
      <c r="F36" s="94"/>
      <c r="G36" s="628" t="s">
        <v>431</v>
      </c>
      <c r="H36" s="16"/>
      <c r="I36" s="132"/>
      <c r="J36" s="629"/>
      <c r="K36" s="132"/>
      <c r="L36" s="136"/>
    </row>
    <row r="37" spans="1:12" s="11" customFormat="1" ht="32.25" customHeight="1">
      <c r="A37" s="810" t="s">
        <v>444</v>
      </c>
      <c r="B37" s="810"/>
      <c r="C37" s="629" t="s">
        <v>223</v>
      </c>
      <c r="D37" s="16"/>
      <c r="E37" s="16"/>
      <c r="F37" s="94"/>
      <c r="G37" s="67"/>
      <c r="H37" s="16"/>
      <c r="I37" s="132"/>
      <c r="J37" s="629"/>
      <c r="K37" s="132"/>
      <c r="L37" s="136"/>
    </row>
    <row r="38" spans="1:12" s="137" customFormat="1" ht="32.25" customHeight="1">
      <c r="A38" s="300"/>
      <c r="B38" s="301"/>
      <c r="C38" s="142" t="s">
        <v>442</v>
      </c>
      <c r="D38" s="143"/>
      <c r="E38" s="143"/>
      <c r="F38" s="142"/>
      <c r="G38" s="11" t="s">
        <v>21</v>
      </c>
      <c r="H38" s="164"/>
      <c r="I38" s="284"/>
      <c r="J38" s="164"/>
      <c r="K38" s="164"/>
      <c r="L38" s="322"/>
    </row>
    <row r="39" spans="1:12" s="58" customFormat="1" ht="32.25" customHeight="1">
      <c r="C39" s="132" t="s">
        <v>279</v>
      </c>
      <c r="D39" s="144"/>
      <c r="E39" s="144"/>
      <c r="F39" s="132"/>
      <c r="G39" s="144" t="s">
        <v>423</v>
      </c>
      <c r="H39" s="165"/>
      <c r="I39" s="144"/>
      <c r="J39" s="165"/>
      <c r="K39" s="283"/>
      <c r="L39" s="282" t="s">
        <v>44</v>
      </c>
    </row>
  </sheetData>
  <mergeCells count="16">
    <mergeCell ref="A6:L6"/>
    <mergeCell ref="A1:L1"/>
    <mergeCell ref="A2:L2"/>
    <mergeCell ref="A3:L3"/>
    <mergeCell ref="A4:L4"/>
    <mergeCell ref="A5:B5"/>
    <mergeCell ref="A37:B37"/>
    <mergeCell ref="A34:B34"/>
    <mergeCell ref="A35:B35"/>
    <mergeCell ref="A9:B9"/>
    <mergeCell ref="A10:L10"/>
    <mergeCell ref="A18:B18"/>
    <mergeCell ref="A19:L19"/>
    <mergeCell ref="A25:B25"/>
    <mergeCell ref="A26:L26"/>
    <mergeCell ref="K35:L35"/>
  </mergeCells>
  <printOptions horizontalCentered="1"/>
  <pageMargins left="0.25" right="0.25" top="0.62" bottom="0.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39</vt:i4>
      </vt:variant>
    </vt:vector>
  </HeadingPairs>
  <TitlesOfParts>
    <vt:vector size="82" baseType="lpstr">
      <vt:lpstr>اجزا</vt:lpstr>
      <vt:lpstr>breef 61 million</vt:lpstr>
      <vt:lpstr>بی بی مهرو</vt:lpstr>
      <vt:lpstr>قرغه</vt:lpstr>
      <vt:lpstr>پغمان</vt:lpstr>
      <vt:lpstr>ده مراد خان 2</vt:lpstr>
      <vt:lpstr>ده مراد خان 1</vt:lpstr>
      <vt:lpstr>گذرگاه 2</vt:lpstr>
      <vt:lpstr>گذرگاه 1</vt:lpstr>
      <vt:lpstr>تپه قرغه</vt:lpstr>
      <vt:lpstr>کوه قصبه</vt:lpstr>
      <vt:lpstr>بادام باغ2</vt:lpstr>
      <vt:lpstr>تنگی غارو2</vt:lpstr>
      <vt:lpstr>منشی میرغلام1</vt:lpstr>
      <vt:lpstr>کلوله پشته</vt:lpstr>
      <vt:lpstr>تنگی غارو1</vt:lpstr>
      <vt:lpstr>تپه مرنجان</vt:lpstr>
      <vt:lpstr>کوه آسمائی</vt:lpstr>
      <vt:lpstr>بینی حصار</vt:lpstr>
      <vt:lpstr>کمربند سبز هرات</vt:lpstr>
      <vt:lpstr>چمتله</vt:lpstr>
      <vt:lpstr>شیردروازه</vt:lpstr>
      <vt:lpstr>قلعه مسلم</vt:lpstr>
      <vt:lpstr>توسعوی منشی میرغلام </vt:lpstr>
      <vt:lpstr>انجیرک</vt:lpstr>
      <vt:lpstr>ده سبز </vt:lpstr>
      <vt:lpstr>شهرک غیبی بابا</vt:lpstr>
      <vt:lpstr>دانشمند</vt:lpstr>
      <vt:lpstr>توسعه وی منشی </vt:lpstr>
      <vt:lpstr>قریه زاغان</vt:lpstr>
      <vt:lpstr>بلخ1</vt:lpstr>
      <vt:lpstr>هرات1</vt:lpstr>
      <vt:lpstr>Nursery Combain Plan</vt:lpstr>
      <vt:lpstr>Combain plan</vt:lpstr>
      <vt:lpstr>1399 Project Brief</vt:lpstr>
      <vt:lpstr>Financial Plan 1397</vt:lpstr>
      <vt:lpstr>فارمت جدید</vt:lpstr>
      <vt:lpstr>Annual Workplan</vt:lpstr>
      <vt:lpstr>FP monthly base 1397</vt:lpstr>
      <vt:lpstr>Procurment plan</vt:lpstr>
      <vt:lpstr>Sheet1</vt:lpstr>
      <vt:lpstr>Maintenance Plan</vt:lpstr>
      <vt:lpstr>Labour Analysis</vt:lpstr>
      <vt:lpstr>'1399 Project Brief'!Print_Area</vt:lpstr>
      <vt:lpstr>'Annual Workplan'!Print_Area</vt:lpstr>
      <vt:lpstr>'breef 61 million'!Print_Area</vt:lpstr>
      <vt:lpstr>'Combain plan'!Print_Area</vt:lpstr>
      <vt:lpstr>'Financial Plan 1397'!Print_Area</vt:lpstr>
      <vt:lpstr>'FP monthly base 1397'!Print_Area</vt:lpstr>
      <vt:lpstr>'Nursery Combain Plan'!Print_Area</vt:lpstr>
      <vt:lpstr>'Procurment plan'!Print_Area</vt:lpstr>
      <vt:lpstr>انجیرک!Print_Area</vt:lpstr>
      <vt:lpstr>'بادام باغ2'!Print_Area</vt:lpstr>
      <vt:lpstr>بلخ1!Print_Area</vt:lpstr>
      <vt:lpstr>'بی بی مهرو'!Print_Area</vt:lpstr>
      <vt:lpstr>'بینی حصار'!Print_Area</vt:lpstr>
      <vt:lpstr>پغمان!Print_Area</vt:lpstr>
      <vt:lpstr>'تپه قرغه'!Print_Area</vt:lpstr>
      <vt:lpstr>'تپه مرنجان'!Print_Area</vt:lpstr>
      <vt:lpstr>'تنگی غارو1'!Print_Area</vt:lpstr>
      <vt:lpstr>'تنگی غارو2'!Print_Area</vt:lpstr>
      <vt:lpstr>'توسعه وی منشی '!Print_Area</vt:lpstr>
      <vt:lpstr>'توسعوی منشی میرغلام '!Print_Area</vt:lpstr>
      <vt:lpstr>چمتله!Print_Area</vt:lpstr>
      <vt:lpstr>دانشمند!Print_Area</vt:lpstr>
      <vt:lpstr>'ده سبز '!Print_Area</vt:lpstr>
      <vt:lpstr>'ده مراد خان 1'!Print_Area</vt:lpstr>
      <vt:lpstr>'ده مراد خان 2'!Print_Area</vt:lpstr>
      <vt:lpstr>'شهرک غیبی بابا'!Print_Area</vt:lpstr>
      <vt:lpstr>شیردروازه!Print_Area</vt:lpstr>
      <vt:lpstr>'فارمت جدید'!Print_Area</vt:lpstr>
      <vt:lpstr>قرغه!Print_Area</vt:lpstr>
      <vt:lpstr>'قریه زاغان'!Print_Area</vt:lpstr>
      <vt:lpstr>'قلعه مسلم'!Print_Area</vt:lpstr>
      <vt:lpstr>'کلوله پشته'!Print_Area</vt:lpstr>
      <vt:lpstr>'کمربند سبز هرات'!Print_Area</vt:lpstr>
      <vt:lpstr>'کوه آسمائی'!Print_Area</vt:lpstr>
      <vt:lpstr>'کوه قصبه'!Print_Area</vt:lpstr>
      <vt:lpstr>'گذرگاه 1'!Print_Area</vt:lpstr>
      <vt:lpstr>'گذرگاه 2'!Print_Area</vt:lpstr>
      <vt:lpstr>'منشی میرغلام1'!Print_Area</vt:lpstr>
      <vt:lpstr>هرات1!Print_Area</vt:lpstr>
    </vt:vector>
  </TitlesOfParts>
  <Company>Novin Pendar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Novin Pendar</dc:creator>
  <cp:lastModifiedBy>M.Amin Nesar</cp:lastModifiedBy>
  <cp:lastPrinted>2020-10-01T09:43:57Z</cp:lastPrinted>
  <dcterms:created xsi:type="dcterms:W3CDTF">2016-09-20T07:10:47Z</dcterms:created>
  <dcterms:modified xsi:type="dcterms:W3CDTF">2020-10-01T09:48:52Z</dcterms:modified>
</cp:coreProperties>
</file>